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ntry" sheetId="1" r:id="rId4"/>
    <sheet state="visible" name="Paper Tracking" sheetId="2" r:id="rId5"/>
    <sheet state="visible" name="Papers to Consider Adding" sheetId="3" r:id="rId6"/>
  </sheets>
  <definedNames>
    <definedName hidden="1" localSheetId="1" name="_xlnm._FilterDatabase">'Paper Tracking'!$A$1:$AF$296</definedName>
    <definedName hidden="1" localSheetId="1" name="Z_F14AE96F_5171_46BC_8859_3AB58EEE11DE_.wvu.FilterData">'Paper Tracking'!$A$2:$AF$296</definedName>
  </definedNames>
  <calcPr/>
  <customWorkbookViews>
    <customWorkbookView activeSheetId="0" maximized="1" tabRatio="600" windowHeight="0" windowWidth="0" guid="{F14AE96F-5171-46BC-8859-3AB58EEE11DE}"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Y2102">
      <text>
        <t xml:space="preserve">!!!
	-Gernot Wagner</t>
      </text>
    </comment>
    <comment authorId="0" ref="L758">
      <text>
        <t xml:space="preserve">Not stated; this is a guess following Moritz's entries for a previous PAGE09 paper
	-Simon Dietz</t>
      </text>
    </comment>
    <comment authorId="0" ref="J717">
      <text>
        <t xml:space="preserve">Assumed; not stated
	-Simon Dietz</t>
      </text>
    </comment>
    <comment authorId="0" ref="G682">
      <text>
        <t xml:space="preserve">Version not specified but guessing c. version 2.8
	-Simon Dietz</t>
      </text>
    </comment>
    <comment authorId="0" ref="BH672">
      <text>
        <t xml:space="preserve">Roe and Baker (2007)
	-Simon Dietz</t>
      </text>
    </comment>
    <comment authorId="0" ref="L664">
      <text>
        <t xml:space="preserve">Assumed -- not specified
	-Simon Dietz</t>
      </text>
    </comment>
    <comment authorId="0" ref="A488">
      <text>
        <t xml:space="preserve">@fmoore@ucdavis.edu I think the IES values might be inverted. IIRC Christian reports 1/IES in his papers which is EMUC.
_Assigned to Frances Moore_
	-Ivan Rudik
_Marked as done_
	-Frances Moore
_Re-opened_
Thanks good catch - I'm not familiar enough with the EZ terminology
	-Frances Moore
I get it flipped myself quite a bit!
	-Ivan Rudik</t>
      </text>
    </comment>
    <comment authorId="0" ref="AC499">
      <text>
        <t xml:space="preserve">@fmoore@ucdavis.edu I mention this in the comment, but in this case discontinuities are *removed* (to make the results comparable to another paper, so I'm denoting this as a -1 structural change.
	-James Rising</t>
      </text>
    </comment>
    <comment authorId="0" ref="A443">
      <text>
        <t xml:space="preserve">@jarising@gmail.com - is this right? I just copied this down for the other 3 rows. Also, any info on the SCC year?
_Assigned to James Rising_
	-Frances Moore
_Marked as done_
	-James Rising
_Re-opened_
Thanks. Google had helpfully incremented the year on the bibtex name (so we had Hassleretal2017, Hassleretal2018, ...), so I fixed that and filled in my guess on the SCC year.
	-James Rising</t>
      </text>
    </comment>
    <comment authorId="0" ref="L267">
      <text>
        <t xml:space="preserve">Assumed; not reported
	-Simon Dietz</t>
      </text>
    </comment>
    <comment authorId="0" ref="S268">
      <text>
        <t xml:space="preserve">Similar to Weitzman -- sigmoidal/logistic around a temperature threshold
	-Simon Dietz</t>
      </text>
    </comment>
    <comment authorId="0" ref="P259">
      <text>
        <t xml:space="preserve">PRTP and EMUC assumed; no changes from DICE-2013R reported
	-Simon Dietz</t>
      </text>
    </comment>
    <comment authorId="0" ref="L259">
      <text>
        <t xml:space="preserve">Assumed; not reported
	-Simon Dietz</t>
      </text>
    </comment>
    <comment authorId="0" ref="AB260">
      <text>
        <t xml:space="preserve">Permafrost melting
	-Simon Dietz</t>
      </text>
    </comment>
    <comment authorId="0" ref="BI252">
      <text>
        <t xml:space="preserve">Tipping point magnitude and likelihood
	-Simon Dietz</t>
      </text>
    </comment>
    <comment authorId="0" ref="P235">
      <text>
        <t xml:space="preserve">Assumed; not reported
	-Simon Dietz</t>
      </text>
    </comment>
    <comment authorId="0" ref="BB215">
      <text>
        <t xml:space="preserve">Q3+1.5*IQR
	-Simon Dietz</t>
      </text>
    </comment>
    <comment authorId="0" ref="AL215">
      <text>
        <t xml:space="preserve">Calculated as Q1-1.5*IQR, but distribution non-normal
	-Simon Dietz</t>
      </text>
    </comment>
    <comment authorId="0" ref="J198">
      <text>
        <t xml:space="preserve">This is never reported, but can be backed out from their assumption that initial world GDP is $70 trillion, which it was in 2012 at 2010 prices
	-Simon Dietz</t>
      </text>
    </comment>
    <comment authorId="0" ref="H198">
      <text>
        <t xml:space="preserve">Note parts are calibrated on DICE-2007, but other parts are not
	-Simon Dietz</t>
      </text>
    </comment>
    <comment authorId="0" ref="I194">
      <text>
        <t xml:space="preserve">No empirical improvement on the damages side, rather on the abatement/energy side
	-Simon Dietz</t>
      </text>
    </comment>
    <comment authorId="0" ref="M187">
      <text>
        <t xml:space="preserve">Assumed; not stated
	-Simon Dietz</t>
      </text>
    </comment>
    <comment authorId="0" ref="L194">
      <text>
        <t xml:space="preserve">Assumed; not reported
	-Simon Dietz</t>
      </text>
    </comment>
    <comment authorId="0" ref="J187">
      <text>
        <t xml:space="preserve">Assumed; not stated
	-Simon Dietz</t>
      </text>
    </comment>
    <comment authorId="0" ref="AH187">
      <text>
        <t xml:space="preserve">Note this is specified as the elasticity of marginal welfare of utility, not the EMUC
	-Simon Dietz</t>
      </text>
    </comment>
    <comment authorId="0" ref="J176">
      <text>
        <t xml:space="preserve">Assumed; not explicitly stated
	-Simon Dietz</t>
      </text>
    </comment>
    <comment authorId="0" ref="I172">
      <text>
        <t xml:space="preserve">No empirical improvement on the damages side, rather on the abatement/energy side
	-Simon Dietz</t>
      </text>
    </comment>
    <comment authorId="0" ref="BC165">
      <text>
        <t xml:space="preserve">Uncertainty is over growth of consumption per capita, which I have attributed to both TFP and population.
	-Simon Dietz</t>
      </text>
    </comment>
    <comment authorId="0" ref="I146">
      <text>
        <t xml:space="preserve">Neither. Applies DICE-94 to prices versus quantities.
	-Simon Dietz</t>
      </text>
    </comment>
    <comment authorId="0" ref="S66">
      <text>
        <t xml:space="preserve">See just above
	-Simon Dietz</t>
      </text>
    </comment>
    <comment authorId="0" ref="S62">
      <text>
        <t xml:space="preserve">Weitzman-style, but recalibrated compared to Weitzman
	-Simon Dietz</t>
      </text>
    </comment>
    <comment authorId="0" ref="I51">
      <text>
        <t xml:space="preserve">In the sense of a model structure more in line with the latest climate science. More broadly, the model in this paper is a completely new IAM.
	-Simon Dietz</t>
      </text>
    </comment>
  </commentList>
</comments>
</file>

<file path=xl/comments2.xml><?xml version="1.0" encoding="utf-8"?>
<comments xmlns:r="http://schemas.openxmlformats.org/officeDocument/2006/relationships" xmlns="http://schemas.openxmlformats.org/spreadsheetml/2006/main">
  <authors>
    <author/>
  </authors>
  <commentList>
    <comment authorId="0" ref="G170">
      <text>
        <t xml:space="preserve">There's a lot of additional information-- mainly SCCs split out by SSP and damage specification-- reported only in tiny graphs.
	-James Rising</t>
      </text>
    </comment>
  </commentList>
</comments>
</file>

<file path=xl/sharedStrings.xml><?xml version="1.0" encoding="utf-8"?>
<sst xmlns="http://schemas.openxmlformats.org/spreadsheetml/2006/main" count="20882" uniqueCount="2996">
  <si>
    <t>Study Data</t>
  </si>
  <si>
    <t>Central SCC Value</t>
  </si>
  <si>
    <t>Structural Changes</t>
  </si>
  <si>
    <t>SCC Distribution</t>
  </si>
  <si>
    <t>Parametric Uncertainty: 1 or 0</t>
  </si>
  <si>
    <t>REPORT EITHER CONSTANT DISCOUNT RATE OR PRTP AND EMUC</t>
  </si>
  <si>
    <t>Damage Function Info - Enter 1 or 0</t>
  </si>
  <si>
    <t>CLIMATE</t>
  </si>
  <si>
    <t>DAMAGES</t>
  </si>
  <si>
    <t>UTILITY</t>
  </si>
  <si>
    <t>OTHER</t>
  </si>
  <si>
    <t>SOCIO-ECONOMICS</t>
  </si>
  <si>
    <t>CLIMATE or DAMAGES</t>
  </si>
  <si>
    <t>ID_number</t>
  </si>
  <si>
    <t>Bibtex Name</t>
  </si>
  <si>
    <t>Added By</t>
  </si>
  <si>
    <t>Authors</t>
  </si>
  <si>
    <t>Year</t>
  </si>
  <si>
    <t>Reference</t>
  </si>
  <si>
    <t>Base IAM (if applicable)</t>
  </si>
  <si>
    <t>IAM Calibrated To (if applicable)</t>
  </si>
  <si>
    <t>Empirical Improvement or Sensitvity Analysis?</t>
  </si>
  <si>
    <t>SCC Year</t>
  </si>
  <si>
    <t>Central Value ($ per ton CO2)</t>
  </si>
  <si>
    <t>SCC Dollar Year</t>
  </si>
  <si>
    <t>Scenario (e.g. Optimal, BAU)</t>
  </si>
  <si>
    <t>Reported Base Model SCC (if applicable)</t>
  </si>
  <si>
    <t>Constant Discount Rate</t>
  </si>
  <si>
    <t>PRTP</t>
  </si>
  <si>
    <t>Declining PRTP?</t>
  </si>
  <si>
    <t>EMUC</t>
  </si>
  <si>
    <t>Weitzman Damages</t>
  </si>
  <si>
    <t>Howard and Sterner Damages</t>
  </si>
  <si>
    <t>Market Only Damages</t>
  </si>
  <si>
    <t>Calibration Includes Persistence (but still fall on output)</t>
  </si>
  <si>
    <t>Inequality Aversion / Equity Weighting (1 or 0)</t>
  </si>
  <si>
    <t>Damage function parameter (the "a" of a*T^x)</t>
  </si>
  <si>
    <t>Damage function exponent (the "x" of a*T^x)</t>
  </si>
  <si>
    <t>Carbon Cycle</t>
  </si>
  <si>
    <t>Climate Model</t>
  </si>
  <si>
    <t>Tipping Points</t>
  </si>
  <si>
    <t>Persistent / Growth Damages</t>
  </si>
  <si>
    <t>Epstein-Zin</t>
  </si>
  <si>
    <t>Ambiguity/Model Uncertainty</t>
  </si>
  <si>
    <t>Non-Substitutable Goods</t>
  </si>
  <si>
    <t>Inequality Aversion</t>
  </si>
  <si>
    <t>Learning</t>
  </si>
  <si>
    <t>Time-Inconsistency / Multiple Regulatory Regimes</t>
  </si>
  <si>
    <t>Alternative ethical approaches (not Discounted Utilitarianism)</t>
  </si>
  <si>
    <t>Min</t>
  </si>
  <si>
    <t>0.1th</t>
  </si>
  <si>
    <t>1th</t>
  </si>
  <si>
    <t>2.5th</t>
  </si>
  <si>
    <t>5th</t>
  </si>
  <si>
    <t>10th</t>
  </si>
  <si>
    <t>17th</t>
  </si>
  <si>
    <t>25th</t>
  </si>
  <si>
    <t>50th</t>
  </si>
  <si>
    <t>75th</t>
  </si>
  <si>
    <t>83rd</t>
  </si>
  <si>
    <t>90th</t>
  </si>
  <si>
    <t>95th</t>
  </si>
  <si>
    <t>97.5th</t>
  </si>
  <si>
    <t>99th</t>
  </si>
  <si>
    <t>99.9th</t>
  </si>
  <si>
    <t>Max</t>
  </si>
  <si>
    <t>TFP Growth</t>
  </si>
  <si>
    <t>Population Growth</t>
  </si>
  <si>
    <t>Emissions Growth</t>
  </si>
  <si>
    <t>Transient Climate Response</t>
  </si>
  <si>
    <t>Climate Sensitivity</t>
  </si>
  <si>
    <t>Tipping Point Magnitude</t>
  </si>
  <si>
    <t>Damage Function</t>
  </si>
  <si>
    <t>Adaptation Rates</t>
  </si>
  <si>
    <t>Income Elasticity</t>
  </si>
  <si>
    <t>Risk Aversion (EZ Utility)</t>
  </si>
  <si>
    <t>PAPER LOCATION</t>
  </si>
  <si>
    <t>FLAG</t>
  </si>
  <si>
    <t>NOTES</t>
  </si>
  <si>
    <t>Moore2015</t>
  </si>
  <si>
    <t>Fran</t>
  </si>
  <si>
    <t>Moore and Diaz</t>
  </si>
  <si>
    <t>Moore, F. C., &amp; Diaz, D. B. (2015). Temperature Impacts on Economic Growth Warrant Stringent Mitigation Policy. Nature Climate Change.</t>
  </si>
  <si>
    <t>DICE 2013</t>
  </si>
  <si>
    <t>Empirical Improvement</t>
  </si>
  <si>
    <t>Optimal</t>
  </si>
  <si>
    <t>Lemoine2014</t>
  </si>
  <si>
    <t>Lemoine and Traeger</t>
  </si>
  <si>
    <t>Lemoine, D., &amp; Traeger, C. (2014). Watch Your Step: Optimal Policy in a Tipping Climate. American Economic Journal: Economic Policy, 6(1), 137–166. https://doi.org/10.1257/pol.6.1.137</t>
  </si>
  <si>
    <t>DICE 2007</t>
  </si>
  <si>
    <t>Hope2013</t>
  </si>
  <si>
    <t>James</t>
  </si>
  <si>
    <t>Hope &amp; Hope</t>
  </si>
  <si>
    <t>Hope, C., &amp; Hope, M. (2013). The social cost of CO 2 in a low-growth world. Nature Climate Change, 3(8), 722-724.</t>
  </si>
  <si>
    <t>PAGE2009</t>
  </si>
  <si>
    <t>Sensitivity Analysis</t>
  </si>
  <si>
    <t>A1B</t>
  </si>
  <si>
    <t>Reported EMUC is mean of distribution</t>
  </si>
  <si>
    <t>A1B - 2% GDP growth</t>
  </si>
  <si>
    <t>A1B + 3% GDP growth</t>
  </si>
  <si>
    <t>Reported EMUC is mean of distribution, reducing EMUC distribution by 0.2</t>
  </si>
  <si>
    <t>Anthoff2019</t>
  </si>
  <si>
    <t>Anthoff &amp; Emmerling</t>
  </si>
  <si>
    <t>Anthoff, D., &amp; Emmerling, J. (2019). Inequality and the social cost of carbon. Journal of the Association of Environmental and Resource Economists, 6(2), 243-273.</t>
  </si>
  <si>
    <t>FUND 3.10</t>
  </si>
  <si>
    <t>Baseline</t>
  </si>
  <si>
    <t>Reported EMUC is regional ineq. aversion</t>
  </si>
  <si>
    <t>RICE 2010</t>
  </si>
  <si>
    <t>Rudik2020</t>
  </si>
  <si>
    <t>Ivan</t>
  </si>
  <si>
    <t>Rudik</t>
  </si>
  <si>
    <t>Rudik, Ivan. "Optimal climate policy when damages are unknown." American Economic Journal: Economic Policy 12, no. 2 (2020): 340-73.</t>
  </si>
  <si>
    <t>Pg 360</t>
  </si>
  <si>
    <t>Damage parameters estimated from Howard and Sterner (2017)</t>
  </si>
  <si>
    <t>LemoineTraeger2016</t>
  </si>
  <si>
    <t>Lemoine, Derek, and Christian P. Traeger. "Ambiguous tipping points." Journal of Economic Behavior &amp; Organization 132 (2016): 5-18.</t>
  </si>
  <si>
    <t>Fig 2</t>
  </si>
  <si>
    <t>LemoineTraeger2016b</t>
  </si>
  <si>
    <t>Lemoine, Derek, and Christian P. Traeger. "Economics of tipping the climate dominoes." Nature Climate Change 6, no. 5 (2016): 514-519.</t>
  </si>
  <si>
    <t>Fig 3</t>
  </si>
  <si>
    <t>Paper has a bunch of different tipping point combinations</t>
  </si>
  <si>
    <t>KalkuhlWenz2020</t>
  </si>
  <si>
    <t>Kalkuhl and Wenz</t>
  </si>
  <si>
    <t>Kalkuhl, M., &amp; Wenz, L. (2020). The impact of climate conditions on economic production. Evidence from a global panel of regions. Journal of Environmental Economics and Management, 103, 102360.</t>
  </si>
  <si>
    <t>DICE-2016R</t>
  </si>
  <si>
    <t>Table 8</t>
  </si>
  <si>
    <t>Change in damage function, but not persistence; parametric uncertainty across empirical models.</t>
  </si>
  <si>
    <t>dietz2019cumulative</t>
  </si>
  <si>
    <t>Simon</t>
  </si>
  <si>
    <t>Dietz, S., Venmans, F.</t>
  </si>
  <si>
    <t>Dietz, Simon, and Frank Venmans. "Cumulative carbon emissions and economic policy: in search of general principles." Journal of Environmental Economics and Management 96 (2019): 108-129.</t>
  </si>
  <si>
    <t>n/a</t>
  </si>
  <si>
    <t>Figs 6 and 7</t>
  </si>
  <si>
    <t>2C constrained</t>
  </si>
  <si>
    <t>Figs 6 and 8</t>
  </si>
  <si>
    <t>dietz2015endogenous</t>
  </si>
  <si>
    <t>Dietz, S., Stern, N.</t>
  </si>
  <si>
    <t>Dietz, Simon, and Nicholas Stern. "Endogenous growth, convexity of damage and climate risk: how Nordhaus' framework supports deep cuts in carbon emissions." The Economic Journal 125.583 (2015): 574-620.</t>
  </si>
  <si>
    <t>DICE 2010</t>
  </si>
  <si>
    <t>Table 2</t>
  </si>
  <si>
    <t>Paper also reports the same set of eight SCCs under stochastic equilibrium climate sensitivity. These values are for fixed ECS of 3.</t>
  </si>
  <si>
    <t>dietz2011high</t>
  </si>
  <si>
    <t>Dietz, S.</t>
  </si>
  <si>
    <t>Dietz, Simon. "High impact, low probability? An empirical analysis of risk in the economics of climate change." Climatic change 108.3 (2011): 519-541.</t>
  </si>
  <si>
    <t>PAGE 2002</t>
  </si>
  <si>
    <t>BAU (IPCC SRES A2)</t>
  </si>
  <si>
    <t>Table 3</t>
  </si>
  <si>
    <t>550ppm stabilization</t>
  </si>
  <si>
    <t>Tian2019</t>
  </si>
  <si>
    <t>Tian et al.</t>
  </si>
  <si>
    <t>Tian, L., Ye, Q., &amp; Zhen, Z. (2019). A new assessment model of social cost of carbon and its situation analysis in China. Journal of Cleaner Production, 211, 1434-1443.</t>
  </si>
  <si>
    <t>DICE-2007</t>
  </si>
  <si>
    <t>RCP 4.5</t>
  </si>
  <si>
    <t>Fig. 3</t>
  </si>
  <si>
    <t>gerlagh2018carbon</t>
  </si>
  <si>
    <t>Gerlagh, R., Liski, M.</t>
  </si>
  <si>
    <t>Gerlagh, Reyer, and Matti Liski. "Carbon prices for the next hundred years." The Economic Journal 128.609 (2018): 728-757.</t>
  </si>
  <si>
    <t>EUR13</t>
  </si>
  <si>
    <t>Figure 2 and Table 1</t>
  </si>
  <si>
    <t>EUR14</t>
  </si>
  <si>
    <t>EUR25</t>
  </si>
  <si>
    <t>EUR57</t>
  </si>
  <si>
    <t>EUR46</t>
  </si>
  <si>
    <t>guivarch2018climate</t>
  </si>
  <si>
    <t>Guivarch, C., Pottier, A.</t>
  </si>
  <si>
    <t>Guivarch, Céline, and Antonin Pottier. "Climate damage on production or on growth: what impact on the social cost of carbon?." Environmental Modeling &amp; Assessment 23.2 (2018): 117-130.</t>
  </si>
  <si>
    <t>Fig 1</t>
  </si>
  <si>
    <t>standard quadratic damage on production</t>
  </si>
  <si>
    <t>off the scale</t>
  </si>
  <si>
    <t>linear damages on TFP growth</t>
  </si>
  <si>
    <t>quadratic damages on TFP growth</t>
  </si>
  <si>
    <t>rezai2017climate</t>
  </si>
  <si>
    <t>Rezai, A., van der Ploeg, F.</t>
  </si>
  <si>
    <t>Rezai, Armon, and Frederick van der Ploeg. "Climate policies under climate model uncertainty: max-min and min-max regret." Energy Economics 68 (2017): 4-16.</t>
  </si>
  <si>
    <t>Optimal (min-max)</t>
  </si>
  <si>
    <t>Table 3 with section 5</t>
  </si>
  <si>
    <t>common economy with climate module from different base IAMs</t>
  </si>
  <si>
    <t>Optimal (maxmin regret)</t>
  </si>
  <si>
    <t>van2018climate</t>
  </si>
  <si>
    <t>van der Ploeg, F., de Zeeuw, A.</t>
  </si>
  <si>
    <t>van der Ploeg, Frederick, and Aart de Zeeuw. "Climate tipping and economic growth: Precautionary capital and the price of carbon." Journal of the European Economic Association 16.5 (2018): 1577-1617.</t>
  </si>
  <si>
    <t>Optimal (naive)</t>
  </si>
  <si>
    <t>pizer2002combining</t>
  </si>
  <si>
    <t>Pizer, W.A.</t>
  </si>
  <si>
    <t>Pizer, William A. "Combining price and quantity controls to mitigate global climate change." Journal of public economics 85.3 (2002): 409-434.</t>
  </si>
  <si>
    <t>DICE-94</t>
  </si>
  <si>
    <t>Section 3.3</t>
  </si>
  <si>
    <t>Prices v quantities paper</t>
  </si>
  <si>
    <t>Section 4</t>
  </si>
  <si>
    <t>freeman2015declining</t>
  </si>
  <si>
    <t>Freeman, M.C., Groom, B., Panopoulou, E., Pantelidis, T.</t>
  </si>
  <si>
    <t>Freeman, Mark C., et al. "Declining discount rates and the Fisher Effect: Inflated past, discounted future?." Journal of Environmental Economics and Management 73 (2015): 32-49.</t>
  </si>
  <si>
    <t>Table 7</t>
  </si>
  <si>
    <t>4% declining</t>
  </si>
  <si>
    <t>Newell and Pizer mean reverting</t>
  </si>
  <si>
    <t>Newell and Pizer random walk</t>
  </si>
  <si>
    <t>3.5% declining</t>
  </si>
  <si>
    <t>UK Green Book</t>
  </si>
  <si>
    <t>Fisher Effect</t>
  </si>
  <si>
    <t>GKPP</t>
  </si>
  <si>
    <t>guo2006discounting</t>
  </si>
  <si>
    <t>Guo, J., Hepburn, C.J., Tol, R.S.J., Anthoff, D.</t>
  </si>
  <si>
    <t>Guo, Jiehan, et al. "Discounting and the social cost of carbon: a closer look at uncertainty." environmental science &amp; policy 9.3 (2006): 205-216.</t>
  </si>
  <si>
    <t>FUND 2.8</t>
  </si>
  <si>
    <t>BAU (between IS92a and IS92f)</t>
  </si>
  <si>
    <t>4% declining (Weitzman/gamma)</t>
  </si>
  <si>
    <t>Implementation of Gollier discounting framework that has fixed PRTP and EMUC and generates DDR through growth uncertainty.</t>
  </si>
  <si>
    <t>popp2004entice</t>
  </si>
  <si>
    <t>Popp, D.</t>
  </si>
  <si>
    <t>Popp, David. "ENTICE: endogenous technological change in the DICE model of global warming." Journal of Environmental Economics and management 48.1 (2004): 742-768.</t>
  </si>
  <si>
    <t>DICE-99</t>
  </si>
  <si>
    <t>3% declining</t>
  </si>
  <si>
    <t>ETC paper</t>
  </si>
  <si>
    <t>Note optimal tax is the same whether technical change is endogenous or exogenous</t>
  </si>
  <si>
    <t>cai2005environmental</t>
  </si>
  <si>
    <t>Cai, Y., Judd, K.L., Lenton, T.M., Lontzek, T.S., Narita, D.</t>
  </si>
  <si>
    <t>Cai, Yongyang, et al. "Environmental tipping points significantly affect the cost− benefit assessment of climate policies." Proceedings of the National Academy of Sciences 112.15 (2015): 4606-4611.</t>
  </si>
  <si>
    <t>DSICE</t>
  </si>
  <si>
    <t>Ignored table 1, which reports CO2 prices for non-market impacts only</t>
  </si>
  <si>
    <t>hafeex2017impact</t>
  </si>
  <si>
    <t>Hafeez, S., Weller, S.R., M. Kellett, C.</t>
  </si>
  <si>
    <t>Hafeez, Salman, Steven R. Weller, and Christopher M. Kellett. "Impact of climate model parametric uncertainty in an MPC implementation of the DICE integrated assessment model." IFAC-PapersOnLine 50.1 (2017): 959-965.</t>
  </si>
  <si>
    <t>DICE-2010</t>
  </si>
  <si>
    <t>Uncertainty is over CMIP5 warming models</t>
  </si>
  <si>
    <t>tol2020international</t>
  </si>
  <si>
    <t>Tol, R.S.J.</t>
  </si>
  <si>
    <t>Tol, Richard SJ. "International inequity aversion and the social cost of carbon." Climate Change Economics 1.01 (2010): 21-32.</t>
  </si>
  <si>
    <t>FUND 2.9</t>
  </si>
  <si>
    <t>Range is over different estimates of spatial inequality aversion</t>
  </si>
  <si>
    <t>Zero elasticity of social welfare wrt. utility and EMUC for this scenario</t>
  </si>
  <si>
    <t>goulder2000optimal</t>
  </si>
  <si>
    <t>Goulder, L.H., Mathai, K.</t>
  </si>
  <si>
    <t>Goulder, Lawrence H., and Koshy Mathai. "Optimal CO2 abatement in the presence of induced technological change." Journal of Environmental Economics and management 39.1 (2000): 1-38.</t>
  </si>
  <si>
    <t>Fig 3 and Table 2</t>
  </si>
  <si>
    <t>Range is reported for sensitivity analysis in Table 2, where CO2 tax is reported as % diff from base case</t>
  </si>
  <si>
    <t>golosov2014optimal</t>
  </si>
  <si>
    <t>Golosov, M., Hassler, J., Krusell, P., Tsyvinski, A.</t>
  </si>
  <si>
    <t>Golosov, Mikhail, et al. "Optimal taxes on fossil fuel in general equilibrium." Econometrica 82.1 (2014): 41-88.</t>
  </si>
  <si>
    <t>Section 5</t>
  </si>
  <si>
    <t>van2019pricing</t>
  </si>
  <si>
    <t>van der Ploeg, Frederick, and Aart de Zeeuw. "Pricing carbon and adjusting capital to fend off climate catastrophes." Environmental and Resource Economics 72.1 (2019): 29-50.</t>
  </si>
  <si>
    <t>Tables 2 and 3</t>
  </si>
  <si>
    <t>nordhaus2018projections</t>
  </si>
  <si>
    <t>Nordhaus, W.</t>
  </si>
  <si>
    <t>Nordhaus, William. "Projections and uncertainties about climate change in an era of minimal climate policies." American Economic Journal: Economic Policy 10.3 (2018): 333-60.</t>
  </si>
  <si>
    <t>DICE-2016R2</t>
  </si>
  <si>
    <t xml:space="preserve"> </t>
  </si>
  <si>
    <t>Optimal (2.5C max)</t>
  </si>
  <si>
    <t>Optimal (2.5C max for 50 years)</t>
  </si>
  <si>
    <t>Table 4</t>
  </si>
  <si>
    <t>cai2016risk</t>
  </si>
  <si>
    <t>Cai, Y., Lenton, T.M., Lontzek, T.S.</t>
  </si>
  <si>
    <t>Cai, Yongyang, Timothy M. Lenton, and Thomas S. Lontzek. "Risk of multiple interacting tipping points should encourage rapid CO 2 emission reduction." Nature Climate Change 6.5 (2016): 520-525.</t>
  </si>
  <si>
    <t>DICE-2013</t>
  </si>
  <si>
    <t>text</t>
  </si>
  <si>
    <t>RA=3.066 ; IES=1.5</t>
  </si>
  <si>
    <t>RA=10 ; IES=1.5</t>
  </si>
  <si>
    <t>RA=3.066 ; IES=2</t>
  </si>
  <si>
    <t>RA=0.67 ; IES=1.5</t>
  </si>
  <si>
    <t>Figure 2a</t>
  </si>
  <si>
    <t>lontzek2015stochastic</t>
  </si>
  <si>
    <t>Lontzek, T.S., Cai, Y., Judd, K.L., Lenton, T.M.</t>
  </si>
  <si>
    <t>Lontzek, Thomas S., et al. "Stochastic integrated assessment of climate tipping points indicates the need for strict climate policy." Nature Climate Change 5.5 (2015): 441-444.</t>
  </si>
  <si>
    <t>Figure 2</t>
  </si>
  <si>
    <t>gonzalez2016significant</t>
  </si>
  <si>
    <t>González-Eguino, M., Neumann, M.B.</t>
  </si>
  <si>
    <t>González-Eguino, Mikel, and Marc B. Neumann. "Significant implications of permafrost thawing for climate change control." Climatic Change 136.2 (2016): 381-388.</t>
  </si>
  <si>
    <t>DICE-2013R</t>
  </si>
  <si>
    <t>Optimal (subject to a 2.6Wm^2 forcing constraint in 2100)</t>
  </si>
  <si>
    <t>Section 3</t>
  </si>
  <si>
    <t>Figure 3a</t>
  </si>
  <si>
    <t>pottier2016comparative</t>
  </si>
  <si>
    <t>Pottier, A., Espagne, E., Perrissin Fabert, B., Dumas, P.</t>
  </si>
  <si>
    <t>Pottier, Antonin, et al. "The comparative impact of integrated assessment models’ structures on optimal mitigation policies." Environmental Modeling &amp; Assessment 20.5 (2015): 453-473.</t>
  </si>
  <si>
    <t>RESPONSE</t>
  </si>
  <si>
    <t>DICE</t>
  </si>
  <si>
    <t>0.1%-3%</t>
  </si>
  <si>
    <t>Table 6</t>
  </si>
  <si>
    <t>Abatement costs also uncertain</t>
  </si>
  <si>
    <t>faulwasser2018towards</t>
  </si>
  <si>
    <t>Faulwasser, T., Nydestedt, R., Kellett, C.M., Weller, S.R.</t>
  </si>
  <si>
    <t>Faulwasser, Timm, et al. "Towards a FAIR-DICE IAM: Combining DICE and FAIR Models." IFAC-PapersOnLine 51.5 (2018): 126-131.</t>
  </si>
  <si>
    <t>FAIR-DICE</t>
  </si>
  <si>
    <t>Figure 6</t>
  </si>
  <si>
    <t>Recalibrates DICE warming model as well as changing structure of carbon cycle</t>
  </si>
  <si>
    <t>van2015untapped</t>
  </si>
  <si>
    <t>van der Ploeg, F.</t>
  </si>
  <si>
    <t>van der Ploeg, Frederick. "Untapped fossil fuel and the green paradox: a classroom calibration of the optimal carbon tax." Environmental Economics and Policy Studies 17.2 (2015): 185-210.</t>
  </si>
  <si>
    <t>Figure 5</t>
  </si>
  <si>
    <t>This run with higher fossil fuel reserves</t>
  </si>
  <si>
    <t>Pycroft2011</t>
  </si>
  <si>
    <t>Pycroft, Jonathan;Vergano, Lucia;Hope, Chris;Paci, Daniele;Ciscar, Juan Carlos</t>
  </si>
  <si>
    <t>Pycroft et al. (2011) A Tale of Tails: Uncertainty and the Social Cost of Carbon Dioxide, Economics: The E-Journal</t>
  </si>
  <si>
    <t>Table 1, Thin Tailed</t>
  </si>
  <si>
    <t>All PAGE09 parametric uncertainties inherited. Central value is mean of distribution</t>
  </si>
  <si>
    <t>Table 1, Interm. Tail</t>
  </si>
  <si>
    <t>Table 1, Fat Tail</t>
  </si>
  <si>
    <t>Table 2, Thin Tail</t>
  </si>
  <si>
    <t>All PAGE09 parametric uncertainties inherited, except damage discontinuity is off. Central value is mean of distribution</t>
  </si>
  <si>
    <t>Table 2, Interm. Tail</t>
  </si>
  <si>
    <t>Table 2, Fat Tail</t>
  </si>
  <si>
    <t>Table 3, Thin Tail</t>
  </si>
  <si>
    <t>Table 3, Interm. Tail</t>
  </si>
  <si>
    <t>Table 3, Fat Tail</t>
  </si>
  <si>
    <t>Heala2014</t>
  </si>
  <si>
    <t>Heal, G.M., Millner, A.</t>
  </si>
  <si>
    <t>Heal, G. and A. Millner (2014) Agreeing to disagree on climate policy</t>
  </si>
  <si>
    <t>Baseline (Average over IAWG Scenarios)</t>
  </si>
  <si>
    <t>Declining</t>
  </si>
  <si>
    <t>Estimated from Figure 1</t>
  </si>
  <si>
    <t>Paper uses a declining PRTP based on Nordhaus vs Stern PRTP</t>
  </si>
  <si>
    <t>Brock2017</t>
  </si>
  <si>
    <t>Brock, W., Xepapadeas, A.</t>
  </si>
  <si>
    <t>Brock and Xepapadeas (2017) Climate change policy under polar amplification</t>
  </si>
  <si>
    <t>"Steady State" (i.e. year 100) values from Figure 3</t>
  </si>
  <si>
    <t>Okullo2020</t>
  </si>
  <si>
    <t>Okullo, S.J.</t>
  </si>
  <si>
    <t>Okullo (2020) Determining the Social Cost of Carbon: Under Damage and Climate Sensitivity Uncertainty</t>
  </si>
  <si>
    <t>Figure 1 e</t>
  </si>
  <si>
    <t>Figure 1f and Section 4.2 text</t>
  </si>
  <si>
    <t>Includes climate sensitivity and damage function uncertainty in optimization under uncertainty</t>
  </si>
  <si>
    <t>Figure 1f</t>
  </si>
  <si>
    <t>vandenBijgaartetal2020</t>
  </si>
  <si>
    <t>van den Bijgaart, I., Gerlagh, R., Liski, M.</t>
  </si>
  <si>
    <t>van den Bijgaart, Inge, Reyer Gerlagh, and Matti Liski. "A simple formula for the social cost of carbon." Journal of Environmental Economics and Management 77 (2016): 75-94.</t>
  </si>
  <si>
    <t>BAU</t>
  </si>
  <si>
    <t>Initial conditions were calibrated to 2005-2015 and the paper studies only the initial SCC so I put 2010 as the SCC year, use, exchange rate to convert into dollars is January 04 2010: https://www.imf.org/external/np/fin/data/rms_mth.aspx?SelectDate=2010-01-31&amp;reportType=REP</t>
  </si>
  <si>
    <t>vanderPloeg2020</t>
  </si>
  <si>
    <t>van der Ploeg, Frederick</t>
  </si>
  <si>
    <t>Van der Ploeg, Frederick. "Abrupt positive feedback and the social cost of carbon." European Economic Review 67 (2014): 28-41.</t>
  </si>
  <si>
    <t>Table 1</t>
  </si>
  <si>
    <t>GDP was calibrated to 2010 so I took this as the initial year even though it is not technically reported, taxes are also reported in $/tC and the data entries are converted to $/tCO2</t>
  </si>
  <si>
    <t>Freeman2016</t>
  </si>
  <si>
    <t>Freeman, M. C. and Groom, B.</t>
  </si>
  <si>
    <t>Freeman, M. C. and Groom, B. (2016) How certain are we about the certainty-equivalent long term social discount rate?</t>
  </si>
  <si>
    <t>DICE-1994</t>
  </si>
  <si>
    <t>NA</t>
  </si>
  <si>
    <t>Table 2, converted from $ per ton C to $ per ton CO2</t>
  </si>
  <si>
    <t>Range results from bounds based on variation in the discount rate</t>
  </si>
  <si>
    <t>Table 3, panel A, converted from $ per tC to $ per ton CO2</t>
  </si>
  <si>
    <t>Table 3, panel B, converted from $ per tC to $ per ton CO2</t>
  </si>
  <si>
    <t>Dayaratna2017</t>
  </si>
  <si>
    <t>Dayaratna, K., McKitrick, R., Kreutzer, D.</t>
  </si>
  <si>
    <t>Dayaratna, K., McKitrick, R. and Kreutzer, D (2017) Empirically Constrained Climate Sensitivity and the Social Cost of Carbon</t>
  </si>
  <si>
    <t>DICE-IAWG</t>
  </si>
  <si>
    <t>IAWG Scenarios</t>
  </si>
  <si>
    <t>Table 2 and 3</t>
  </si>
  <si>
    <t>Paper reports standard deviation of distribution. Reported here as quantiles assuming normal distribution (likely inaccurate)</t>
  </si>
  <si>
    <t>FUND-IAWG</t>
  </si>
  <si>
    <t>Table 4 and 5</t>
  </si>
  <si>
    <t>Hwangetal2019</t>
  </si>
  <si>
    <t>Hwang, I.C., Tol, R.S.J., Hofkes, M.W.</t>
  </si>
  <si>
    <t>Hwang, In Chang, Richard SJ Tol, and Marjan W. Hofkes. "Active learning and optimal climate policy." Environmental and Resource Economics 73, no. 4 (2019): 1237-1264.</t>
  </si>
  <si>
    <t>Converted to $/tCO2 from $/tC</t>
  </si>
  <si>
    <t>Passive learning, CS = 3 Converted to $/tCO2 from $/tC</t>
  </si>
  <si>
    <t>Active learning, CS = 3 Converted to $/tCO2 from $/tC</t>
  </si>
  <si>
    <t>Elholm2018</t>
  </si>
  <si>
    <t>Ekholm, Tommi</t>
  </si>
  <si>
    <t>Ekholm, Tommi. "Climatic cost-benefit analysis under uncertainty and learning on climate sensitivity and damages." Ecological Economics 154 (2018): 99-106.</t>
  </si>
  <si>
    <t>SCORE</t>
  </si>
  <si>
    <t>Figure 4</t>
  </si>
  <si>
    <t>It's on a log scale so it might be very noisily computed</t>
  </si>
  <si>
    <t>Hope2009</t>
  </si>
  <si>
    <t>Hope, Chris</t>
  </si>
  <si>
    <t>Hope, Chris. "How deep should the deep cuts be? Optimal CO2 emissions over time under uncertainty." Climate Policy 9, no. 1 (2009): 3-8.</t>
  </si>
  <si>
    <t>PAGE2002</t>
  </si>
  <si>
    <t>Common Poles Image Scenario</t>
  </si>
  <si>
    <t>Mastrandrea2001</t>
  </si>
  <si>
    <t>Mastrandrea, Michael and Schneider, Stephen</t>
  </si>
  <si>
    <t>Mastrandrea, Michael D., and Stephen H. Schneider. "Integrated assessment of abrupt climatic changes." Climate Policy 1, no. 4 (2001): 433-449.</t>
  </si>
  <si>
    <t>DICE 98</t>
  </si>
  <si>
    <t>1% damage enhancement, Paper maps collapse of THC into changes of the damage function exponent and then varies outcomes</t>
  </si>
  <si>
    <t>10% declining</t>
  </si>
  <si>
    <t>5% damage enhancement, Paper maps collapse of THC into changes of the damage function exponent and then varies outcomes</t>
  </si>
  <si>
    <t>Hillebrand2019</t>
  </si>
  <si>
    <t>Hillebrand, Elmar, and Marten Hillebrand.</t>
  </si>
  <si>
    <t>Hillebrand, Elmar, and Marten Hillebrand. "Optimal climate policies in a dynamic multi-country equilibrium model." Journal of Economic Theory 179 (2019): 200-239.</t>
  </si>
  <si>
    <t>AnthoffTol2014</t>
  </si>
  <si>
    <t>Anthoff, David and Tol, Richard</t>
  </si>
  <si>
    <t>Anthoff, David, and Richard SJ Tol. "Climate policy under fat-tailed risk: an application of FUND." Annals of Operations Research 220, no. 1 (2014): 223-237.</t>
  </si>
  <si>
    <t>FUND 3.6</t>
  </si>
  <si>
    <t>Minmax regret policies: 75th minipercentile</t>
  </si>
  <si>
    <t>Minmax regret policies: 90th minipercentile</t>
  </si>
  <si>
    <t>Minmax regret policies: 95th minipercentile</t>
  </si>
  <si>
    <t>Minmax regret policies: 99th minipercentile</t>
  </si>
  <si>
    <t>Minmax regret policies: 99.5th minipercentile</t>
  </si>
  <si>
    <t>Minmax regret policies: 50th minipercentile</t>
  </si>
  <si>
    <t>YooMendelsohn2018</t>
  </si>
  <si>
    <t>Yoo, J., Mendelsohn, R.</t>
  </si>
  <si>
    <t>Yoo, Jonghyun, and Robert Mendelsohn. "Sensitivity Of Mitigation To The Optimal Global Temperature: An Experiment With Dice." Climate Change Economics 9, no. 02 (2018): 1850003.</t>
  </si>
  <si>
    <t>DICE 2016R</t>
  </si>
  <si>
    <t>Dangl2007</t>
  </si>
  <si>
    <t>Dangl, T., Wirl, F.</t>
  </si>
  <si>
    <t>Dangl, Thomas, and Franz Wirl. "The consequences of irreversibility on optimal intertemporal emission policies under uncertainty." Central European Journal of Operations Research 15, no. 2 (2007): 143-166.</t>
  </si>
  <si>
    <t>Stochasticity in concentrations</t>
  </si>
  <si>
    <t>Quiggin2018</t>
  </si>
  <si>
    <t>Quiggin, J.</t>
  </si>
  <si>
    <t>Quiggin, John. "The importance of ‘extremely unlikely’events: tail risk and the costs of climate change." Australian Journal of Agricultural and Resource Economics 62, no. 1 (2018): 4-20.</t>
  </si>
  <si>
    <t>450ppm stabilization</t>
  </si>
  <si>
    <t>Does not report model parameter values for PRTP etc</t>
  </si>
  <si>
    <t>Marten2014</t>
  </si>
  <si>
    <t>Marten, A.L.</t>
  </si>
  <si>
    <t>Marten, Alex L. "The role of scenario uncertainty in estimating the benefits of carbon mitigation." Climate Change Economics 5, no. 03 (2014): 1450007.</t>
  </si>
  <si>
    <t>EPPA Scenarios</t>
  </si>
  <si>
    <t>Ignoring policy uncertainty</t>
  </si>
  <si>
    <t>Shindell2015</t>
  </si>
  <si>
    <t>Shindell, D.T.</t>
  </si>
  <si>
    <t>Shindell, Drew T. "The social cost of atmospheric release." Climatic Change 130, no. 2 (2015): 313-326.</t>
  </si>
  <si>
    <t>Cai2019</t>
  </si>
  <si>
    <t>Cai, Y., Lontzek, T.S.</t>
  </si>
  <si>
    <t>Cai, Yongyang, and Thomas S. Lontzek. "The social cost of carbon with economic and climate risks." Journal of Political Economy 127, no. 6 (2019): 2684-2734.</t>
  </si>
  <si>
    <t>RA = 10, IES = 1.5</t>
  </si>
  <si>
    <t>Figure 1</t>
  </si>
  <si>
    <t>Figure 1, Table 2</t>
  </si>
  <si>
    <t>Read off a small figure</t>
  </si>
  <si>
    <t>Hassleretal2016</t>
  </si>
  <si>
    <t>Hassler, J., Krusell, P., Nycander, J.</t>
  </si>
  <si>
    <t>Hassler, J., Krusell, P., &amp; Nycander, J. (2016). Climate policy. Economic Policy, 31(87), 503-558.</t>
  </si>
  <si>
    <t>Golosov et al. 2014</t>
  </si>
  <si>
    <t>Could not exactly reproduce graph values; used equation; exch. rate of $1.11/eur, SCC year taken from Golozov 2014</t>
  </si>
  <si>
    <t>Ricke2018</t>
  </si>
  <si>
    <t>Ricke, K., Drouet, L., Caldeira, K., Tavoni, M.</t>
  </si>
  <si>
    <t>Ricke, K., Drouet, L., Caldeira, K., Tavoni, M. (2018) Country-level social cost of carbon</t>
  </si>
  <si>
    <t>SSP1-RCP6.0</t>
  </si>
  <si>
    <t>Using compatible RCP-SSP combinations. Central value is median</t>
  </si>
  <si>
    <t>SSP2-RCP6.0</t>
  </si>
  <si>
    <t>SSP3-RCP8.5</t>
  </si>
  <si>
    <t>SSP4-RCP6.0</t>
  </si>
  <si>
    <t>SSP5-RCP8.5</t>
  </si>
  <si>
    <t>Pindyck2017</t>
  </si>
  <si>
    <t>Pindyck, R.S.</t>
  </si>
  <si>
    <t>Pindyck, R. S. (2017). Coase lecture—taxes, targets and the social cost of carbon. Economica, 84(335), 345-364.</t>
  </si>
  <si>
    <t>Expert elicitation (11 experts)</t>
  </si>
  <si>
    <t>Rezai2016</t>
  </si>
  <si>
    <t>Rezai, A., van der Ploeg, F. (2016) Intergenerational inequality aversion, growth, and the role of damages: Occam’s rule for the global carbon tax</t>
  </si>
  <si>
    <t>DICE 2013R</t>
  </si>
  <si>
    <t>Figure 3</t>
  </si>
  <si>
    <t>Converted from $ per ton C to $ per ton CO2</t>
  </si>
  <si>
    <t>Moore2017</t>
  </si>
  <si>
    <t>Moore, F.C., Baldos, U., Hertel, T., Diaz, D.</t>
  </si>
  <si>
    <t>Moore, F.C., Baldos, U., Hertel, T., Diaz, D. (2017) New science of climate change impacts on agriculture implies higher social cost of carbon</t>
  </si>
  <si>
    <t>IAWG FUND</t>
  </si>
  <si>
    <t>IAWG High Emissions Baseline</t>
  </si>
  <si>
    <t>Figure 4 and page 5</t>
  </si>
  <si>
    <t>Partial update of damages, only for agriculture sector. Baseline model is FUND damages but coupled to DICE climate model and IAWG emissions scenarios, per EPRI SCC analysis: https://www.worldscientific.com/doi/10.1142/S2010007817500099</t>
  </si>
  <si>
    <t>Hope2006</t>
  </si>
  <si>
    <t>Hope, Chris W</t>
  </si>
  <si>
    <t>Hope, C. W. (2006). The social cost of carbon: what does it actually depend on?.</t>
  </si>
  <si>
    <t>A2</t>
  </si>
  <si>
    <t>Under 550 ppm</t>
  </si>
  <si>
    <t>Increased climate sensitivity to Murphy et al. 2004</t>
  </si>
  <si>
    <t>Increased climate sensitivity to Stainforth et al. 2005</t>
  </si>
  <si>
    <t>Calculated from $/tC, using same conversion as abstract</t>
  </si>
  <si>
    <t>Dayaratna2020</t>
  </si>
  <si>
    <t>Dayaratna, K.D., McKitrick, R., Michaels, P.J.</t>
  </si>
  <si>
    <t>Dayaratna, K.D., McKitrick, R., Michaels, P.J. (2020) Climate sensitivity, agricultural productivity and the social cost of carbon in FUND</t>
  </si>
  <si>
    <t>FUND 3.8.1</t>
  </si>
  <si>
    <t>IWG Scenarios</t>
  </si>
  <si>
    <t>Ranges show different levels of CO2 fertilization. Climate sensitivity distribution also changed from base model</t>
  </si>
  <si>
    <t>Jensen2014</t>
  </si>
  <si>
    <t>Jensen, S., Traeger, C.P.</t>
  </si>
  <si>
    <t>Jensen, S., Traeger, C.P. (2014) Optimal climate change mitigation under long-term growth uncertainty: Stochastic integrated assessment and analytic findings</t>
  </si>
  <si>
    <t>RRA = 10, IES = 1/2</t>
  </si>
  <si>
    <t>Converted from $ per ton C to $ per ton CO2. Parametric uncertainty gives AR1 TFP shocks instead of iid (central value)</t>
  </si>
  <si>
    <t>RRA = 10, IES = 3/2</t>
  </si>
  <si>
    <t>Budolfson2019</t>
  </si>
  <si>
    <t>Budolfson, M., Dennig, F., Fleurbaey, M., Scovronick, N., Siebert, A., Spears, D., Wagner, F.</t>
  </si>
  <si>
    <t>Budolfson, M., Dennig, F., Fleurbaey, M., Scovronick, N., Siebert, A., Spears, D., Wagner, F. (2019) Optimal Climate Policy and the Future of World Economic Development</t>
  </si>
  <si>
    <t>Converted from $ per ton C to $ per ton CO2.</t>
  </si>
  <si>
    <t>Figure 8b</t>
  </si>
  <si>
    <t>Figure 9</t>
  </si>
  <si>
    <t>Hope2008</t>
  </si>
  <si>
    <t>Hope, C.</t>
  </si>
  <si>
    <t>Hope, C. (2008). Discount rates, equity weights and the social cost of carbon. Energy Economics, 30(3), 1011-1019.</t>
  </si>
  <si>
    <t>Removes discontinuities. Converted from $ per ton C to $ per ton CO2.</t>
  </si>
  <si>
    <t>Removes discontinuities, changes to constant discount rate. Converted from $ per ton C to $ per ton CO2.</t>
  </si>
  <si>
    <t>Removes discontinuities, add constant discount rate, EMUC for ineq. aversion. Converted from $ per ton C to $ per ton CO2.</t>
  </si>
  <si>
    <t>RA = (2,5,10,15,infinity), IES = 0.5</t>
  </si>
  <si>
    <t>RA = (2,5,10,15,infinity), IES = 0.7</t>
  </si>
  <si>
    <t>RA = (2,5,10,15,infinity), IES = 0.9</t>
  </si>
  <si>
    <t>RA = (2,5,10,15,infinity), IES = 1.1</t>
  </si>
  <si>
    <t>RA = (2,5,10,15,infinity), IES = 1.25</t>
  </si>
  <si>
    <t>RA = (2,5,10,15,infinity), IES = 1.5</t>
  </si>
  <si>
    <t>RA = (2,5,10,15,infinity), IES = 1.7</t>
  </si>
  <si>
    <t>RA = (2,5,10,15,infinity), IES = 2.0</t>
  </si>
  <si>
    <t>RRA=2, IES = 0.5</t>
  </si>
  <si>
    <t>RRA=10 IES = 0.5</t>
  </si>
  <si>
    <t>RRA=2, IES = 1.5</t>
  </si>
  <si>
    <t>RRA=10, IES = 1.5</t>
  </si>
  <si>
    <t>RRA=2, IES = 2.0</t>
  </si>
  <si>
    <t>RRA=10, IES = 2.0</t>
  </si>
  <si>
    <t>Table 10</t>
  </si>
  <si>
    <t>Table 9</t>
  </si>
  <si>
    <t>GerlaghMichielsen2015</t>
  </si>
  <si>
    <t>Gerlagh, R., Michielsen, T.O.</t>
  </si>
  <si>
    <t>Gerlagh, Reyer, and Thomas O. Michielsen. "Moving targets—cost-effective climate policy under scientific uncertainty." Climatic change 132, no. 4 (2015): 519-529.</t>
  </si>
  <si>
    <t>To capture the time-inconsistency I'm following the orange line as policy is re-optimized at each timestep. Initial year 2000 exchange rate of 1.1 comes from: https://data.oecd.org/conversion/exchange-rates.htm</t>
  </si>
  <si>
    <t>Waldhoffetal2014</t>
  </si>
  <si>
    <t>Waldhoff, S., Anthoff, D., Rose, S., Tol, R.S.J.</t>
  </si>
  <si>
    <t>Waldhoff, Stephanie T., David Anthoff, Steven Rose, and Richard SJ Tol. "The marginal damage costs of different greenhouse gases: An application of FUND." Economics Discussion Paper 2011-43 (2011).</t>
  </si>
  <si>
    <t>FUND 3.9</t>
  </si>
  <si>
    <t>B1</t>
  </si>
  <si>
    <t>B2</t>
  </si>
  <si>
    <t>Barnett2020</t>
  </si>
  <si>
    <t>Barnett, M., Brock, W., Hansen, L.P.</t>
  </si>
  <si>
    <t>Barnett, M., Brock, W., Hansen, L.P. (2020) Pricing uncertainty induced by climate change</t>
  </si>
  <si>
    <t>Figure 8 and 11</t>
  </si>
  <si>
    <t>Converted from $ per ton C to $ per ton CO2. Assume year 0 is 2020</t>
  </si>
  <si>
    <t>Budolfson2017</t>
  </si>
  <si>
    <t>Budolfson, M., Dennig, F., Fleurbaey, M., Siebert, A., Socolow, R.H.</t>
  </si>
  <si>
    <t>Budolfson, M., Dennig, F., Fleurbaey, M., Siebert, A., Socolow, R.H. (2017) The comparative importance for optimal climate policy of discounting, inequalities and catastrophes</t>
  </si>
  <si>
    <t>NICE</t>
  </si>
  <si>
    <t>Converted from $ per ton C to $ per ton CO2. Mitigation costs proportional to income (omega = 1). Ignore reported backstop prices.</t>
  </si>
  <si>
    <t>Anthoff2009</t>
  </si>
  <si>
    <t>Anthoff, D., Tol, R.S.J.</t>
  </si>
  <si>
    <t>Anthoff, D., Tol, R.S.J. (2009) The impact of climate change on the balanced growth equivalent: An application of FUND</t>
  </si>
  <si>
    <t>FUND 3.2</t>
  </si>
  <si>
    <t>Myles2006</t>
  </si>
  <si>
    <t>Allen, M.R.</t>
  </si>
  <si>
    <t>Allen, M. R. (2016). Drivers of peak warming in a consumption-maximizing world. Nature Climate Change, 6(7), 684-686.</t>
  </si>
  <si>
    <t>DICE2013R</t>
  </si>
  <si>
    <t>Methods</t>
  </si>
  <si>
    <t>Theoretical model aimed at understanding optimal behavior</t>
  </si>
  <si>
    <t>Berger2017</t>
  </si>
  <si>
    <t>Berger, L., Emmerling, J., Tavoni, M.</t>
  </si>
  <si>
    <t>Berger, L., Emmerling, J., Tavoni, M. (2017) Managing catastrophic climate risks under model uncertainty aversion</t>
  </si>
  <si>
    <t>Parametric variance also over model undertainty aversion</t>
  </si>
  <si>
    <t>Weitzman2013</t>
  </si>
  <si>
    <t>Weitzman, M.L.</t>
  </si>
  <si>
    <t>Weitzman (2013) Tail-hedge discounting and the social cost of carbon</t>
  </si>
  <si>
    <t>DICE PAGE FUND</t>
  </si>
  <si>
    <t>2010 IWG</t>
  </si>
  <si>
    <t>Parametric uncertainty is the fraction of non-diversifiable climate damages, which affects the discount rate</t>
  </si>
  <si>
    <t>Otto2013</t>
  </si>
  <si>
    <t>Otto, A., Todd, B.J., Bowerman, N., Frame, D.J., Allen, M.R.</t>
  </si>
  <si>
    <t>Otto, A., Todd, B.J., Bowerman, N., Frame, D.J., Allen, M.R. (2013) Climate system properties determining the social cost of carbon</t>
  </si>
  <si>
    <t>RCP4.5</t>
  </si>
  <si>
    <t>Figure 2b</t>
  </si>
  <si>
    <t>Hepburn2009</t>
  </si>
  <si>
    <t>Hepburn, C., Koundouri, P., Panopoulou, E., Pantelidis, T.</t>
  </si>
  <si>
    <t>Hepburn, C., Koundouri, P., Panopoulou, E., Pantelidis, T. (2009) Social discounting under uncertainty: A cross-country comparison</t>
  </si>
  <si>
    <t>EUR8.9</t>
  </si>
  <si>
    <t>EUR8.6</t>
  </si>
  <si>
    <t>EUR22.6</t>
  </si>
  <si>
    <t>Units in Euros per ton CO2 - value range reflects different statistical models and different growth paths across different regions</t>
  </si>
  <si>
    <t>CrostTraeger2013</t>
  </si>
  <si>
    <t>Crost, Benjamin, and Christian P. Traeger.</t>
  </si>
  <si>
    <t>Crost, Benjamin, and Christian P. Traeger. "Optimal climate policy: uncertainty versus Monte Carlo." Economics Letters 120, no. 3 (2013): 552-558.</t>
  </si>
  <si>
    <t>Damage exponent uncertainty</t>
  </si>
  <si>
    <t>RRA=9.5, IES = 1.5</t>
  </si>
  <si>
    <t>Damage coefficient uncertainty</t>
  </si>
  <si>
    <t>Hwang2017</t>
  </si>
  <si>
    <t>Hwang, I.C., ReynÃ¨s, F., Tol, R.S.J.</t>
  </si>
  <si>
    <t>Hwang, In Chang, Frédéric Reynès, and Richard SJ Tol. "The effect of learning on climate policy under fat-tailed risk." Resource and Energy Economics 48 (2017): 1-18.</t>
  </si>
  <si>
    <t>Tol2019</t>
  </si>
  <si>
    <t>Tol, R.S.J. (2019) A social cost of carbon for (almost) every country</t>
  </si>
  <si>
    <t>SSP2</t>
  </si>
  <si>
    <t>p559 and Table 3</t>
  </si>
  <si>
    <t>Converted from $ per tC to $ per tCO2</t>
  </si>
  <si>
    <t>p559 and Table 4</t>
  </si>
  <si>
    <t xml:space="preserve">p559 </t>
  </si>
  <si>
    <t>p560</t>
  </si>
  <si>
    <t>p561</t>
  </si>
  <si>
    <t>p562</t>
  </si>
  <si>
    <t>Moyer2014</t>
  </si>
  <si>
    <t>Moyer, E.J., Woolley, M.D., Matteson, N.J., Glotter, M.J., Weisbach, D.A.</t>
  </si>
  <si>
    <t>Moyer, E.J., Woolley, M.D., Matteson, N.J., Glotter, M.J., Weisbach, D.A. (2014) Climate impacts on economic growth as drivers of uncertainty in the social cost of carbon</t>
  </si>
  <si>
    <t>IWG IMAGE</t>
  </si>
  <si>
    <t>Ortiz2011</t>
  </si>
  <si>
    <t>Ortiz, R.A., Golub, A., Lugovoy, O., Markandya, A., Wang, J.</t>
  </si>
  <si>
    <t>Ortiz, R.A., Golub, A., Lugovoy, O., Markandya, A., Wang, J. (2011) DICER: A tool for analyzing climate policies</t>
  </si>
  <si>
    <t>Botzenetal2012</t>
  </si>
  <si>
    <t>Wouter Botzen, W.J., van den Bergh, J.C.J.M.</t>
  </si>
  <si>
    <t>Botzen, W. W., &amp; van den Bergh, J. C. (2012). How sensitive is Nordhaus to Weitzman? Climate policy in DICE with an alternative damage function. Economics Letters, 117(1), 372-374.</t>
  </si>
  <si>
    <t>Reported as optimal carbon price; also assuming the values are SCCO2</t>
  </si>
  <si>
    <t>Faulwasseretal2018</t>
  </si>
  <si>
    <t>Faulwasser, T., Kellett, C.M., Weller, S.R.</t>
  </si>
  <si>
    <t>Faulwasser, T., Kellett, C. M., &amp; Weller, S. R. (2018). MPC-DICE: An open-source Matlab implementation of receding horizon solutions to DICE. IFAC-PapersOnLine, 51(5), 120-125.</t>
  </si>
  <si>
    <t>Converting DICE to an infinite time horizon</t>
  </si>
  <si>
    <t>Barrage2020</t>
  </si>
  <si>
    <t>Barrage, L.</t>
  </si>
  <si>
    <t>Barrage, L. (2020). Optimal dynamic carbon taxes in a climate–economy model with distortionary fiscal policy. The Review of Economic Studies, 87(1), 1-39.</t>
  </si>
  <si>
    <t>Converted from $/C to $/CO2. Uncertainty over +- 10% gov spending.</t>
  </si>
  <si>
    <t>Converted from $/C to $/CO2. Frisch elasticity: .78 -&gt; 2</t>
  </si>
  <si>
    <t>BrockXepapadeas2019</t>
  </si>
  <si>
    <t>Brock, W., &amp; Xepapadeas, A. (2019). Regional climate change policy under positive feedbacks and strategic interactions. Environmental and Resource Economics, 72(1), 51-75.</t>
  </si>
  <si>
    <t>Brock and Xepapadeas 2017</t>
  </si>
  <si>
    <t>Page 71</t>
  </si>
  <si>
    <t>Infer SCC year and SCC dollar year are 2015 from comment 16 in Brock &amp; Xepapadeas 2016; cooperative solution.</t>
  </si>
  <si>
    <t>naeini2020can</t>
  </si>
  <si>
    <t>Naeini, Milad Eghtedari and Leibowicz, Benjamin D and Bickel, J Eric</t>
  </si>
  <si>
    <t>Naeini, Milad Eghtedari, Benjamin D. Leibowicz, and J. Eric Bickel. "Can you trust a model whose output keeps changing? Interpreting changes in the social cost of carbon produced by the DICE model." Environment Systems and Decisions 40.3 (2020): 301-320.</t>
  </si>
  <si>
    <t>Figures 5 and 6</t>
  </si>
  <si>
    <t>Parametric uncertainty analysis using DICE-2013R with 2020 SCC year and 2010 USD values</t>
  </si>
  <si>
    <t>rautiainen2017social</t>
  </si>
  <si>
    <t>Rautiainen, A., Lintunen, J.</t>
  </si>
  <si>
    <t>Rautiainen, Aapo, and Jussi Lintunen. "Social cost of forcing: A basis for pricing all forcing agents." Ecological Economics 133 (2017): 42-51.</t>
  </si>
  <si>
    <t>No changes to base DICE-203R. Paper reports SCC but is primarily concerned with calculating social cost of forcing in W/m^2</t>
  </si>
  <si>
    <t>No changes to base DICE-203R. Paper reports SCC but is primarily concerned with calculating social cost of forcing in W/m^3</t>
  </si>
  <si>
    <t>No changes to base DICE-203R. Paper reports SCC but is primarily concerned with calculating social cost of forcing in W/m^4</t>
  </si>
  <si>
    <t>No changes to base DICE-203R. Paper reports SCC but is primarily concerned with calculating social cost of forcing in W/m^5</t>
  </si>
  <si>
    <t>No changes to base DICE-203R. Paper reports SCC but is primarily concerned with calculating social cost of forcing in W/m^6</t>
  </si>
  <si>
    <t>No changes to base DICE-203R. Paper reports SCC but is primarily concerned with calculating social cost of forcing in W/m^7</t>
  </si>
  <si>
    <t>No changes to base DICE-203R. Paper reports SCC but is primarily concerned with calculating social cost of forcing in W/m^8</t>
  </si>
  <si>
    <t>No changes to base DICE-203R. Paper reports SCC but is primarily concerned with calculating social cost of forcing in W/m^9</t>
  </si>
  <si>
    <t>greenstone2013developing</t>
  </si>
  <si>
    <t>Greenstone, M., Kopits, E., Wolverton, A.</t>
  </si>
  <si>
    <t>Greenstone, Michael, Elizabeth Kopits, and Ann Wolverton. "Developing a social cost of carbon for US regulatory analysis: A methodology and interpretation." Review of Environmental Economics and Policy 7.1 (2013): 23-46.</t>
  </si>
  <si>
    <t>Sensitivity analysis</t>
  </si>
  <si>
    <t>BAU (EMF-22, IMAGE)</t>
  </si>
  <si>
    <t>Academic paper reporting results of IAWG study</t>
  </si>
  <si>
    <t>BAU (EMF-22, MERGE Optimistic)</t>
  </si>
  <si>
    <t>BAU (EMF-22, Message)</t>
  </si>
  <si>
    <t>BAU (EMF-22, MiniCAM)</t>
  </si>
  <si>
    <t>550ppm CO2</t>
  </si>
  <si>
    <t>FUND</t>
  </si>
  <si>
    <t>anthoff2009equity</t>
  </si>
  <si>
    <t>Anthoff, D., Hepburn, C., Tol, R.S.J.</t>
  </si>
  <si>
    <t>Anthoff, David, Cameron Hepburn, and Richard SJ Tol. "Equity weighting and the marginal damage costs of climate change." Ecological Economics 68.3 (2009): 836-849.</t>
  </si>
  <si>
    <t>SRES A1b</t>
  </si>
  <si>
    <t>SRES A2</t>
  </si>
  <si>
    <t>SRES B1</t>
  </si>
  <si>
    <t>SRES B2</t>
  </si>
  <si>
    <t>kessler2017estimating</t>
  </si>
  <si>
    <t>Kessler, L.</t>
  </si>
  <si>
    <t>Kessler, Louise. "Estimating the economic impact of the permafrost carbon feedback." Climate Change Economics 8.02 (2017): 1750008.</t>
  </si>
  <si>
    <t>Empirical improvement</t>
  </si>
  <si>
    <t>Section 4.2.2</t>
  </si>
  <si>
    <t>pdfs plotted in Figure 3, but not very useable</t>
  </si>
  <si>
    <t>Table S8</t>
  </si>
  <si>
    <t>Table S9</t>
  </si>
  <si>
    <t>Figure 4b</t>
  </si>
  <si>
    <t>pycroft2014economic</t>
  </si>
  <si>
    <t>Pycroft, J., Vergano, L., Hope, C.</t>
  </si>
  <si>
    <t>Pycroft, Jonathan, Lucia Vergano, and Chris Hope. "The economic impact of extreme sea-level rise: Ice sheet vulnerability and the social cost of carbon dioxide." Global environmental change 24 (2014): 99-107.</t>
  </si>
  <si>
    <t>PAGE09</t>
  </si>
  <si>
    <t>BAU (SRES A1B)</t>
  </si>
  <si>
    <t>Table 4, normal</t>
  </si>
  <si>
    <t>All PAGE09 parametric uncertainties inherited. Non-standard (i.e. not triangular) distributions used for climate sensitivity and damage function exponent. Central value is mean of distribution</t>
  </si>
  <si>
    <t>Table 4, lognormal</t>
  </si>
  <si>
    <t>Table 4, Pareto</t>
  </si>
  <si>
    <t>Table 5, normal</t>
  </si>
  <si>
    <t>Table 5, lognormal</t>
  </si>
  <si>
    <t>Table 5, Pareto</t>
  </si>
  <si>
    <t>Yangetal2018</t>
  </si>
  <si>
    <t>Yang, P., Yao, Y.-F., Mi, Z., Cao, Y.-F., Liao, H., Yu, B.-Y., Liang, Q.-M., Coffman, D.M., Wei, Y.-M.</t>
  </si>
  <si>
    <t>Yang, P., Yao, Y. F., Mi, Z., Cao, Y. F., Liao, H., Yu, B. Y., ... &amp; Wei, Y. M. (2018). Social cost of carbon under shared socioeconomic pathways. Global Environmental Change, 53, 225-232.</t>
  </si>
  <si>
    <t>Multiple</t>
  </si>
  <si>
    <t>SSP1</t>
  </si>
  <si>
    <t>Text, top of page 230</t>
  </si>
  <si>
    <t>SSP4</t>
  </si>
  <si>
    <t>SSP5</t>
  </si>
  <si>
    <t>Multiple, moderate</t>
  </si>
  <si>
    <t>Across SSPs</t>
  </si>
  <si>
    <t>Text, top of second column of page 230</t>
  </si>
  <si>
    <t>Multiple, sharp change</t>
  </si>
  <si>
    <t>Golosov</t>
  </si>
  <si>
    <t>Text, second column of page 230</t>
  </si>
  <si>
    <t>Text, top of page 231</t>
  </si>
  <si>
    <t>vanderPloegRezai2019</t>
  </si>
  <si>
    <t>van der Ploeg, F., Rezai, A.</t>
  </si>
  <si>
    <t>van der Ploeg, F., &amp; Rezai, A. (2019). The agnostic's response to climate deniers: Price carbon!. European Economic Review, 111, 70-84.</t>
  </si>
  <si>
    <t>10% chance of climate deniers</t>
  </si>
  <si>
    <t>20% chance of climate deniers</t>
  </si>
  <si>
    <t>30% chance of climate deniers</t>
  </si>
  <si>
    <t>40% chance of climate deniers</t>
  </si>
  <si>
    <t>50% chance of climate deniers</t>
  </si>
  <si>
    <t>60% chance of climate deniers</t>
  </si>
  <si>
    <t>70% chance of climate deniers</t>
  </si>
  <si>
    <t>80% chance of climate deniers</t>
  </si>
  <si>
    <t>90% chance of climate deniers</t>
  </si>
  <si>
    <t>Table 5</t>
  </si>
  <si>
    <t>Optimal, lower TFP</t>
  </si>
  <si>
    <t>bretschger2019bad</t>
  </si>
  <si>
    <t>Gernot</t>
  </si>
  <si>
    <t>Bretschger, L., Pattakou, A.</t>
  </si>
  <si>
    <t>Bretschger, Lucas, and Aimilia Pattakou. "As bad as it gets: how climate damage functions affect growth and the social cost of carbon." Environmental and resource economics 72.1 (2019): 5-26.</t>
  </si>
  <si>
    <t>Van den Bijgaart et al. 2016</t>
  </si>
  <si>
    <t>linear damages</t>
  </si>
  <si>
    <t>quadratic damages</t>
  </si>
  <si>
    <t>cubic damages</t>
  </si>
  <si>
    <t>quartic damages</t>
  </si>
  <si>
    <t>hwang2013climate</t>
  </si>
  <si>
    <t>Hwang, I.C., Reynès, F., Tol, R.S.J.</t>
  </si>
  <si>
    <t>Hwang, In Chang, Frédéric Reynès, and Richard SJ Tol. "Climate policy under fat-tailed risk: An application of DICE." Environmental and Resource Economics 56.3 (2013): 415-436.</t>
  </si>
  <si>
    <t>Climate sensitivity variance = {0,2,4,6}</t>
  </si>
  <si>
    <t>Koppetal2012</t>
  </si>
  <si>
    <t>Kopp, R.E., Golub, A., Keohane, N.O., Onda, C.</t>
  </si>
  <si>
    <t>Kopp, R. E., Golub, A., Keohane, N. O., &amp; Onda, C. (2012). The influence of the specification of climate change damages on the social cost of carbon. Economics: The Open-Access, Open-Assessment E-Journal, 6.</t>
  </si>
  <si>
    <t>matDICE</t>
  </si>
  <si>
    <t>Table 4, column 1</t>
  </si>
  <si>
    <t>Table 4, column 2</t>
  </si>
  <si>
    <t>Table 4, column 3</t>
  </si>
  <si>
    <t>Table 4, column 4</t>
  </si>
  <si>
    <t>Stabilization</t>
  </si>
  <si>
    <t>Table 5, column 1</t>
  </si>
  <si>
    <t>Table 5, column 2</t>
  </si>
  <si>
    <t>Table 5, column 3</t>
  </si>
  <si>
    <t>Table 5, column 4</t>
  </si>
  <si>
    <t>daniel2019declining</t>
  </si>
  <si>
    <t>Daniel, K.D., Litterman, R.B., Wagner, G.</t>
  </si>
  <si>
    <t>Daniel, Kent D., Robert B. Litterman, and Gernot Wagner. "Declining CO2 price paths." Proceedings of the National Academy of Sciences 116.42 (2019): 20886-20891.</t>
  </si>
  <si>
    <t>Fig 21 (NBER version; SI)</t>
  </si>
  <si>
    <t>ackerman2013epstein</t>
  </si>
  <si>
    <t>Ackerman, F., Stanton, E.A., Bueno, R.</t>
  </si>
  <si>
    <t>Ackerman, Frank, Elizabeth A. Stanton, and Ramón Bueno. "Epstein–Zin utility in DICE: Is risk aversion irrelevant to climate policy?." Environmental and Resource Economics 56.1 (2013): 73-84.</t>
  </si>
  <si>
    <t>Max = risk-free rate = 1.0%</t>
  </si>
  <si>
    <t>vanderPloeg2018</t>
  </si>
  <si>
    <t>van der Ploeg, F. (2018). The safe carbon budget. Climatic change, 147(1), 47-59.</t>
  </si>
  <si>
    <t>Text and Fig. 1</t>
  </si>
  <si>
    <t>SCC grows at rate of economy, 2%</t>
  </si>
  <si>
    <t>Text</t>
  </si>
  <si>
    <t>Triple damage rate</t>
  </si>
  <si>
    <t>Triple damage rate, SCC grows at rate of economy, 2%</t>
  </si>
  <si>
    <t>AnthoffTol2013</t>
  </si>
  <si>
    <t>Anthoff, D., &amp; Tol, R. S. (2013). The uncertainty about the social cost of carbon: A decomposition analysis using fund. Climatic change, 117(3), 515-530.</t>
  </si>
  <si>
    <t>FUND 3.7</t>
  </si>
  <si>
    <t>Sum of regional SCCs, so no global risk sharing</t>
  </si>
  <si>
    <t>Pearce (global planner) equity weights</t>
  </si>
  <si>
    <t>Distribution over inequality aversion reference country</t>
  </si>
  <si>
    <t>Marten2011</t>
  </si>
  <si>
    <t>Marten, Alex L</t>
  </si>
  <si>
    <t>Marten, A. L. (2011). Transient temperature response modeling in IAMs: the effects of over simplification on the SCC. Economics: The Open-Access, Open-Assessment E-Journal, 5.</t>
  </si>
  <si>
    <t>FUND 3.5</t>
  </si>
  <si>
    <t>EMF-22 MiniCAM Reference</t>
  </si>
  <si>
    <t>DICE temperature model</t>
  </si>
  <si>
    <t>Weitzman (2010)</t>
  </si>
  <si>
    <t>Table 1, Figure 7</t>
  </si>
  <si>
    <t>PAGE temperature model</t>
  </si>
  <si>
    <t>FUND temperature model</t>
  </si>
  <si>
    <t>UDEB temperature model</t>
  </si>
  <si>
    <t>MAGICC temperature model</t>
  </si>
  <si>
    <t>Suetal2017</t>
  </si>
  <si>
    <t>Su, X., Takahashi, K., Fujimori, S., Hasegawa, T., Tanaka, K., Kato, E., Shiogama, H., Masui, T., Emori, S.</t>
  </si>
  <si>
    <t>Su, X., Takahashi, K., Fujimori, S., Hasegawa, T., Tanaka, K., Kato, E., ... &amp; Emori, S. (2017). Emission pathways to achieve 2.0° C and 1.5° C climate targets. Earth's Future, 5(6), 592-604.</t>
  </si>
  <si>
    <t>Empriical Improvement</t>
  </si>
  <si>
    <t>Dataset S1</t>
  </si>
  <si>
    <t>Improvements in abatement, Discounting parameters assumed from other DICE-2013R</t>
  </si>
  <si>
    <t>Foleyetal2013</t>
  </si>
  <si>
    <t>Foley, D.K., Rezai, A., Taylor, L.</t>
  </si>
  <si>
    <t>Foley, D. K., Rezai, A., &amp; Taylor, L. (2013). The social cost of carbon emissions: Seven propositions. Economics Letters, 121(1), 90-97.</t>
  </si>
  <si>
    <t>Rezai et al. (2012)</t>
  </si>
  <si>
    <t>Top of pg. 94, right column</t>
  </si>
  <si>
    <t>Middle of pg. 95, left column</t>
  </si>
  <si>
    <t>Smaller marginal benefit reported in "Proposition IV", but doesn't match Fig. 2</t>
  </si>
  <si>
    <t>JohnsonHope2012</t>
  </si>
  <si>
    <t>Johnson, L.T., Hope, C.</t>
  </si>
  <si>
    <t>Johnson, L. T., &amp; Hope, C. (2012). The social cost of carbon in US regulatory impact analyses: an introduction and critique. Journal of Environmental Studies and Sciences, 2(3), 205-221.</t>
  </si>
  <si>
    <t>3 IAWG models</t>
  </si>
  <si>
    <t>EMF 5 scenarios</t>
  </si>
  <si>
    <t>Table 1, average over DICE, PAGE, FUND</t>
  </si>
  <si>
    <t>Table 1, average over DICE, PAGE, FUND, UK declining discount rate schedule (Lowe, 2008)</t>
  </si>
  <si>
    <t>Table 1, average over DICE, PAGE, FUND, Weitzman (2009) discount schedule</t>
  </si>
  <si>
    <t>Tol2013</t>
  </si>
  <si>
    <t>Tol, R. S. (2013). Climate policy with Bentham–Rawls preferences. Economics Letters, 118(3), 424-428.</t>
  </si>
  <si>
    <t>Tol (2012)</t>
  </si>
  <si>
    <t>Converted from $/tC</t>
  </si>
  <si>
    <t>Nordhaus2014</t>
  </si>
  <si>
    <t>Moritz</t>
  </si>
  <si>
    <t>Nordhaus</t>
  </si>
  <si>
    <t>Nordhaus, William. "Estimates of the social cost of carbon: concepts and results from the DICE-2013R model and alternative approaches." Journal of the Association of Environmental and Resource Economists 1, no. 1/2 (2014): 273-312.</t>
  </si>
  <si>
    <t>baseline here means no additional policies</t>
  </si>
  <si>
    <t>2°C limit damage function (2Cmax)</t>
  </si>
  <si>
    <t>Damages are re-calibrated to meet 2C</t>
  </si>
  <si>
    <t>2°C limit damage function(2Cmaxofaverage)</t>
  </si>
  <si>
    <t>Stern Review PRTP (but re-calibratd eta)</t>
  </si>
  <si>
    <t>Optimal alternative (high PRTP)</t>
  </si>
  <si>
    <t>Optimal, 1,5C° threshold</t>
  </si>
  <si>
    <t>Optimal, 2C° threshold</t>
  </si>
  <si>
    <t>Optimal, 3C° threshold</t>
  </si>
  <si>
    <t>Optimal, 4C° threshold</t>
  </si>
  <si>
    <t>No policy, 1,5C° threshold</t>
  </si>
  <si>
    <t>No policy, 2C° threshold</t>
  </si>
  <si>
    <t>No policy, 3C° threshold</t>
  </si>
  <si>
    <t>No policy, 4C° threshold</t>
  </si>
  <si>
    <t>IWG methodology (constant discount rate), TSC=3.5</t>
  </si>
  <si>
    <t>Transient climate sensitivity: 3.5</t>
  </si>
  <si>
    <t>IWG methodology (constant discount rate), TSC=2.9</t>
  </si>
  <si>
    <t>Transient climate sensitivity: 2.9</t>
  </si>
  <si>
    <t>Barrage, L. (2018). Be careful what you calibrate for: Social discounting ingeneral equilibrium. Journal of Public Economics 160, 33–49.</t>
  </si>
  <si>
    <t>GHKT</t>
  </si>
  <si>
    <t>First-best, govmt=Stern-discounting;Hhs=Nordhaus-discounting, capital inc.tax adj.</t>
  </si>
  <si>
    <t>First-best, govmt=Hhs=Nordhaus-discounting</t>
  </si>
  <si>
    <t>First-best, govmt=Stern-discounting;Hhs=Nordhaus-discounting, capital inc.tax adj., Energy-KL elast=1</t>
  </si>
  <si>
    <t>First-best, govmt=Stern-discounting;Hhs=Nordhaus-discounting, capital inc.tax adj., Energy-KL elast=0.4</t>
  </si>
  <si>
    <t>Constrained, govmt=Stern-discounting;Hhs=Nordhaus-discounting, no capital inc.tax subsidy, Energy-KL elast=1</t>
  </si>
  <si>
    <t>Constrained, govmt=Stern-discounting;Hhs=Nordhaus-discounting, no capital inc.tax subsidy, Energy-KL elast=0.4</t>
  </si>
  <si>
    <t>Constrained, govmt=Stern-discounting;Hhs=Nordhaus-discounting, capital inc.tax adj. min30%, Energy-KL elast=1</t>
  </si>
  <si>
    <t>Constrained, govmt=Stern-discounting;Hhs=Nordhaus-discounting, capital inc.tax adj. min30%, Energy-KL elast=0.4</t>
  </si>
  <si>
    <t>Comet</t>
  </si>
  <si>
    <t>DICE2010</t>
  </si>
  <si>
    <t>Second-best, govmt=Hhs=Nordhaus-discounting</t>
  </si>
  <si>
    <t>Second-best, govmt=Stern-discounting;Hhs=Nordhaus-discounting</t>
  </si>
  <si>
    <t>Second-best, govmt=Hhs=Nordhaus-discounting, frisch elasticity=2.84</t>
  </si>
  <si>
    <t>Second-best, govmt=Stern-discounting;Hhs=Nordhaus-discounting, frisch elasticity=2.84</t>
  </si>
  <si>
    <t>Ackerman, F., Munitz, C.</t>
  </si>
  <si>
    <t>Ackerman, Frank, and Charles Munitz. 2012. Climate damages in the FUND model: A disaggregatedanalysis. Ecological Economics 77:219–224.</t>
  </si>
  <si>
    <t>FUND 3.5, IWG2010 implementation / Damage function DICE</t>
  </si>
  <si>
    <t>Baseline / transferred calculation from DICE to FUND</t>
  </si>
  <si>
    <t>FUND 3.5, IWG2010 implementation</t>
  </si>
  <si>
    <t>Best guess mode instead of Monte Carlo Analysis</t>
  </si>
  <si>
    <t>Monte Carlo and fixed optimal temperature for each region</t>
  </si>
  <si>
    <t>Best guess and fixed optimal temperature</t>
  </si>
  <si>
    <t>Monte Carlo and fixed optimal temperature</t>
  </si>
  <si>
    <t>Newbold, S.C., Griffiths, C., Moore, C., Wolverton, A.N.N., Kopits, E.</t>
  </si>
  <si>
    <t>S.C. Newbold, C. Griffiths, C. Moore, A. Wolverton, E. Kopits (2013). A rapid assessment model for understanding the social cost of carbon. Climate Change Economics 4, no. 1, 1350001.</t>
  </si>
  <si>
    <t>Analytic IAM</t>
  </si>
  <si>
    <t>parameter mode values from literature</t>
  </si>
  <si>
    <t>parameter median values from literature</t>
  </si>
  <si>
    <t>parameter mean values from literature</t>
  </si>
  <si>
    <t>certainty equivalent of parametric uncertainty, Monte Carlo</t>
  </si>
  <si>
    <t>expected value of parametric uncertainty, Monte Carlo</t>
  </si>
  <si>
    <t>van der Ploeg F, Rezai A (2017) Cumulative emissions, untapped tapped fossil fuel and the optimal carbon tax. Technol Forecasting and Social Change 116:216–222</t>
  </si>
  <si>
    <t>optimal base case</t>
  </si>
  <si>
    <t>Higher PRTP</t>
  </si>
  <si>
    <t>Lower EMUC</t>
  </si>
  <si>
    <t>Lower growth</t>
  </si>
  <si>
    <t>"Conventional"</t>
  </si>
  <si>
    <t>BAU, baseline</t>
  </si>
  <si>
    <t>BAU, Higher PRTP</t>
  </si>
  <si>
    <t>BAU, Lower EMUC</t>
  </si>
  <si>
    <t>BAU, Lower growth</t>
  </si>
  <si>
    <t>BAU, "Conventional"</t>
  </si>
  <si>
    <t>Nordhaus W (2019) Economics of the disintegration of the Greenland ice sheet. Proceedings of the National Academy of Sciences, 116(25): 12261-12269</t>
  </si>
  <si>
    <t>DICE2016R2</t>
  </si>
  <si>
    <t>DICE-GIS</t>
  </si>
  <si>
    <t>DICE discounting, Standard meltrate</t>
  </si>
  <si>
    <t>Standard meltrate</t>
  </si>
  <si>
    <t>DICE discounting, double meltrate</t>
  </si>
  <si>
    <t>Double meltrate</t>
  </si>
  <si>
    <t>Stern discounting, Double meltrate</t>
  </si>
  <si>
    <t>DICE discounting, Standard meltrate, volume limited to 10%</t>
  </si>
  <si>
    <t>Standard meltrate, volume limited to 10%</t>
  </si>
  <si>
    <t>DICE discounting, Double meltrate, volume limited to 10%</t>
  </si>
  <si>
    <t>Double meltrate, volume limited to 10%</t>
  </si>
  <si>
    <t>DICE discounting, Standard meltrate, volume limited to 50%</t>
  </si>
  <si>
    <t>Standard meltrate, volume limited to 50%</t>
  </si>
  <si>
    <t>DICE discounting, Double meltrate, volume limited to 50%</t>
  </si>
  <si>
    <t>Double meltrate, volume limited to 50%</t>
  </si>
  <si>
    <t>DICE discounting, Standard meltrate, volume limited to 90%</t>
  </si>
  <si>
    <t>Standard meltrate, volume limited to 90%</t>
  </si>
  <si>
    <t>DICE discounting, Double meltrate, volume limited to 90%</t>
  </si>
  <si>
    <t>Double meltrate, volume limited to 90%</t>
  </si>
  <si>
    <t>Standard meltrate,</t>
  </si>
  <si>
    <t>DICE discounting, Double meltrate</t>
  </si>
  <si>
    <t>Su, X., Shiogama, H., Tanaka, K., Fujimori, S., Hasegawa, T., Hijioka, Y., Takahashi, K., Liu, J.</t>
  </si>
  <si>
    <t>Su X, Shiogama H, Tanaka K et al (2018) How do climate-related uncertainties influence 2 and 1.5 °C pathways? Sustainability Science 13:291–299.</t>
  </si>
  <si>
    <t>SCM4OPT</t>
  </si>
  <si>
    <t>2degree limit</t>
  </si>
  <si>
    <t>Damage exponent is 2.25</t>
  </si>
  <si>
    <t>1.5degree limit</t>
  </si>
  <si>
    <t>Dennig, F., Budolfson, M.B., Fleurbaey, M., Siebert, A., Socolow, R.H.</t>
  </si>
  <si>
    <t>Dennig, F., M. B. Budolfson, M. Fleurbaey, A. Siebert, and R. H. Socolow (2015). Inequality, Climate Impacts on the Future Poor, and Carbon Prices. Proceedings of the National Academy of Sciences 112 (52): 15827–15832</t>
  </si>
  <si>
    <t>RICE2010</t>
  </si>
  <si>
    <t>Optimal Nordhaus</t>
  </si>
  <si>
    <t>RICE-Nordhaus</t>
  </si>
  <si>
    <t>SCC values only reported in a graph</t>
  </si>
  <si>
    <t>Optimal Stern</t>
  </si>
  <si>
    <t>High income elasticity of demand</t>
  </si>
  <si>
    <t>Medium income elasticity of demand</t>
  </si>
  <si>
    <t>Low income elasticity of demand</t>
  </si>
  <si>
    <t>Hänsel, M.C., Quaas, M.F.</t>
  </si>
  <si>
    <t>Hänsel, M. C., Quaas, M.F. (2018). Intertemporal Distribution, Sufficiency, and theSocial Cost of Carbon. Ecological Economics 146: 520–535.</t>
  </si>
  <si>
    <t>DICE2013</t>
  </si>
  <si>
    <t>4-fold sufficiency level of well-being</t>
  </si>
  <si>
    <t>no PRTP/EMUC but an alternative intertemporal distribution of well-being</t>
  </si>
  <si>
    <t>Alternative welfare approach</t>
  </si>
  <si>
    <t>15-fold sufficiency level of well-being</t>
  </si>
  <si>
    <t>26-fold sufficiency level of well-being</t>
  </si>
  <si>
    <t>Bretschger, L., Karydas, C.</t>
  </si>
  <si>
    <t>Bretschger, L., Karydas, C. (2018). Optimum Growth and Carbon Policies with Lags in the Climate System. Environmental Resource Economics 70, 781–806.</t>
  </si>
  <si>
    <t>emission response time lag of 50 years (based on speed of emission diffusion parameter)</t>
  </si>
  <si>
    <t>emission response time lag of 25 years (based on speed of emission diffusion parameter)</t>
  </si>
  <si>
    <t>Freeman, M.C., Groom, B.</t>
  </si>
  <si>
    <t>Mark C. Freeman, Ben Groom (2015). Positively Gamma Discounting: Combining the Opinions of Experts on the Social Discount Rate, The Economic Journal, 125 (585), 1015–1024.</t>
  </si>
  <si>
    <t>DICE1994</t>
  </si>
  <si>
    <t>Newell &amp; Pizer damages</t>
  </si>
  <si>
    <t>Flat 4% SDR, BASE N&amp;P2003 damage profile</t>
  </si>
  <si>
    <t>Gamma Discounting, BASE N&amp;P2003 damage profile</t>
  </si>
  <si>
    <t>UK HMT Green book Discounting, BASE N&amp;P2003 damage profile</t>
  </si>
  <si>
    <t>1000 `indipendent' experts, BASE N&amp;P2003 damage profile</t>
  </si>
  <si>
    <t>100 `indipendent' experts, BASE N&amp;P2003 damage profile</t>
  </si>
  <si>
    <t>50 `indipendent' experts, BASE N&amp;P2003 damage profile</t>
  </si>
  <si>
    <t>25 `indipendent' experts, BASE N&amp;P2003 damage profile</t>
  </si>
  <si>
    <t>12 `indipendent' experts, BASE N&amp;P2003 damage profile</t>
  </si>
  <si>
    <t>Nordhaus, W.D.</t>
  </si>
  <si>
    <t>William D. Nordhaus (2017). Revisiting the social cost of carbon. Proceedings of the National Academy of Sciences, 114 (7), 1518-1523</t>
  </si>
  <si>
    <t>DICE2016R</t>
  </si>
  <si>
    <t>Empirical Improvement (?)</t>
  </si>
  <si>
    <t>Optimal controls</t>
  </si>
  <si>
    <t>2.5 degree (hard cap)</t>
  </si>
  <si>
    <t>2.5 degree, average max 100 years</t>
  </si>
  <si>
    <t>Stern optimal</t>
  </si>
  <si>
    <t>Baseline, alternative discount rate (2.5)</t>
  </si>
  <si>
    <t>Baseline, alternative discount rate (3)</t>
  </si>
  <si>
    <t>Baseline, alternative discount rate (4)</t>
  </si>
  <si>
    <t>Baseline, alternative discount rate (5)</t>
  </si>
  <si>
    <t>Yohe, G., Hope, C.</t>
  </si>
  <si>
    <t>Yohe, G., Hope, C. (2013). Some thoughts on the value added from a new round of climate change damage estimates. Climatic Change 117, 451–465.</t>
  </si>
  <si>
    <t>Default SRES A1B storyline</t>
  </si>
  <si>
    <t>Also PRTP and non-economic impacts as parametric uncertainty</t>
  </si>
  <si>
    <t>Ranges for the damage parameters reduced by 50%</t>
  </si>
  <si>
    <t>Ranges preserved but distribution of damage parameters skewed with the mode 50% lower</t>
  </si>
  <si>
    <t>Ranges preserved but distribution of damage parameters skewed with the mode 50% higher</t>
  </si>
  <si>
    <t>Iverson, T., Denning, S., Zahran, S.</t>
  </si>
  <si>
    <t>Iverson, T., Denning, S. &amp; Zahran, S. (2015).When the long run matters. Climatic Change 129, 57–72.</t>
  </si>
  <si>
    <t>GHKT (Golosov) /DICE</t>
  </si>
  <si>
    <t>2010?</t>
  </si>
  <si>
    <t>fully Nordhaus-discounting, long-run emission fraction decay parameter=0.2</t>
  </si>
  <si>
    <t>5.25 (fully Nordhaus)/ declining</t>
  </si>
  <si>
    <t>10% Stern, …</t>
  </si>
  <si>
    <t>10% Stern / declining</t>
  </si>
  <si>
    <t>20% Stern, …</t>
  </si>
  <si>
    <t>20% Stern / declining</t>
  </si>
  <si>
    <t>30% Stern, …</t>
  </si>
  <si>
    <t>30% Stern / declining</t>
  </si>
  <si>
    <t>40% Stern, …</t>
  </si>
  <si>
    <t>40% Stern / declining</t>
  </si>
  <si>
    <t>50% Stern, …</t>
  </si>
  <si>
    <t>50% Stern / declining</t>
  </si>
  <si>
    <t>fully Stern-discounting, long-run emission fraction decay parameter=0.2</t>
  </si>
  <si>
    <t>0.1 (100% Stern) / declining</t>
  </si>
  <si>
    <t>fully Nordhaus-discounting, with temperature inertia, long-run emission fraction decay parameter=0.2</t>
  </si>
  <si>
    <t>fully Stern-discounting, with temperature inertia, long-run emission fraction decay parameter=0.2</t>
  </si>
  <si>
    <t>fully Nordhaus-discounting, long-run emission fraction decay parameter=0</t>
  </si>
  <si>
    <t>fully Stern-discounting, long-run emission fraction decay parameter=0</t>
  </si>
  <si>
    <t>Asplund, D.</t>
  </si>
  <si>
    <t>Asplund, D. (2017). The temporal aspects of the social cost of greenhouse gases. Economics and policy of energy and the environment, 3, 25-39.</t>
  </si>
  <si>
    <t>Baseline, timehorizon 2200</t>
  </si>
  <si>
    <t>Triangular probability density function with (min 0,1; mode 1; max2)</t>
  </si>
  <si>
    <t>Triangular probability density function with (min 0,5; mode 1; max2)</t>
  </si>
  <si>
    <t>Also PRTP parametric uncertainty; but no sensitivity results are presented</t>
  </si>
  <si>
    <t>Stern, timehorizon 2200</t>
  </si>
  <si>
    <t>Low discount scheme, timehorizon 2200</t>
  </si>
  <si>
    <t>Baseline, prolonged timehorizon 3000</t>
  </si>
  <si>
    <t>Stern, prolonged timehorizon 3000</t>
  </si>
  <si>
    <t>Low discount scheme, prolonged timehorizon 3000</t>
  </si>
  <si>
    <t>Espagne, E., Pottier, A., Fabert, B.P., Nadaud, F., Dumas, P.</t>
  </si>
  <si>
    <t>Espagne, E., Pottier, A., Fabert, B.P., Nadaud, F., Dumas, P. (2018). SCCs and the use of IAMs Let's separate the wheat from the chaff. International Economics, 155, 29-47.</t>
  </si>
  <si>
    <t>PAGE</t>
  </si>
  <si>
    <t>Stern</t>
  </si>
  <si>
    <t>Nordhaus with Stern PRTP</t>
  </si>
  <si>
    <t>Stern with Nordhaus PRTP</t>
  </si>
  <si>
    <t>Glotter, M.J., Pierrehumbert, R.T., Elliott, J.W., Matteson, N.J., Moyer, E.J.</t>
  </si>
  <si>
    <t>Glotter, M.J., Pierrehumbert, R.T., Elliott, J.W., Matteson, N.J., Moyer, E.J. (2014). A simple carbon cycle representation for economic and policy analyses. Climatic Change 126, 319–335.</t>
  </si>
  <si>
    <t>DICE2007</t>
  </si>
  <si>
    <t>DICE-CC extension</t>
  </si>
  <si>
    <t>Lower discounting</t>
  </si>
  <si>
    <t>Higher damage exponent (^3)</t>
  </si>
  <si>
    <t>Anthoff, David, and Tol Richard S. J. (2010). On international equity weights and national decisionmaking on climate change. Journal of Environmental Economics and Management 60, no. 1: 14–20.</t>
  </si>
  <si>
    <t>FUND2.9</t>
  </si>
  <si>
    <t>2000?</t>
  </si>
  <si>
    <t>Global cooperation</t>
  </si>
  <si>
    <t>Equity-weighted marginal damage costs</t>
  </si>
  <si>
    <t>Anthoff, David;Tol, Richard S J;Yohe, Gary W</t>
  </si>
  <si>
    <t>Anthoff, D., R.S.J. Tol, and G.W. Yohe (2009). Discounting for Climate Change, Economics. The Open-Access, Open-Assessment E-Journal, 3, (2009-24), pp. 1–24.</t>
  </si>
  <si>
    <t>FUND 3.4</t>
  </si>
  <si>
    <t>BAU, with uncertainty MonteCarlo</t>
  </si>
  <si>
    <t>BAU, equity weighting</t>
  </si>
  <si>
    <t>BAU, uncertain PRTP und EMUC</t>
  </si>
  <si>
    <t>1.07 plus/minus 0.2</t>
  </si>
  <si>
    <t>1.47 plus/minus 0.19</t>
  </si>
  <si>
    <t>BAU, with uncertainty MonteCarlo &amp; equit weighting</t>
  </si>
  <si>
    <t>BAU, Evans and Sezer estimate distributions of EMUC and PRTP</t>
  </si>
  <si>
    <t>BAU, OECD estimate distributions of EMUC and PRTP</t>
  </si>
  <si>
    <t>BAU, combined estimate distributions of EMUC and PRTP (Evans &amp; Sezer and OECD)</t>
  </si>
  <si>
    <t>Gerlagh2018</t>
  </si>
  <si>
    <t>Gerlagh</t>
  </si>
  <si>
    <t>Gerlagh, Reyer, and Matti Liski. "Consistent climate policies." Journal of the European Economic Association 16, no. 1 (2018): 1-44.</t>
  </si>
  <si>
    <t>Markov equilibrium</t>
  </si>
  <si>
    <t>Declining: Short term 3.7%, long term 0.1%</t>
  </si>
  <si>
    <t>Declining: Short term 3.3%, long term 1%</t>
  </si>
  <si>
    <t>Declining: Short term 3.5%, long term 0.5%</t>
  </si>
  <si>
    <t>"Stern"</t>
  </si>
  <si>
    <t>Ackerman, F., Stanton, E.A.</t>
  </si>
  <si>
    <t>Ackerman, Frank and Stanton, Elizabeth (2012). Climate Risks and Carbon Prices: Revising the Social Cost of Carbon. Economics: The Open-Access, Open-Assessment E-Journal, Vol. 6, 2012-10.</t>
  </si>
  <si>
    <t>DICE (IWG settings)</t>
  </si>
  <si>
    <t>The 4 BAU scenarios used by IWG</t>
  </si>
  <si>
    <t>Hanemann damage function for short term damages (higher damage parameter)</t>
  </si>
  <si>
    <t>Li, X., Narajabad, B., Temzelides, T.</t>
  </si>
  <si>
    <t>Li, X., Narajabad, B. and Temzelides, T. (2016). Robust dynamic energy use and climate change. Quantitative Economics, 7, 821-857.</t>
  </si>
  <si>
    <t>GHTK</t>
  </si>
  <si>
    <t>robust optimal paths, dealing with model uncertanty</t>
  </si>
  <si>
    <t>Rose, S.K., Diaz, D.B., Blanford, G.J.</t>
  </si>
  <si>
    <t>Rose, Steven K.; Diaz, Delavane B. &amp; Blanford, Geoffrey J. (2017). Understanding the Social Cost of Carbon: A Model Diagnostic and Inter-Comparison Study. Climate Change Economics 8(2).</t>
  </si>
  <si>
    <t>USG (Combination of FUND, PAGE, DICE)</t>
  </si>
  <si>
    <t>Alternative weighting of the 5 IWG scenarios (zero weight to fifth scenario and varying the weights of the results from individual models)</t>
  </si>
  <si>
    <t>Combined FUND, DICE</t>
  </si>
  <si>
    <t>Combined PAGE, DICE</t>
  </si>
  <si>
    <t>Combined FUND, PAGE</t>
  </si>
  <si>
    <t>Hänsel, M.C., Drupp, M.A., Johansson, D.J.A., Nesje, F., Azar, C., Freeman, M.C., Groom, B., Sterner, T.</t>
  </si>
  <si>
    <t>Hänsel, M. C., Drupp, M. A., Johansson, D. J., Nesje, F., Azar, C., Freeman, M. C., ... &amp; Sterner, T. (2020). Climate economics support for the UN climate targets. Nature Climate Change, 10(8), 781-789.</t>
  </si>
  <si>
    <t>Optimal, Median expert view</t>
  </si>
  <si>
    <t>Optimal, Median expert path</t>
  </si>
  <si>
    <t>Non-constant</t>
  </si>
  <si>
    <t>Optimal, Nordhaus discounting</t>
  </si>
  <si>
    <t>Howard, P.H., Sylvan, D.</t>
  </si>
  <si>
    <t>Howard, P.H., Sylvan, D. (2020). Wisdom of the experts: Using survey responses to address positive and normative uncertainties in climate-economic models. Climatic Change 162, 213–232.</t>
  </si>
  <si>
    <t>Optimal, damages calibrated to mean responses from Nordhaus 1994 expert survey</t>
  </si>
  <si>
    <t>Optimal, damages calibrated to mean responses from Howard expert survey</t>
  </si>
  <si>
    <t>Optimal, damages calibrated to mean responses from Howard expert survey, with Monte Carlo simulation using an uncertain specification of the climate damage function</t>
  </si>
  <si>
    <t>Optimal, damages calibrated to median responses from Howard expert survey</t>
  </si>
  <si>
    <t>Optimal, damages calibrated to median responses from Howard expert survey, with Monte Carlo simulation using an uncertain specification of the climate damage function</t>
  </si>
  <si>
    <t>optimally determined (1.32-1.52)</t>
  </si>
  <si>
    <t>DICE2016R2, damage function functional form from DICE2013R</t>
  </si>
  <si>
    <t>optimally determined (1.24-1.60)</t>
  </si>
  <si>
    <t>Hatase, K., Managi, S.</t>
  </si>
  <si>
    <t>Hatase, Kazushi, and Shunsuke Managi. "Increase in carbon prices: analysis of energy-economy modeling." Environmental Economics and Policy Studies 17, no. 2 (2015): 241-262.</t>
  </si>
  <si>
    <t>Base</t>
  </si>
  <si>
    <t>population growth rate</t>
  </si>
  <si>
    <t>asymptotic population</t>
  </si>
  <si>
    <t>initial technology growth</t>
  </si>
  <si>
    <t>decline rate of technology growth</t>
  </si>
  <si>
    <t>ratio of emissions to output</t>
  </si>
  <si>
    <t>initial growth rate of emissions to output</t>
  </si>
  <si>
    <t>decline rate of growth rate of emissions to output</t>
  </si>
  <si>
    <t>damage function coefficient</t>
  </si>
  <si>
    <t>damage function exponent</t>
  </si>
  <si>
    <t>atmospheric-upper ocean carbon transfer coefficient</t>
  </si>
  <si>
    <t>climate sensitivity</t>
  </si>
  <si>
    <t>Gillingham2018</t>
  </si>
  <si>
    <t>Gillingham, K., Nordhaus, W., Anthoff, D., Blanford, G., Bosetti, V., Christensen, P., McJeon, H., Reilly, J.</t>
  </si>
  <si>
    <t>Gillingham, K., Nordhaus, W., Anthoff, D., Blanford, G., Bosetti, V., Christensen, P., McJeon, H., Reilly, J. (2018) "Modeling uncertainty in integrated assessment of climate change: A multimodel comparison"</t>
  </si>
  <si>
    <t>Table 6 and Table F1</t>
  </si>
  <si>
    <t>Central value is the mean</t>
  </si>
  <si>
    <t>FUND3.7</t>
  </si>
  <si>
    <t>Central value is the mean. Discount rate parameters personal communication from David Anthoff</t>
  </si>
  <si>
    <t>WITCH</t>
  </si>
  <si>
    <t>Central value is the mean. Discount rate parameters assumed based on WITCH documentation</t>
  </si>
  <si>
    <t>kotlikoff2021making</t>
  </si>
  <si>
    <t>Kotlikoff, L., Kubler, F., Polbin, A., Sachs, J., Scheidegger, S.</t>
  </si>
  <si>
    <t>Kotlikoff, Laurence, et al. "Making carbon taxation a generational win win." International Economic Review 62.1 (2021): 3-46.</t>
  </si>
  <si>
    <t>introduces OLG model, "max" SCC is "6x damage function", central value is the median</t>
  </si>
  <si>
    <t>pezzey2014towards</t>
  </si>
  <si>
    <t>Pezzey, J.C.V., Burke, P.J.</t>
  </si>
  <si>
    <t>Pezzey, J. C., &amp; Burke, P. J. (2014). Towards a more inclusive and precautionary indicator of global sustainability. Ecological Economics, 106, 141-154.</t>
  </si>
  <si>
    <t>"inductively modified DICE model"</t>
  </si>
  <si>
    <t>No real distribution, just some further probing around the "central" estimate (Table 4)</t>
  </si>
  <si>
    <t>ID_Number</t>
  </si>
  <si>
    <t>Author.s..ID</t>
  </si>
  <si>
    <t>Title</t>
  </si>
  <si>
    <t>Assigned To</t>
  </si>
  <si>
    <t>Added or Not Relevant?</t>
  </si>
  <si>
    <t>Justification for Not Relevant</t>
  </si>
  <si>
    <t>Source.title</t>
  </si>
  <si>
    <t>Volume</t>
  </si>
  <si>
    <t>Issue</t>
  </si>
  <si>
    <t>Art..No.</t>
  </si>
  <si>
    <t>Page.start</t>
  </si>
  <si>
    <t>Page.end</t>
  </si>
  <si>
    <t>Page.count</t>
  </si>
  <si>
    <t>Cited.by</t>
  </si>
  <si>
    <t>Abstract Filter</t>
  </si>
  <si>
    <t>Filtered By (Initials)</t>
  </si>
  <si>
    <t>Second NA Filter</t>
  </si>
  <si>
    <t>Second Filter By (Initials)</t>
  </si>
  <si>
    <t>DOI</t>
  </si>
  <si>
    <t>Filtering Reason (RAs do not fill this out, only for a reference guide)</t>
  </si>
  <si>
    <t>Link</t>
  </si>
  <si>
    <t>Filter Explanation (RAs do not fill this out)</t>
  </si>
  <si>
    <t>Document.Type</t>
  </si>
  <si>
    <t>Publication.Stage</t>
  </si>
  <si>
    <t>Access.Type</t>
  </si>
  <si>
    <t>Source</t>
  </si>
  <si>
    <t>EID</t>
  </si>
  <si>
    <t>X</t>
  </si>
  <si>
    <t>Moore, F.C., Diaz, D.B.</t>
  </si>
  <si>
    <t>55066845400; 56519315300</t>
  </si>
  <si>
    <t>Temperature impacts on economic growth warrant stringent mitigation policy</t>
  </si>
  <si>
    <t>Added</t>
  </si>
  <si>
    <t>Nature Climate Change</t>
  </si>
  <si>
    <t>IR</t>
  </si>
  <si>
    <t>10.1038/nclimate2481</t>
  </si>
  <si>
    <t>Paper is about optimal climate policy in DICE</t>
  </si>
  <si>
    <t>https://www.scopus.com/inward/record.url?eid=2-s2.0-84922984518&amp;partnerID=40&amp;md5=64532d34080a2f5553456bddf2d8f654</t>
  </si>
  <si>
    <t>Article</t>
  </si>
  <si>
    <t>Final</t>
  </si>
  <si>
    <t>Scopus</t>
  </si>
  <si>
    <t>2-s2.0-84922984518</t>
  </si>
  <si>
    <t>Lemoine, D., Traeger, C.</t>
  </si>
  <si>
    <t>13806244300; 37125128200</t>
  </si>
  <si>
    <t>Watch your step: Optimal policy in a tipping climate</t>
  </si>
  <si>
    <t>American Economic Journal: Economic Policy</t>
  </si>
  <si>
    <t>1 B</t>
  </si>
  <si>
    <t>NST</t>
  </si>
  <si>
    <t>10.1257/pol.6.1.137</t>
  </si>
  <si>
    <t>https://www.scopus.com/inward/record.url?eid=2-s2.0-84893760791&amp;partnerID=40&amp;md5=603a12793893b6cc379931a3e94ef6f0</t>
  </si>
  <si>
    <t>2-s2.0-84893760791</t>
  </si>
  <si>
    <t>Lemoine, D., Traeger, C.P.</t>
  </si>
  <si>
    <t>Ambiguous tipping points</t>
  </si>
  <si>
    <t>Journal of Economic Behavior and Organization</t>
  </si>
  <si>
    <t>10.1016/j.jebo.2016.03.009</t>
  </si>
  <si>
    <t>https://www.scopus.com/inward/record.url?eid=2-s2.0-84964624202&amp;partnerID=40&amp;md5=e90aa42a9e7806453cbf226414dec6f5</t>
  </si>
  <si>
    <t>2-s2.0-84964624202</t>
  </si>
  <si>
    <t>Rudik, I.</t>
  </si>
  <si>
    <t>Optimal climate policy when damages are unknown</t>
  </si>
  <si>
    <t>10.1257/POL.20160541</t>
  </si>
  <si>
    <t>Paper is about optimal carbon taxes under uncertainty, has "optimal climate policy" and "intergrated assessment model" as good hints</t>
  </si>
  <si>
    <t>https://www.scopus.com/inward/record.url?eid=2-s2.0-85085772017&amp;partnerID=40&amp;md5=3fc9ce25ca377abd7b73b8c67ee674e9</t>
  </si>
  <si>
    <t>2-s2.0-85085772017</t>
  </si>
  <si>
    <t>Anthoff, D., Emmerling, J.</t>
  </si>
  <si>
    <t>13002913500; 56524474400</t>
  </si>
  <si>
    <t>Inequality and the social cost of carbon</t>
  </si>
  <si>
    <t>Journal of the Association of Environmental and Resource Economists</t>
  </si>
  <si>
    <t>10.1086/701900</t>
  </si>
  <si>
    <t>https://www.scopus.com/inward/record.url?eid=2-s2.0-85065911320&amp;partnerID=40&amp;md5=af66874e8cfd9d28d4b5af06be291333</t>
  </si>
  <si>
    <t>2-s2.0-85065911320</t>
  </si>
  <si>
    <t>Kalkuhl, M., Wenz, L.</t>
  </si>
  <si>
    <t>36646251800; 56422119800</t>
  </si>
  <si>
    <t>The impact of climate conditions on economic production. Evidence from a global panel of regions</t>
  </si>
  <si>
    <t>Journal of Environmental Economics and Management</t>
  </si>
  <si>
    <t>LE</t>
  </si>
  <si>
    <t>10.1016/j.jeem.2020.102360</t>
  </si>
  <si>
    <t>https://www.scopus.com/inward/record.url?eid=2-s2.0-85089524083&amp;partnerID=40&amp;md5=e5d3027affef93419e5ad449b10301d0</t>
  </si>
  <si>
    <t>Open Access</t>
  </si>
  <si>
    <t>2-s2.0-85089524083</t>
  </si>
  <si>
    <t>Hope, C., Hope, M.</t>
  </si>
  <si>
    <t>7005311126; 55369544100</t>
  </si>
  <si>
    <t>The social cost of CO&lt;inf&gt;2&lt;/inf&gt; in a low-growth world</t>
  </si>
  <si>
    <t>CT</t>
  </si>
  <si>
    <t>10.1038/nclimate1935</t>
  </si>
  <si>
    <t>https://www.scopus.com/inward/record.url?eid=2-s2.0-84880875571&amp;partnerID=40&amp;md5=8c2090e3e6f26a542b60cd189c1c141e</t>
  </si>
  <si>
    <t>2-s2.0-84880875571</t>
  </si>
  <si>
    <t>6602746685; 6603144640</t>
  </si>
  <si>
    <t>Consistent climate policies</t>
  </si>
  <si>
    <t>Journal of the European Economic Association</t>
  </si>
  <si>
    <t>10.1093/jeea/jvx010</t>
  </si>
  <si>
    <t>https://www.scopus.com/inward/record.url?eid=2-s2.0-85043586947&amp;partnerID=40&amp;md5=e90d567597555b975fbc421dfa885a88</t>
  </si>
  <si>
    <t>2-s2.0-85043586947</t>
  </si>
  <si>
    <t>Nordhaus, William</t>
  </si>
  <si>
    <t>Estimates of the Social Cost of Carbon: Concepts and Results from the DICE-2013R Model and Alternative Approaches</t>
  </si>
  <si>
    <t>https://search.proquest.com/docview/1958561743?accountid=14505</t>
  </si>
  <si>
    <t>Scholarly Journals</t>
  </si>
  <si>
    <t>EconLit</t>
  </si>
  <si>
    <t>Glanemann, N., Willner, S.N., Levermann, A.</t>
  </si>
  <si>
    <t>48861598400; 56421801500; 8856583300</t>
  </si>
  <si>
    <t>Paris Climate Agreement passes the cost-benefit test</t>
  </si>
  <si>
    <t>Not relevant</t>
  </si>
  <si>
    <t>Nature Communications</t>
  </si>
  <si>
    <t>10.1038/s41467-019-13961-1</t>
  </si>
  <si>
    <t>Paper is about optimal climate policy (in reality this paper may not be exactly what we want since it's about the Paris Agreement but from the abstract it appears to fit)</t>
  </si>
  <si>
    <t>https://www.scopus.com/inward/record.url?eid=2-s2.0-85078353078&amp;partnerID=40&amp;md5=5897055b60420cce59bccd850929facb</t>
  </si>
  <si>
    <t>2-s2.0-85078353078</t>
  </si>
  <si>
    <t>21734306100; 55323083100</t>
  </si>
  <si>
    <t>Cumulative carbon emissions and economic policy: In search of general principles</t>
  </si>
  <si>
    <t>10.1016/j.jeem.2019.04.003</t>
  </si>
  <si>
    <t>Paper develops a model of climate policy, determines an optimal carbon price</t>
  </si>
  <si>
    <t>https://www.scopus.com/inward/record.url?eid=2-s2.0-85066239097&amp;partnerID=40&amp;md5=30cf4c13a2f64e21820e4bd2f6b22e8c</t>
  </si>
  <si>
    <t>2-s2.0-85066239097</t>
  </si>
  <si>
    <t>21734306100; 7103384515</t>
  </si>
  <si>
    <t>Endogenous growth, convexity of damage and climate risk: How Nordhaus' framework supports deep cuts in carbon emissions</t>
  </si>
  <si>
    <t>Economic Journal</t>
  </si>
  <si>
    <t>FM</t>
  </si>
  <si>
    <t>10.1111/ecoj.12188</t>
  </si>
  <si>
    <t>https://www.scopus.com/inward/record.url?eid=2-s2.0-84925645545&amp;partnerID=40&amp;md5=3f2424c9852688f7ac222aa74eb09131</t>
  </si>
  <si>
    <t>2-s2.0-84925645545</t>
  </si>
  <si>
    <t>High impact, low probability? An empirical analysis of risk in the economics of climate change</t>
  </si>
  <si>
    <t>Climatic Change</t>
  </si>
  <si>
    <t>10.1007/s10584-010-9993-4</t>
  </si>
  <si>
    <t>https://www.scopus.com/inward/record.url?eid=2-s2.0-80052930965&amp;partnerID=40&amp;md5=0002f714167aa3e6761ad33895477bdf</t>
  </si>
  <si>
    <t>2-s2.0-80052930965</t>
  </si>
  <si>
    <t>Nocera, S., Tonin, S.</t>
  </si>
  <si>
    <t>6701688799; 23478482700</t>
  </si>
  <si>
    <t>A joint probability density function for reducing the uncertainty of marginal social cost of carbon evaluation in transport planning</t>
  </si>
  <si>
    <t>Not Relevant</t>
  </si>
  <si>
    <t>Re analysis of Tol meta-analysis - no original value</t>
  </si>
  <si>
    <t>Advances in Intelligent Systems and Computing</t>
  </si>
  <si>
    <t>10.1007/978-3-319-04630-3_9</t>
  </si>
  <si>
    <t>https://www.scopus.com/inward/record.url?eid=2-s2.0-84921825005&amp;partnerID=40&amp;md5=9ead259303c69d040d5f6c5c6f6986ef</t>
  </si>
  <si>
    <t>2-s2.0-84921825005</t>
  </si>
  <si>
    <t>Intalar, N., Phusittrakool, A., Jeenanunta, C., Dumrongsiri, A., Yenradee, P.</t>
  </si>
  <si>
    <t>56707424400; 56707425800; 14219246500; 23059827700; 6603467817</t>
  </si>
  <si>
    <t>A multi-objective unit commitment model for setting carbon tax to reduce CO&lt;inf&gt;2&lt;/inf&gt; emission: Thailand’s electricity generation case</t>
  </si>
  <si>
    <t>Paper is about how a carbon tax affects electricity generation costs in Thailand</t>
  </si>
  <si>
    <t>EnvironmentAsia</t>
  </si>
  <si>
    <t>https://www.scopus.com/inward/record.url?eid=2-s2.0-84934755716&amp;partnerID=40&amp;md5=859dcd576918e52243b73c21f03130ed</t>
  </si>
  <si>
    <t>2-s2.0-84934755716</t>
  </si>
  <si>
    <t>Kaufman, N., Barron, A.R., Krawczyk, W., Marsters, P., McJeon, H.</t>
  </si>
  <si>
    <t>55786146600; 57206314427; 57218556854; 57218552802; 57203106769</t>
  </si>
  <si>
    <t>A near-term to net zero alternative to the social cost of carbon for setting carbon prices</t>
  </si>
  <si>
    <t>Advocates for setting carbon prices based on estimated MACs.</t>
  </si>
  <si>
    <t>10.1038/s41558-020-0880-3</t>
  </si>
  <si>
    <t>https://www.scopus.com/inward/record.url?eid=2-s2.0-85089463849&amp;partnerID=40&amp;md5=1852e1c05633ab74390086c4d7e89fbf</t>
  </si>
  <si>
    <t>Article in Press</t>
  </si>
  <si>
    <t>2-s2.0-85089463849</t>
  </si>
  <si>
    <t>Tian, L., Ye, Q., Zhen, Z.</t>
  </si>
  <si>
    <t>7202296248; 57204976490; 57190606849</t>
  </si>
  <si>
    <t>A new assessment model of social cost of carbon and its situation analysis in China</t>
  </si>
  <si>
    <t>Journal of Cleaner Production</t>
  </si>
  <si>
    <t>HFW</t>
  </si>
  <si>
    <t>10.1016/j.jclepro.2018.11.117</t>
  </si>
  <si>
    <t>https://www.scopus.com/inward/record.url?eid=2-s2.0-85059303421&amp;partnerID=40&amp;md5=57aa2c12c8dd23730462326b8a151a40</t>
  </si>
  <si>
    <t>2-s2.0-85059303421</t>
  </si>
  <si>
    <t>Li, Bin</t>
  </si>
  <si>
    <t>A Quantitative Estimate on the Global Optimal Carbon Tax. (In Chinese. With English summary.)</t>
  </si>
  <si>
    <t>Inaccessible</t>
  </si>
  <si>
    <t>In Chinese</t>
  </si>
  <si>
    <t>Journal of Quantitative and Technical Economics</t>
  </si>
  <si>
    <t>https://search.proquest.com/docview/1640476308?accountid=14505</t>
  </si>
  <si>
    <t>10139389700; 7201983102; 57213137647; 23490875100; 13004682400</t>
  </si>
  <si>
    <t>A rapid assessment model for understanding the social cost of carbon</t>
  </si>
  <si>
    <t>Climate Change Economics</t>
  </si>
  <si>
    <t>10.1142/S2010007813500012</t>
  </si>
  <si>
    <t>https://www.scopus.com/inward/record.url?eid=2-s2.0-84905241330&amp;partnerID=40&amp;md5=61c82b255fa67d4b072953d07c715187</t>
  </si>
  <si>
    <t>2-s2.0-84905241330</t>
  </si>
  <si>
    <t>57164889400; 6602746685; 6603144640</t>
  </si>
  <si>
    <t>A simple formula for the social cost of carbon</t>
  </si>
  <si>
    <t>10.1016/j.jeem.2016.01.005</t>
  </si>
  <si>
    <t>https://www.scopus.com/inward/record.url?eid=2-s2.0-84960480022&amp;partnerID=40&amp;md5=b0c89dfa3582627694c26b41e0bed34f</t>
  </si>
  <si>
    <t>2-s2.0-84960480022</t>
  </si>
  <si>
    <t>A social cost of carbon for (almost) every country</t>
  </si>
  <si>
    <t>Energy Economics</t>
  </si>
  <si>
    <t>YL</t>
  </si>
  <si>
    <t>10.1016/j.eneco.2019.07.006</t>
  </si>
  <si>
    <t>https://www.scopus.com/inward/record.url?eid=2-s2.0-85071284972&amp;partnerID=40&amp;md5=6f20751b244862e5e6d7b292238f3e35</t>
  </si>
  <si>
    <t>2-s2.0-85071284972</t>
  </si>
  <si>
    <t>A Tale of Tails: Uncertainty and the Social Cost of Carbon Dioxide</t>
  </si>
  <si>
    <t>Economics: The Open-Access, Open-Assessment E-Journal</t>
  </si>
  <si>
    <t>https://search.proquest.com/docview/925698604?accountid=14505</t>
  </si>
  <si>
    <t>Mallapragada, D.S., Mignone, B.K.</t>
  </si>
  <si>
    <t>36680295600; 16646699400</t>
  </si>
  <si>
    <t>A theoretical basis for the equivalence between physical and economic climate metrics and implications for the choice of Global Warming Potential time horizon</t>
  </si>
  <si>
    <t>Calculates the GWP and relates the GWP time horizon to the discount rate, considers the SCC in its formulas but does not calculate it</t>
  </si>
  <si>
    <t>10.1007/s10584-019-02486-7</t>
  </si>
  <si>
    <t>https://www.scopus.com/inward/record.url?eid=2-s2.0-85073978705&amp;partnerID=40&amp;md5=db54f5f864c4cb69e7a6e22b4b23210f</t>
  </si>
  <si>
    <t>2-s2.0-85073978705</t>
  </si>
  <si>
    <t>Van der Ploeg, F.</t>
  </si>
  <si>
    <t>Abrupt positive feedback and the social cost of carbon</t>
  </si>
  <si>
    <t>European Economic Review</t>
  </si>
  <si>
    <t>10.1016/j.euroecorev.2014.01.004</t>
  </si>
  <si>
    <t>https://www.scopus.com/inward/record.url?eid=2-s2.0-84893789474&amp;partnerID=40&amp;md5=e582b161eeb99321401c9a453c3b7ae9</t>
  </si>
  <si>
    <t>2-s2.0-84893789474</t>
  </si>
  <si>
    <t>57034735200; 55765581600; 6602999858</t>
  </si>
  <si>
    <t>Active Learning and Optimal Climate Policy</t>
  </si>
  <si>
    <t>Environmental and Resource Economics</t>
  </si>
  <si>
    <t>10.1007/s10640-018-0297-x</t>
  </si>
  <si>
    <t>https://www.scopus.com/inward/record.url?eid=2-s2.0-85055998164&amp;partnerID=40&amp;md5=774cbcfc2b8491fa142a1270e5b08ddf</t>
  </si>
  <si>
    <t>2-s2.0-85055998164</t>
  </si>
  <si>
    <t>56070067100; 25926622900</t>
  </si>
  <si>
    <t>Agreeing to disagree on climate policy</t>
  </si>
  <si>
    <t>Proceedings of the National Academy of Sciences of the United States of America</t>
  </si>
  <si>
    <t>10.1073/pnas.1315987111</t>
  </si>
  <si>
    <t>https://www.scopus.com/inward/record.url?eid=2-s2.0-84896294587&amp;partnerID=40&amp;md5=10c24d85ab0596110164cc8f7ab75dee</t>
  </si>
  <si>
    <t>2-s2.0-84896294587</t>
  </si>
  <si>
    <t>Zang, H., Xu, Y., Li, W., Huang, G., Liu, D.</t>
  </si>
  <si>
    <t>36119453100; 57198771607; 56178782600; 55489745300; 57199027589</t>
  </si>
  <si>
    <t>An uncertain energy planning model under carbon taxes</t>
  </si>
  <si>
    <t>No damages</t>
  </si>
  <si>
    <t>Frontiers of Environmental Science and Engineering in China</t>
  </si>
  <si>
    <t>10.1007/s11783-012-0414-y</t>
  </si>
  <si>
    <t>https://www.scopus.com/inward/record.url?eid=2-s2.0-84865570868&amp;partnerID=40&amp;md5=8af4aaad51c9fb8360498c9ba4079a88</t>
  </si>
  <si>
    <t>2-s2.0-84865570868</t>
  </si>
  <si>
    <t>6602609744; 57195226165</t>
  </si>
  <si>
    <t>As Bad as it Gets: How Climate Damage Functions Affect Growth and the Social Cost of Carbon</t>
  </si>
  <si>
    <r>
      <rPr>
        <rFont val="Calibri, sans-serif"/>
        <color rgb="FF000000"/>
        <sz val="11.0"/>
      </rPr>
      <t xml:space="preserve">Reports SCC as fraction of output, converted here: </t>
    </r>
    <r>
      <rPr>
        <rFont val="Calibri, sans-serif"/>
        <color rgb="FF1155CC"/>
        <sz val="11.0"/>
        <u/>
      </rPr>
      <t>https://www.dropbox.com/s/hlwcysrobg40lq0/Bretschger-Pattakou2019.csv?dl=0</t>
    </r>
  </si>
  <si>
    <t>10.1007/s10640-018-0219-y</t>
  </si>
  <si>
    <t>https://www.scopus.com/inward/record.url?eid=2-s2.0-85040862423&amp;partnerID=40&amp;md5=9448fad46bf376d7279bb78a0dc61b54</t>
  </si>
  <si>
    <t>2-s2.0-85040862423</t>
  </si>
  <si>
    <t>Mattauch, L., Creutzig, F., Edenhofer, O.</t>
  </si>
  <si>
    <t>56613385200; 23995215600; 55868364000</t>
  </si>
  <si>
    <t>Avoiding carbon lock-in: Policy options for advancing structural change</t>
  </si>
  <si>
    <t>Not relevant?</t>
  </si>
  <si>
    <t>Sensitivity analysis on Acemoglu et al. (2012, AER). Does not report absolute money values of SCC, instead reports carbon prices as % of reference value, which is a data point in Acemoglu et al. Does not report %s in text or tables, but could be digitised.</t>
  </si>
  <si>
    <t>Economic Modelling</t>
  </si>
  <si>
    <t>10.1016/j.econmod.2015.06.002</t>
  </si>
  <si>
    <t>https://www.scopus.com/inward/record.url?eid=2-s2.0-84935036809&amp;partnerID=40&amp;md5=6a1af9c4db3e8c181162aab72baae171</t>
  </si>
  <si>
    <t>2-s2.0-84935036809</t>
  </si>
  <si>
    <t>Be careful what you calibrate for: Social discounting in general equilibrium</t>
  </si>
  <si>
    <t>Journal of Public Economics</t>
  </si>
  <si>
    <t>AZ</t>
  </si>
  <si>
    <t>10.1016/j.jpubeco.2018.02.012</t>
  </si>
  <si>
    <t>https://www.scopus.com/inward/record.url?eid=2-s2.0-85043601241&amp;partnerID=40&amp;md5=c76a30340182bcae72accda4dd8da9c4</t>
  </si>
  <si>
    <t>2-s2.0-85043601241</t>
  </si>
  <si>
    <t>Lindholt, L.</t>
  </si>
  <si>
    <t>Beyond Kyoto: Backstop technologies and endogenous prices on CO&lt;inf&gt;2&lt;/inf&gt; permits and fossil fuels</t>
  </si>
  <si>
    <t>Permit price for Kyoto targets and backstop technology</t>
  </si>
  <si>
    <t>Applied Economics</t>
  </si>
  <si>
    <t>10.1080/00036840500217697</t>
  </si>
  <si>
    <t>https://www.scopus.com/inward/record.url?eid=2-s2.0-27144513726&amp;partnerID=40&amp;md5=dbceca4fb712bd021e5270d50f18cbc1</t>
  </si>
  <si>
    <t>2-s2.0-27144513726</t>
  </si>
  <si>
    <t>Gerlagh, R.</t>
  </si>
  <si>
    <t>Calculating the social costs of carbon without knowing preferences comment on "a rapid assessment model for understanding the social cost of carbon"</t>
  </si>
  <si>
    <t>Critique of Newbold et al 2013 - pointing out sensitivity to currency choice in calcuating "certainty equivalent" SCC values</t>
  </si>
  <si>
    <t>10.1142/S2010007814500043</t>
  </si>
  <si>
    <t>https://www.scopus.com/inward/record.url?eid=2-s2.0-85027423131&amp;partnerID=40&amp;md5=b9bfa9e5f765a1232d6c28e7fcae0f15</t>
  </si>
  <si>
    <t>2-s2.0-85027423131</t>
  </si>
  <si>
    <t>Nocera, S., Tonin, S., Cavallaro, F.</t>
  </si>
  <si>
    <t>6701688799; 23478482700; 50861201600</t>
  </si>
  <si>
    <t>Carbon estimation and urban mobility plans: Opportunities in a context of austerity</t>
  </si>
  <si>
    <t>Meta-analysis</t>
  </si>
  <si>
    <t>Research in Transportation Economics</t>
  </si>
  <si>
    <t>10.1016/j.retrec.2015.07.009</t>
  </si>
  <si>
    <t>https://www.scopus.com/inward/record.url?eid=2-s2.0-84981267531&amp;partnerID=40&amp;md5=f37761a0dee28813173b92072cb8ad1a</t>
  </si>
  <si>
    <t>2-s2.0-84981267531</t>
  </si>
  <si>
    <t>Carbon Prices for the Next Hundred Years</t>
  </si>
  <si>
    <t>10.1111/ecoj.12436</t>
  </si>
  <si>
    <t>https://www.scopus.com/inward/record.url?eid=2-s2.0-85019661830&amp;partnerID=40&amp;md5=cd2cc35016ebb40afd99e934e9862c64</t>
  </si>
  <si>
    <t>2-s2.0-85019661830</t>
  </si>
  <si>
    <t>Belfiori, M.E.</t>
  </si>
  <si>
    <t>Carbon pricing, carbon sequestration and social discounting</t>
  </si>
  <si>
    <t>Analytical-only</t>
  </si>
  <si>
    <t>10.1016/j.euroecorev.2017.03.015</t>
  </si>
  <si>
    <t>https://www.scopus.com/inward/record.url?eid=2-s2.0-85018762293&amp;partnerID=40&amp;md5=175bcaba48e4c6fdbfac7df3c3888326</t>
  </si>
  <si>
    <t>2-s2.0-85018762293</t>
  </si>
  <si>
    <t>Wesseh, P.K., Lin, B., Atsagli, P.</t>
  </si>
  <si>
    <t>55337880800; 35098935000; 57044730700</t>
  </si>
  <si>
    <t>Carbon taxes, industrial production, welfare and the environment</t>
  </si>
  <si>
    <t>Optimal carbon taxes by region and sector, no global SCC values</t>
  </si>
  <si>
    <t>Energy</t>
  </si>
  <si>
    <t>10.1016/j.energy.2017.01.139</t>
  </si>
  <si>
    <t>https://www.scopus.com/inward/record.url?eid=2-s2.0-85012108007&amp;partnerID=40&amp;md5=64f61dc1f400f5fbf824ff719eff0772</t>
  </si>
  <si>
    <t>2-s2.0-85012108007</t>
  </si>
  <si>
    <t>57034735200; 15729827000; 55765581600</t>
  </si>
  <si>
    <t>Climate Policy Under Fat-Tailed Risk: An Application of Dice</t>
  </si>
  <si>
    <t>10.1007/s10640-013-9654-y</t>
  </si>
  <si>
    <t>https://www.scopus.com/inward/record.url?eid=2-s2.0-84887319232&amp;partnerID=40&amp;md5=224aadad199839ebf10555473d19058d</t>
  </si>
  <si>
    <t>2-s2.0-84887319232</t>
  </si>
  <si>
    <t>Lamperti, F., Dosi, G., Napoletano, M., Roventini, A., Sapio, A.</t>
  </si>
  <si>
    <t>56966583400; 6603808130; 16507515900; 24067448600; 36158705400</t>
  </si>
  <si>
    <t>Climate change and green transitions in an agent-based integrated assessment model</t>
  </si>
  <si>
    <t>No marginal effects computed</t>
  </si>
  <si>
    <t>Technological Forecasting and Social Change</t>
  </si>
  <si>
    <t>10.1016/j.techfore.2019.119806</t>
  </si>
  <si>
    <t>https://www.scopus.com/inward/record.url?eid=2-s2.0-85078903897&amp;partnerID=40&amp;md5=7a396cf28d50836d5c711a9050ced1d8</t>
  </si>
  <si>
    <t>2-s2.0-85078903897</t>
  </si>
  <si>
    <t>35319716100; 6701402028</t>
  </si>
  <si>
    <t>Climate change policy under polar amplification</t>
  </si>
  <si>
    <t>10.1016/j.euroecorev.2017.06.008</t>
  </si>
  <si>
    <t>https://www.scopus.com/inward/record.url?eid=2-s2.0-85032165564&amp;partnerID=40&amp;md5=50c61149a345708f87ba066c7944a2e4</t>
  </si>
  <si>
    <t>2-s2.0-85032165564</t>
  </si>
  <si>
    <t>26635149200; 55452147300</t>
  </si>
  <si>
    <t>Climate Damage on Production or on Growth: What Impact on the Social Cost of Carbon?</t>
  </si>
  <si>
    <t>Environmental Modeling and Assessment</t>
  </si>
  <si>
    <t>10.1007/s10666-017-9572-4</t>
  </si>
  <si>
    <t>https://www.scopus.com/inward/record.url?eid=2-s2.0-85030712697&amp;partnerID=40&amp;md5=3d45c3829e64ede59b5fe54ca165814f</t>
  </si>
  <si>
    <t>2-s2.0-85030712697</t>
  </si>
  <si>
    <t>36877553300; 55177026700</t>
  </si>
  <si>
    <t>Climate damages in the FUND model: A disaggregated analysis</t>
  </si>
  <si>
    <t>Ecological Economics</t>
  </si>
  <si>
    <t>10.1016/j.ecolecon.2012.03.005</t>
  </si>
  <si>
    <t>https://www.scopus.com/inward/record.url?eid=2-s2.0-84860307684&amp;partnerID=40&amp;md5=dab7e85930f7ad46ee5d31171f86ef4c</t>
  </si>
  <si>
    <t>2-s2.0-84860307684</t>
  </si>
  <si>
    <t>57217775596; 36715802200; 7003521825; 57204868529; 7005678429; 8349635100; 9740614000; 7003689925</t>
  </si>
  <si>
    <t>Climate economics support for the UN climate targets</t>
  </si>
  <si>
    <t>10.1038/s41558-020-0833-x</t>
  </si>
  <si>
    <t>Compute optimal climate paths in DICE</t>
  </si>
  <si>
    <t>https://www.scopus.com/inward/record.url?eid=2-s2.0-85087809178&amp;partnerID=40&amp;md5=7d1b58780fb646ef9f46dc22121ebb5e</t>
  </si>
  <si>
    <t>2-s2.0-85087809178</t>
  </si>
  <si>
    <t>7006539346; 7006124453; 56395522700; 55826694700; 6603138636</t>
  </si>
  <si>
    <t>Climate impacts on economic growth as drivers of uncertainty in the social cost of carbon</t>
  </si>
  <si>
    <t>Journal of Legal Studies</t>
  </si>
  <si>
    <t>10.1086/678140</t>
  </si>
  <si>
    <t>https://www.scopus.com/inward/record.url?eid=2-s2.0-84908259726&amp;partnerID=40&amp;md5=17da77aa3bdd2d37dcd84d7b13b7b7d7</t>
  </si>
  <si>
    <t>2-s2.0-84908259726</t>
  </si>
  <si>
    <t>Chen, D.B., van der Beek, J., Cloud, J.</t>
  </si>
  <si>
    <t>57203160379; 57203158389; 57203162132</t>
  </si>
  <si>
    <t>Climate mitigation policy as a system solution: addressing the risk cost of carbon</t>
  </si>
  <si>
    <t>No estimates and something about risk and currency</t>
  </si>
  <si>
    <t>Journal of Sustainable Finance and Investment</t>
  </si>
  <si>
    <t>10.1080/20430795.2017.1314814</t>
  </si>
  <si>
    <t>https://www.scopus.com/inward/record.url?eid=2-s2.0-85050765304&amp;partnerID=40&amp;md5=e5e7b96f142b3a3f5383c8ad09750c12</t>
  </si>
  <si>
    <t>2-s2.0-85050765304</t>
  </si>
  <si>
    <t>36859652300; 6701915911</t>
  </si>
  <si>
    <t>Climate policies under climate model uncertainty: Max-min and min-max regret</t>
  </si>
  <si>
    <t>10.1016/j.eneco.2017.10.018</t>
  </si>
  <si>
    <t>https://www.scopus.com/inward/record.url?eid=2-s2.0-85033566417&amp;partnerID=40&amp;md5=a4456ccbf63dc0ebc7d5d1c9de82318e</t>
  </si>
  <si>
    <t>2-s2.0-85033566417</t>
  </si>
  <si>
    <t>7004726994; 57203285766; 7003720413</t>
  </si>
  <si>
    <t>Climate policy</t>
  </si>
  <si>
    <t>Economic Policy</t>
  </si>
  <si>
    <t>eiw007</t>
  </si>
  <si>
    <t>10.1093/epolic/eiw007</t>
  </si>
  <si>
    <t>https://www.scopus.com/inward/record.url?eid=2-s2.0-85014396079&amp;partnerID=40&amp;md5=4a82e17cd0d868f70f7fae0d5e21df5a</t>
  </si>
  <si>
    <t>2-s2.0-85014396079</t>
  </si>
  <si>
    <t>57217715943; 6508045097; 16644151000</t>
  </si>
  <si>
    <t>Declining CO&lt;inf&gt;2&lt;/inf&gt; price paths</t>
  </si>
  <si>
    <t>10.1073/pnas.1817444116</t>
  </si>
  <si>
    <t>Paper is about CO2 price paths, abstract is a little vague so I could see coding this as NA as well</t>
  </si>
  <si>
    <t>https://www.scopus.com/inward/record.url?eid=2-s2.0-85073308393&amp;partnerID=40&amp;md5=1d378f0bfc6607eeedc0b607f10358d1</t>
  </si>
  <si>
    <t>2-s2.0-85073308393</t>
  </si>
  <si>
    <t>13002913500; 55765581600</t>
  </si>
  <si>
    <t>Climate policy under fat-tailed risk: An application of FUND</t>
  </si>
  <si>
    <t>Annals of Operations Research</t>
  </si>
  <si>
    <t>10.1007/s10479-013-1343-2</t>
  </si>
  <si>
    <t>https://www.scopus.com/inward/record.url?eid=2-s2.0-84906076872&amp;partnerID=40&amp;md5=783b46f5a6a841cf141d6555ee78048c</t>
  </si>
  <si>
    <t>2-s2.0-84906076872</t>
  </si>
  <si>
    <t>Schmidt, M.G.W., Held, H., Kriegler, E., Lorenz, A.</t>
  </si>
  <si>
    <t>57199866211; 7005187754; 55881072300; 26537921200</t>
  </si>
  <si>
    <t>Climate Policy Under Uncertain and Heterogeneous Climate Damages</t>
  </si>
  <si>
    <t xml:space="preserve">Paper is relevant (about damge heterogeneity, uncertainty and inequality aversion), but does not report a SCC. </t>
  </si>
  <si>
    <t>10.1007/s10640-012-9582-2</t>
  </si>
  <si>
    <t>https://www.scopus.com/inward/record.url?eid=2-s2.0-84872815540&amp;partnerID=40&amp;md5=f220124d3cdf50768c615eb8e46ee929</t>
  </si>
  <si>
    <t>2-s2.0-84872815540</t>
  </si>
  <si>
    <t>Botzen, W.J.W., Van Den Bergh, J.C.J.M., Chichilnisky, G.</t>
  </si>
  <si>
    <t>24072972400; 7006196632; 7004033812</t>
  </si>
  <si>
    <t>Climate policy without intertemporal dictatorship: Chichilnisky criterion versus classical utilitarianism in dice</t>
  </si>
  <si>
    <t>Calculates optimal emissions, damages, emission control rates and temperature rise but not the SCC</t>
  </si>
  <si>
    <t>10.1142/S2010007818500021</t>
  </si>
  <si>
    <t>https://www.scopus.com/inward/record.url?eid=2-s2.0-85045452854&amp;partnerID=40&amp;md5=5528fb36794c20908bca2c34c72deab7</t>
  </si>
  <si>
    <t>2-s2.0-85045452854</t>
  </si>
  <si>
    <t>Newbold, S.C., Daigneault, A.</t>
  </si>
  <si>
    <t>10139389700; 12767813000</t>
  </si>
  <si>
    <t>Climate response uncertainty and the benefits of greenhouse gas emissions reductions</t>
  </si>
  <si>
    <t>Paper is relevant (about fat tailed uncertainty) but reports total WTP to avoid climate damages, not marginal SCC</t>
  </si>
  <si>
    <t>10.1007/s10640-009-9290-8</t>
  </si>
  <si>
    <t>https://www.scopus.com/inward/record.url?eid=2-s2.0-76149142167&amp;partnerID=40&amp;md5=f370377a83ec62f1d171709597a95211</t>
  </si>
  <si>
    <t>2-s2.0-76149142167</t>
  </si>
  <si>
    <t>36877553300; 20434608100</t>
  </si>
  <si>
    <t>Climate risks and carbon prices: Revising the social cost of carbon</t>
  </si>
  <si>
    <t>Economics</t>
  </si>
  <si>
    <t>10.5018/economics-ejournal.ja.2012-10</t>
  </si>
  <si>
    <t>https://www.scopus.com/inward/record.url?eid=2-s2.0-84865101604&amp;partnerID=40&amp;md5=0ff3ee7772a00041bd5d2869769cae19</t>
  </si>
  <si>
    <t>2-s2.0-84865101604</t>
  </si>
  <si>
    <t>13405218400; 6603036806; 57214481486</t>
  </si>
  <si>
    <t>Climate sensitivity, agricultural productivity and the social cost of carbon in FUND</t>
  </si>
  <si>
    <t>Environmental Economics and Policy Studies</t>
  </si>
  <si>
    <t>10.1007/s10018-020-00263-w</t>
  </si>
  <si>
    <t>https://www.scopus.com/inward/record.url?eid=2-s2.0-85078298879&amp;partnerID=40&amp;md5=e1e65de3190aef35c551147b9f06b4c2</t>
  </si>
  <si>
    <t>2-s2.0-85078298879</t>
  </si>
  <si>
    <t>6701915911; 6602858312</t>
  </si>
  <si>
    <t>Climate tipping and economic growth: Precautionary capital and the price of carbon</t>
  </si>
  <si>
    <t>10.1093/jeea/jvx036</t>
  </si>
  <si>
    <t>https://www.scopus.com/inward/record.url?eid=2-s2.0-85054690814&amp;partnerID=40&amp;md5=e93b898e9490961ec15561c187b38bad</t>
  </si>
  <si>
    <t>2-s2.0-85054690814</t>
  </si>
  <si>
    <t>Ekholm, T.</t>
  </si>
  <si>
    <t>Climatic Cost-benefit Analysis Under Uncertainty and Learning on Climate Sensitivity and Damages</t>
  </si>
  <si>
    <t>10.1016/j.ecolecon.2018.07.024</t>
  </si>
  <si>
    <t>https://www.scopus.com/inward/record.url?eid=2-s2.0-85051140978&amp;partnerID=40&amp;md5=f4fd70a5196cc58df1c4687f3e733ced</t>
  </si>
  <si>
    <t>2-s2.0-85051140978</t>
  </si>
  <si>
    <t>Shawhan, D.L.</t>
  </si>
  <si>
    <t>Co-emission and welfare effects of electricity policy and market changes: Results from the EMF 32 model intercomparison project</t>
  </si>
  <si>
    <t>Air pollution co-benefits of US electricity policy</t>
  </si>
  <si>
    <t>10.1016/j.eneco.2018.03.034</t>
  </si>
  <si>
    <t>https://www.scopus.com/inward/record.url?eid=2-s2.0-85047546782&amp;partnerID=40&amp;md5=15411c84a1768fe793afd131c29d087c</t>
  </si>
  <si>
    <t>2-s2.0-85047546782</t>
  </si>
  <si>
    <t>Coase Lecture—Taxes, Targets and the Social Cost of Carbon</t>
  </si>
  <si>
    <t>Economica</t>
  </si>
  <si>
    <t>10.1111/ecca.12243</t>
  </si>
  <si>
    <t>https://www.scopus.com/inward/record.url?eid=2-s2.0-85019749210&amp;partnerID=40&amp;md5=c7dfd07992b6f87e744a24c4d526288a</t>
  </si>
  <si>
    <t>2-s2.0-85019749210</t>
  </si>
  <si>
    <t>Chan, Y.T.</t>
  </si>
  <si>
    <t>Collaborative optimal carbon tax rate under economic and energy price shocks: A dynamic stochastic general equilibrium model approach</t>
  </si>
  <si>
    <t>Theory paper with illustrative numerics</t>
  </si>
  <si>
    <t>10.1016/j.jclepro.2020.120452</t>
  </si>
  <si>
    <t>https://www.scopus.com/inward/record.url?eid=2-s2.0-85079327423&amp;partnerID=40&amp;md5=c4d5216a44d6c02b89d638ce9ba732cb</t>
  </si>
  <si>
    <t>2-s2.0-85079327423</t>
  </si>
  <si>
    <t>36877553300; 20434608100; 35931841700</t>
  </si>
  <si>
    <t>Epstein-Zin Utility in DICE: Is Risk Aversion Irrelevant to Climate Policy?</t>
  </si>
  <si>
    <t>10.1007/s10640-013-9645-z</t>
  </si>
  <si>
    <t>https://www.scopus.com/inward/record.url?eid=2-s2.0-84883291728&amp;partnerID=40&amp;md5=4a979924b7e79eeab313fa788a525b60</t>
  </si>
  <si>
    <t>2-s2.0-84883291728</t>
  </si>
  <si>
    <t>Combining price and quantity controls to mitigate global climate change</t>
  </si>
  <si>
    <t>10.1016/S0047-2727(01)00118-9</t>
  </si>
  <si>
    <t>https://www.scopus.com/inward/record.url?eid=2-s2.0-0036314604&amp;partnerID=40&amp;md5=6c4a95b9a3b54e1b06401ea8d288a190</t>
  </si>
  <si>
    <t>2-s2.0-0036314604</t>
  </si>
  <si>
    <t>Commentary: The Social Cost of Carbon: What Does It Actually Depend On?</t>
  </si>
  <si>
    <t>Climate Policy</t>
  </si>
  <si>
    <t>https://search.proquest.com/docview/56646221?accountid=14505</t>
  </si>
  <si>
    <t>Wilkerson, J.T., Leibowicz, B.D., Turner, D.D., Weyant, J.P.</t>
  </si>
  <si>
    <t>35225507400; 55998327100; 56454748600; 7003413782</t>
  </si>
  <si>
    <t>Comparison of integrated assessment models: Carbon price impacts on U.S. energy</t>
  </si>
  <si>
    <t>Comparison of energy response to carbon pricing in IAMs</t>
  </si>
  <si>
    <t>Energy Policy</t>
  </si>
  <si>
    <t>10.1016/j.enpol.2014.10.011</t>
  </si>
  <si>
    <t>https://www.scopus.com/inward/record.url?eid=2-s2.0-84919476047&amp;partnerID=40&amp;md5=de926b1303abb05aec281f6c77c7d3c2</t>
  </si>
  <si>
    <t>2-s2.0-84919476047</t>
  </si>
  <si>
    <t>Wu, Y.-C., Huang, W.-L., Hsu, Y.-F., Wang, S.-C., Lin, J.-Y., Chen, M.-J.</t>
  </si>
  <si>
    <t>56093260500; 8705815000; 55541417200; 36728478900; 56129777000; 54790675500</t>
  </si>
  <si>
    <t>Computational framework for optimal carbon taxes based on electric supply chain considering transmission constraints and losses</t>
  </si>
  <si>
    <t>Carbon pricing strategies in electricity sector</t>
  </si>
  <si>
    <t>Mathematical Problems in Engineering</t>
  </si>
  <si>
    <t>10.1155/2015/395973</t>
  </si>
  <si>
    <t>https://www.scopus.com/inward/record.url?eid=2-s2.0-84942274902&amp;partnerID=40&amp;md5=42ee5661c6beed00212a8c10331277e7</t>
  </si>
  <si>
    <t>2-s2.0-84942274902</t>
  </si>
  <si>
    <t>Rabl, A., van der Zwaan, B.</t>
  </si>
  <si>
    <t>7004462093; 35876735300</t>
  </si>
  <si>
    <t>Cost-benefit analysis of climate change dynamics: Uncertainties and the value of information</t>
  </si>
  <si>
    <t>About the value of research, no estimates of taxes or SCC</t>
  </si>
  <si>
    <t>10.1007/s10584-009-9629-8</t>
  </si>
  <si>
    <t>https://www.scopus.com/inward/record.url?eid=2-s2.0-71349085237&amp;partnerID=40&amp;md5=b8cbcd329cc72508e7c8621e892f1904</t>
  </si>
  <si>
    <t>2-s2.0-71349085237</t>
  </si>
  <si>
    <t>6603857401; 6701803164; 57193317076; 7101926169; 36057190000</t>
  </si>
  <si>
    <t>MAKING CARBON TAXATION A GENERATIONAL WIN WIN</t>
  </si>
  <si>
    <t>International Economic Review</t>
  </si>
  <si>
    <t>10.1111/iere.12483</t>
  </si>
  <si>
    <t>https://www.scopus.com/inward/record.url?eid=2-s2.0-85091018268&amp;partnerID=40&amp;md5=ef53e59683af7297747c5ab1afd89058</t>
  </si>
  <si>
    <t>2-s2.0-85091018268</t>
  </si>
  <si>
    <t>26325911300; 55618509700; 7004807312; 21744127000</t>
  </si>
  <si>
    <t>Country-level social cost of carbon</t>
  </si>
  <si>
    <t>10.1038/s41558-018-0282-y</t>
  </si>
  <si>
    <t>https://www.scopus.com/inward/record.url?eid=2-s2.0-85053825074&amp;partnerID=40&amp;md5=82ea846ca9f8c166e8607919e1632ef7</t>
  </si>
  <si>
    <t>2-s2.0-85053825074</t>
  </si>
  <si>
    <t>6701915911; 36859652300</t>
  </si>
  <si>
    <t>Cumulative emissions, unburnable fossil fuel, and the optimal carbon tax</t>
  </si>
  <si>
    <t>10.1016/j.techfore.2016.10.016</t>
  </si>
  <si>
    <t>https://www.scopus.com/inward/record.url?eid=2-s2.0-85027946038&amp;partnerID=40&amp;md5=b8a9ad01bff795e604e7761153d73412</t>
  </si>
  <si>
    <t>2-s2.0-85027946038</t>
  </si>
  <si>
    <t>57203702036; 55150234500</t>
  </si>
  <si>
    <t>Towards a more inclusive and precautionary indicator of global sustainability</t>
  </si>
  <si>
    <t>10.1016/j.ecolecon.2014.07.008</t>
  </si>
  <si>
    <t>https://www.scopus.com/inward/record.url?eid=2-s2.0-84906057808&amp;partnerID=40&amp;md5=90fa624c04f0b73d74a3e94dcdf3c56c</t>
  </si>
  <si>
    <t>2-s2.0-84906057808</t>
  </si>
  <si>
    <t>Halkos, G.E.</t>
  </si>
  <si>
    <t>Climate change actions for sustainable development</t>
  </si>
  <si>
    <t>International Journal of Innovation and Sustainable Development</t>
  </si>
  <si>
    <t>10.1504/IJISD.2015.068785</t>
  </si>
  <si>
    <t>https://www.scopus.com/inward/record.url?eid=2-s2.0-84928029068&amp;partnerID=40&amp;md5=14501279cd22994f7fb843281cf70556</t>
  </si>
  <si>
    <t>2-s2.0-84928029068</t>
  </si>
  <si>
    <t>8349635100; 9740614000; 57203158013; 16304816500</t>
  </si>
  <si>
    <t>Declining discount rates and the Fisher Effect: Inflated past, discounted future?</t>
  </si>
  <si>
    <t>10.1016/j.jeem.2015.06.003</t>
  </si>
  <si>
    <t>https://www.scopus.com/inward/record.url?eid=2-s2.0-84941635184&amp;partnerID=40&amp;md5=603530c924bea83572368120237e3ff9</t>
  </si>
  <si>
    <t>2-s2.0-84941635184</t>
  </si>
  <si>
    <t>Takakura, J., Fujimori, S., Hanasaki, N., Hasegawa, T., Hirabayashi, Y., Honda, Y., Iizumi, T., Kumano, N., Park, C., Shen, Z., Takahashi, K., Tamura, M., Tanoue, M., Tsuchida, K., Yokoki, H., Zhou, Q., Oki, T., Hijioka, Y.</t>
  </si>
  <si>
    <t>57194621804; 36971176800; 7004928517; 26655621500; 36463595600; 56336538800; 57207840348; 57205349758; 55935899600; 57203384484; 55741327300; 36505160000; 56448508200; 57211276661; 6507134784; 56600991100; 7202205546; 23993507900</t>
  </si>
  <si>
    <t>Dependence of economic impacts of climate change on anthropogenically directed pathways</t>
  </si>
  <si>
    <t>No SCC reported</t>
  </si>
  <si>
    <t>10.1038/s41558-019-0578-6</t>
  </si>
  <si>
    <t>https://www.scopus.com/inward/record.url?eid=2-s2.0-85073246866&amp;partnerID=40&amp;md5=ccd9bdefd551ab52db559fc295d928d5</t>
  </si>
  <si>
    <t>2-s2.0-85073246866</t>
  </si>
  <si>
    <t>Determining the Social Cost of Carbon: Under Damage and Climate Sensitivity Uncertainty</t>
  </si>
  <si>
    <t>10.1007/s10640-019-00389-w</t>
  </si>
  <si>
    <t>https://www.scopus.com/inward/record.url?eid=2-s2.0-85076129262&amp;partnerID=40&amp;md5=81786bd96573c405c473be19bdc9126d</t>
  </si>
  <si>
    <t>2-s2.0-85076129262</t>
  </si>
  <si>
    <t>33167737800; 7006729790; 6506004393; 56349420200; 8734784200</t>
  </si>
  <si>
    <t>DICER: A tool for analyzing climate policies</t>
  </si>
  <si>
    <t>SUPPL. 1</t>
  </si>
  <si>
    <t>S41</t>
  </si>
  <si>
    <t>S49</t>
  </si>
  <si>
    <t>10.1016/j.eneco.2011.07.025</t>
  </si>
  <si>
    <t>https://www.scopus.com/inward/record.url?eid=2-s2.0-80054903871&amp;partnerID=40&amp;md5=52be9e11fb8fcafa9c350f7d6e20adff</t>
  </si>
  <si>
    <t>2-s2.0-80054903871</t>
  </si>
  <si>
    <t>Discount rates, equity weights and the social cost of carbon</t>
  </si>
  <si>
    <t>10.1016/j.eneco.2006.11.006</t>
  </si>
  <si>
    <t>https://www.scopus.com/inward/record.url?eid=2-s2.0-39749175643&amp;partnerID=40&amp;md5=b7ef672022e3ee7eadab608a8246d2f8</t>
  </si>
  <si>
    <t>2-s2.0-39749175643</t>
  </si>
  <si>
    <t>8433495900; 9741754000; 55765581600; 13002913500</t>
  </si>
  <si>
    <t>Discounting and the social cost of carbon: A closer look at uncertainty</t>
  </si>
  <si>
    <t>Environmental Science and Policy</t>
  </si>
  <si>
    <t>10.1016/j.envsci.2005.11.010</t>
  </si>
  <si>
    <t>https://www.scopus.com/inward/record.url?eid=2-s2.0-33645885907&amp;partnerID=40&amp;md5=3c56a88f845116f29bed597d240e06db</t>
  </si>
  <si>
    <t>2-s2.0-33645885907</t>
  </si>
  <si>
    <t>Discounting for Climate Change</t>
  </si>
  <si>
    <t>https://search.proquest.com/docview/56947519?accountid=14505</t>
  </si>
  <si>
    <t>Kunnas, J., McLaughlin, E., Hanley, N., Greasley, D., Oxley, L., Warde, P.</t>
  </si>
  <si>
    <t>6506421239; 55625869500; 7005750378; 6603814976; 7003336774; 35919062000</t>
  </si>
  <si>
    <t>Counting carbon: historic emissions from fossil fuels, long-run measures of sustainable development and carbon debt</t>
  </si>
  <si>
    <t>Scandinavian Economic History Review</t>
  </si>
  <si>
    <t>10.1080/03585522.2014.896284</t>
  </si>
  <si>
    <t>https://www.scopus.com/inward/record.url?eid=2-s2.0-84912027492&amp;partnerID=40&amp;md5=330973a55f6c52a3b7008b26efce4582</t>
  </si>
  <si>
    <t>2-s2.0-84912027492</t>
  </si>
  <si>
    <t>Caro, Felipe;Corbett, Charles J;Tan, Tarkan;Zuidwijk, Rob</t>
  </si>
  <si>
    <t>Double Counting in Supply Chain Carbon Footprinting</t>
  </si>
  <si>
    <t>Applying carbon taxes on supply chains</t>
  </si>
  <si>
    <t>Manufacturing and Service Operations Management</t>
  </si>
  <si>
    <t>https://search.proquest.com/docview/1531429019?accountid=14505</t>
  </si>
  <si>
    <t>Drivers of peak warming in a consumption-maximizing world</t>
  </si>
  <si>
    <t>10.1038/nclimate2977</t>
  </si>
  <si>
    <t>https://www.scopus.com/inward/record.url?eid=2-s2.0-84975830628&amp;partnerID=40&amp;md5=5466ea3c37f40a06ebfd1800c75b6e26</t>
  </si>
  <si>
    <t>2-s2.0-84975830628</t>
  </si>
  <si>
    <t>Yu, J.</t>
  </si>
  <si>
    <t>Dynamics of optimal carbon prices with inter-temporal regulation</t>
  </si>
  <si>
    <t>It's about banking and borrowing, and its basically impossible to read the prices off the figures since they're 3 dimensional</t>
  </si>
  <si>
    <t>International Journal of Climate Change Strategies and Management</t>
  </si>
  <si>
    <t>10.1108/IJCCSM-03-2014-0040</t>
  </si>
  <si>
    <t>https://www.scopus.com/inward/record.url?eid=2-s2.0-84953373667&amp;partnerID=40&amp;md5=767109f452d37641d4d856e532721638</t>
  </si>
  <si>
    <t>2-s2.0-84953373667</t>
  </si>
  <si>
    <t>Economics of the disintegration of the Greenland ice sheet</t>
  </si>
  <si>
    <t>10.1073/pnas.1814990116</t>
  </si>
  <si>
    <t>https://www.scopus.com/inward/record.url?eid=2-s2.0-85067600704&amp;partnerID=40&amp;md5=bf11ed40e4358f3fb4bcb0e2e94fe650</t>
  </si>
  <si>
    <t>2-s2.0-85067600704</t>
  </si>
  <si>
    <t>Economics of tipping the climate dominoes</t>
  </si>
  <si>
    <t>10.1038/nclimate2902</t>
  </si>
  <si>
    <t>https://www.scopus.com/inward/record.url?eid=2-s2.0-84964941377&amp;partnerID=40&amp;md5=5997172f3975c21e6702fc45fd8629f7</t>
  </si>
  <si>
    <t>2-s2.0-84964941377</t>
  </si>
  <si>
    <t>Wang, M., Liu, K., Choi, T.-M., Yue, X.</t>
  </si>
  <si>
    <t>55631030400; 57189379878; 7202769936; 15838243100</t>
  </si>
  <si>
    <t>Effects of Carbon Emission Taxes on Transportation Mode Selections and Social Welfare</t>
  </si>
  <si>
    <t>Optimal climate policy for transportation sector</t>
  </si>
  <si>
    <t>IEEE Transactions on Systems, Man, and Cybernetics: Systems</t>
  </si>
  <si>
    <t>10.1109/TSMC.2015.2411577</t>
  </si>
  <si>
    <t>https://www.scopus.com/inward/record.url?eid=2-s2.0-84970003087&amp;partnerID=40&amp;md5=64942aec6d909563a4850f1bebff985d</t>
  </si>
  <si>
    <t>2-s2.0-84970003087</t>
  </si>
  <si>
    <t>13405218400; 6603036806; 57194716852</t>
  </si>
  <si>
    <t>Empirically constrained climate sensitivity and the social cost of carbon</t>
  </si>
  <si>
    <t>10.1142/S2010007817500063</t>
  </si>
  <si>
    <t>https://www.scopus.com/inward/record.url?eid=2-s2.0-85021807771&amp;partnerID=40&amp;md5=c891c10d3ffa3ee08dd957449e1fc940</t>
  </si>
  <si>
    <t>2-s2.0-85021807771</t>
  </si>
  <si>
    <t>ENTICE: Endogenous technological change in the DICE model of global warming</t>
  </si>
  <si>
    <t>10.1016/j.jeem.2003.09.002</t>
  </si>
  <si>
    <t>https://www.scopus.com/inward/record.url?eid=2-s2.0-3042600486&amp;partnerID=40&amp;md5=2f7da8af565d4ef778438cbe57a86cb9</t>
  </si>
  <si>
    <t>2-s2.0-3042600486</t>
  </si>
  <si>
    <t>35796984200; 7005438447; 7004637798; 53980219400; 8418460700</t>
  </si>
  <si>
    <t>Environmental tipping points significantly affect the cost-benefit assessment of climate policies</t>
  </si>
  <si>
    <t>10.1073/pnas.1503890112</t>
  </si>
  <si>
    <t>https://www.scopus.com/inward/record.url?eid=2-s2.0-84928138088&amp;partnerID=40&amp;md5=7342c11a484eeee7c92fb5e4d3b89b0c</t>
  </si>
  <si>
    <t>2-s2.0-84928138088</t>
  </si>
  <si>
    <t>Guillerminet, M.-L., Tol, R.S.J.</t>
  </si>
  <si>
    <t>14054002300; 55765581600</t>
  </si>
  <si>
    <t>Decision making under catastrophic risk and learning: The case of the possible collapse of the West Antarctic Ice Sheet</t>
  </si>
  <si>
    <t>10.1007/s10584-008-9447-4</t>
  </si>
  <si>
    <t>https://www.scopus.com/inward/record.url?eid=2-s2.0-54949157265&amp;partnerID=40&amp;md5=4429900a8aa00ca4c739a0caed08d5cf</t>
  </si>
  <si>
    <t>2-s2.0-54949157265</t>
  </si>
  <si>
    <t>Costello, K.W.</t>
  </si>
  <si>
    <t>Essay on climate apocalypse and a carbon tax</t>
  </si>
  <si>
    <t>Discusses policies for combating climate change including carbon taxes but does not calculate them</t>
  </si>
  <si>
    <t>Electricity Journal</t>
  </si>
  <si>
    <t>10.1016/j.tej.2019.106669</t>
  </si>
  <si>
    <t>https://www.scopus.com/inward/record.url?eid=2-s2.0-85072804794&amp;partnerID=40&amp;md5=74695fc50a65975fce99b54771d1c96e</t>
  </si>
  <si>
    <t>2-s2.0-85072804794</t>
  </si>
  <si>
    <t>Wang, P., Deng, X., Zhou, H., Yu, S.</t>
  </si>
  <si>
    <t>55499901500; 7401769047; 57200389530; 57205263756</t>
  </si>
  <si>
    <t>Estimates of the social cost of carbon: A review based on meta-analysis</t>
  </si>
  <si>
    <t>Meta-Analysis</t>
  </si>
  <si>
    <t>10.1016/j.jclepro.2018.11.058</t>
  </si>
  <si>
    <t>https://www.scopus.com/inward/record.url?eid=2-s2.0-85059326398&amp;partnerID=40&amp;md5=fbe78e85f2734e9a42526a66b03c9bc6</t>
  </si>
  <si>
    <t>2-s2.0-85059326398</t>
  </si>
  <si>
    <t>Estimating the economic impact of the permafrost carbon feedback</t>
  </si>
  <si>
    <t>10.1142/S2010007817500087</t>
  </si>
  <si>
    <t>https://www.scopus.com/inward/record.url?eid=2-s2.0-85021845865&amp;partnerID=40&amp;md5=463e1cc4f2daff414375b94d6245a038</t>
  </si>
  <si>
    <t>2-s2.0-85021845865</t>
  </si>
  <si>
    <t>Hannum, C., Cutler, H., Iverson, T., Keyser, D.</t>
  </si>
  <si>
    <t>56732781100; 7003890922; 52563706800; 57190062925</t>
  </si>
  <si>
    <t>Estimating the implied cost of carbon in future scenarios using a CGE model: The Case of Colorado</t>
  </si>
  <si>
    <t>No damages, looking at mitigation costs</t>
  </si>
  <si>
    <t>10.1016/j.enpol.2016.12.046</t>
  </si>
  <si>
    <t>https://www.scopus.com/inward/record.url?eid=2-s2.0-85008354783&amp;partnerID=40&amp;md5=b36bd8b02bb68eae5323773693696439</t>
  </si>
  <si>
    <t>2-s2.0-85008354783</t>
  </si>
  <si>
    <t>van den Bijgaart, I.M., Smulders, S.</t>
  </si>
  <si>
    <t>57164889400; 6603672067</t>
  </si>
  <si>
    <t>Does a Recession Call for Less Stringent Environmental Policy? A Partial-Equilibrium Second-Best Analysis</t>
  </si>
  <si>
    <t>10.1007/s10640-017-0157-0</t>
  </si>
  <si>
    <t>https://www.scopus.com/inward/record.url?eid=2-s2.0-85026908328&amp;partnerID=40&amp;md5=a1b5adc0f52bbf9c622e46a2c241fd23</t>
  </si>
  <si>
    <t>2-s2.0-85026908328</t>
  </si>
  <si>
    <t>Fiddaman, T.S.</t>
  </si>
  <si>
    <t>Exploring policy options with a behavioral climate-economy model</t>
  </si>
  <si>
    <t>Paper adds additional market failures and behavioral aspects to energy capital investments. No changes to climate damages or climate system - optimal carbon tax reported can't be interpreted as SCC</t>
  </si>
  <si>
    <t>System Dynamics Review</t>
  </si>
  <si>
    <t>10.1002/sdr.241</t>
  </si>
  <si>
    <t>https://www.scopus.com/inward/record.url?eid=2-s2.0-0036322125&amp;partnerID=40&amp;md5=b833aeea5eac632e673d4110073d2e3d</t>
  </si>
  <si>
    <t>2-s2.0-0036322125</t>
  </si>
  <si>
    <t>Estrada, F., Tol, R.S.J., Botzen, W.J.W.</t>
  </si>
  <si>
    <t>55410291500; 55765581600; 24072972400</t>
  </si>
  <si>
    <t>Extending integrated assessment models? damage functions to include adaptation and dynamic sensitivity</t>
  </si>
  <si>
    <t>About damage function but does not report SCCs nor taxes</t>
  </si>
  <si>
    <t>Environmental Modelling and Software</t>
  </si>
  <si>
    <t>10.1016/j.envsoft.2019.104504</t>
  </si>
  <si>
    <t>https://www.scopus.com/inward/record.url?eid=2-s2.0-85071723994&amp;partnerID=40&amp;md5=6072c062d02957afad16e98861ad7d98</t>
  </si>
  <si>
    <t>2-s2.0-85071723994</t>
  </si>
  <si>
    <t>Rabl, A., Spadaro, J.V.</t>
  </si>
  <si>
    <t>7004462093; 7006723253</t>
  </si>
  <si>
    <t>External Costs of Energy: How Much Is Clean Energy Worth?</t>
  </si>
  <si>
    <t>adopts SCC from previous research and applies it</t>
  </si>
  <si>
    <t>Journal of Solar Energy Engineering, Transactions of the ASME</t>
  </si>
  <si>
    <t>10.1115/1.4033596</t>
  </si>
  <si>
    <t>https://www.scopus.com/inward/record.url?eid=2-s2.0-84971659682&amp;partnerID=40&amp;md5=35c4abb44c5bec53bda99c68f6cb78a0</t>
  </si>
  <si>
    <t>2-s2.0-84971659682</t>
  </si>
  <si>
    <t>Further comment on "a rapid assessment model for understanding the social cost of carbon"</t>
  </si>
  <si>
    <t>This is an erratum and should be reported in combination with the original paper by Newbold et al.</t>
  </si>
  <si>
    <t>10.1142/S2010007814500055</t>
  </si>
  <si>
    <t>https://www.scopus.com/inward/record.url?eid=2-s2.0-85073413272&amp;partnerID=40&amp;md5=e2a5efab64301daed0b71010e0714a8a</t>
  </si>
  <si>
    <t>2-s2.0-85073413272</t>
  </si>
  <si>
    <t>Van Der Ploeg, F., Withagen, C.</t>
  </si>
  <si>
    <t>6701915911; 7003930644</t>
  </si>
  <si>
    <t>Growth, renewables, and the optimal carbon tax</t>
  </si>
  <si>
    <t>Theory paper, with calibrations for identifying regimes rather than damages; also, no SCC numbers reported.</t>
  </si>
  <si>
    <t>10.1111/iere.12049</t>
  </si>
  <si>
    <t>https://www.scopus.com/inward/record.url?eid=2-s2.0-84892899483&amp;partnerID=40&amp;md5=b7c15aebfe368b942958439a5dbd60bc</t>
  </si>
  <si>
    <t>2-s2.0-84892899483</t>
  </si>
  <si>
    <t>8349635100; 9740614000</t>
  </si>
  <si>
    <t>How certain are we about the certainty-equivalent long term social discount rate?</t>
  </si>
  <si>
    <t>10.1016/j.jeem.2016.06.004</t>
  </si>
  <si>
    <t>https://www.scopus.com/inward/record.url?eid=2-s2.0-84989871312&amp;partnerID=40&amp;md5=8008f64b3949ab8924b27862cb34a913</t>
  </si>
  <si>
    <t>2-s2.0-84989871312</t>
  </si>
  <si>
    <t>How deep should the deep cuts be? Optimal CO&lt;inf&gt;2&lt;/inf&gt; emissions over time under uncertainty</t>
  </si>
  <si>
    <t>10.3763/cpol.2008.0544</t>
  </si>
  <si>
    <t>https://www.scopus.com/inward/record.url?eid=2-s2.0-60849123923&amp;partnerID=40&amp;md5=f9a71223db63e9098487e591f32a6fbd</t>
  </si>
  <si>
    <t>2-s2.0-60849123923</t>
  </si>
  <si>
    <t>54417995600; 10241250100; 55636322183; 36971176800; 26655621500; 23993507900; 55741327300; 57191252750</t>
  </si>
  <si>
    <t>How do climate-related uncertainties influence 2 and 1.5 °c pathways?</t>
  </si>
  <si>
    <t>Sustainability Science</t>
  </si>
  <si>
    <t>10.1007/s11625-017-0525-2</t>
  </si>
  <si>
    <t>https://www.scopus.com/inward/record.url?eid=2-s2.0-85047598385&amp;partnerID=40&amp;md5=e2c6ae605dee20ce3c4a60f1e683899b</t>
  </si>
  <si>
    <t>2-s2.0-85047598385</t>
  </si>
  <si>
    <t>Dong, Y., Hauschild, M., Sørup, H., Rousselet, R., Fantke, P.</t>
  </si>
  <si>
    <t>56275935500; 57204577690; 55387165800; 57204783560; 50661383500</t>
  </si>
  <si>
    <t>Evaluating the monetary values of greenhouse gases emissions in life cycle impact assessment</t>
  </si>
  <si>
    <t>Reports SCC for specific life-cycle assessment methods, drawn from others</t>
  </si>
  <si>
    <t>10.1016/j.jclepro.2018.10.205</t>
  </si>
  <si>
    <t>https://www.scopus.com/inward/record.url?eid=2-s2.0-85057181205&amp;partnerID=40&amp;md5=9874831c73ca02a523a581692c58ea8b</t>
  </si>
  <si>
    <t>2-s2.0-85057181205</t>
  </si>
  <si>
    <t>40762604600; 7006196632</t>
  </si>
  <si>
    <t>How sensitive is Nordhaus to Weitzman? Climate policy in DICE with an alternative damage function</t>
  </si>
  <si>
    <t>Economics Letters</t>
  </si>
  <si>
    <t>10.1016/j.econlet.2012.05.032</t>
  </si>
  <si>
    <t>https://www.scopus.com/inward/record.url?eid=2-s2.0-84862651043&amp;partnerID=40&amp;md5=6735c943ea562956f137e1a7a716af1c</t>
  </si>
  <si>
    <t>2-s2.0-84862651043</t>
  </si>
  <si>
    <t>57188641195; 7202503383; 57196098247</t>
  </si>
  <si>
    <t>Impact of Climate Model Parametric Uncertainty in an MPC Implementation of the DICE Integrated Assessment Model</t>
  </si>
  <si>
    <t>IFAC-PapersOnLine</t>
  </si>
  <si>
    <t>10.1016/j.ifacol.2017.08.169</t>
  </si>
  <si>
    <t>https://www.scopus.com/inward/record.url?eid=2-s2.0-85031805790&amp;partnerID=40&amp;md5=d8f561cc4eddc87d935b72c1f80a79ed</t>
  </si>
  <si>
    <t>2-s2.0-85031805790</t>
  </si>
  <si>
    <t>56576345600; 13609873900</t>
  </si>
  <si>
    <t>Increase in carbon prices: analysis of energy-economy modeling</t>
  </si>
  <si>
    <t>10.1007/s10018-014-0101-2</t>
  </si>
  <si>
    <t>https://www.scopus.com/inward/record.url?eid=2-s2.0-84925946340&amp;partnerID=40&amp;md5=950659587166a9a1ce573ba7381bbec1</t>
  </si>
  <si>
    <t>2-s2.0-84925946340</t>
  </si>
  <si>
    <t>57031858900; 57031877600; 6602530940; 56909741300; 6603772388</t>
  </si>
  <si>
    <t>Inequality, climate impacts on the future poor, and carbon prices</t>
  </si>
  <si>
    <t>10.1073/pnas.1513967112</t>
  </si>
  <si>
    <t>https://www.scopus.com/inward/record.url?eid=2-s2.0-84952683314&amp;partnerID=40&amp;md5=80d888616407f4a97049bee8c2482428</t>
  </si>
  <si>
    <t>2-s2.0-84952683314</t>
  </si>
  <si>
    <t>Parry, I.A.N., Veung, C., Heine, D.</t>
  </si>
  <si>
    <t>7005819304; 57128531200; 55574702600</t>
  </si>
  <si>
    <t>HOW MUCH CARBON PRICING IS in COUNTRIES' OWN INTERESTS? the CRITICAL ROLE of CO-BENEFITS</t>
  </si>
  <si>
    <t>reports portion of SCC in countries' "own interest"</t>
  </si>
  <si>
    <t>10.1142/S2010007815500190</t>
  </si>
  <si>
    <t>https://www.scopus.com/inward/record.url?eid=2-s2.0-85044320742&amp;partnerID=40&amp;md5=8a9de06a21a30f79f6210f1648303286</t>
  </si>
  <si>
    <t>2-s2.0-85044320742</t>
  </si>
  <si>
    <t>Mastrandrea, M.D., Schneider, S.H.</t>
  </si>
  <si>
    <t>6602804620; 7401904068</t>
  </si>
  <si>
    <t>Integrated assessment of abrupt climatic changes</t>
  </si>
  <si>
    <t>10.3763/cpol.2001.0146</t>
  </si>
  <si>
    <t>https://www.scopus.com/inward/record.url?eid=2-s2.0-85025376785&amp;partnerID=40&amp;md5=bba58acffa6058f02ba165bcbfaa5d0a</t>
  </si>
  <si>
    <t>2-s2.0-85025376785</t>
  </si>
  <si>
    <t>Weyant, J</t>
  </si>
  <si>
    <t>Integrated assessment of climate change: state of the literature</t>
  </si>
  <si>
    <t>Review article</t>
  </si>
  <si>
    <t>JOURNAL OF BENEFIT-COST ANALYSIS</t>
  </si>
  <si>
    <t>10.1515/jbca-2014-9002</t>
  </si>
  <si>
    <t>J</t>
  </si>
  <si>
    <t>Bronze</t>
  </si>
  <si>
    <t>WebofScience</t>
  </si>
  <si>
    <t>Rezai, A., Van der Ploeg, F.</t>
  </si>
  <si>
    <t>Intergenerational inequality aversion, growth, and the role of damages: Occam’s rule for the global carbon tax</t>
  </si>
  <si>
    <t>10.1086/686294</t>
  </si>
  <si>
    <t>https://www.scopus.com/inward/record.url?eid=2-s2.0-85014393540&amp;partnerID=40&amp;md5=ab5e7082a7307d5de5332905a2c95d4e</t>
  </si>
  <si>
    <t>2-s2.0-85014393540</t>
  </si>
  <si>
    <t>International Inequity Aversion and the Social Cost of Carbon</t>
  </si>
  <si>
    <t>10.1142/S2010007810000029</t>
  </si>
  <si>
    <t>https://www.scopus.com/inward/record.url?eid=2-s2.0-84881937214&amp;partnerID=40&amp;md5=35b722df03cb968b833ac3882f620d9c</t>
  </si>
  <si>
    <t>2-s2.0-84881937214</t>
  </si>
  <si>
    <t>57217775596; 22958134600</t>
  </si>
  <si>
    <t>Intertemporal Distribution, Sufficiency, and the Social Cost of Carbon</t>
  </si>
  <si>
    <t>10.1016/j.ecolecon.2017.11.024</t>
  </si>
  <si>
    <t>https://www.scopus.com/inward/record.url?eid=2-s2.0-85037664897&amp;partnerID=40&amp;md5=045e58d3dfa655bc84b2e1f814351fd1</t>
  </si>
  <si>
    <t>2-s2.0-85037664897</t>
  </si>
  <si>
    <t>Burke, M., Davis, W.M., Diffenbaugh, N.S.</t>
  </si>
  <si>
    <t>9744099300; 57190861623; 13805883800</t>
  </si>
  <si>
    <t>Large potential reduction in economic damages under UN mitigation targets</t>
  </si>
  <si>
    <t>Nature</t>
  </si>
  <si>
    <t>10.1038/s41586-018-0071-9</t>
  </si>
  <si>
    <t>https://www.scopus.com/inward/record.url?eid=2-s2.0-85047509834&amp;partnerID=40&amp;md5=b75fd77a3c389967bc3b94be03bc43f3</t>
  </si>
  <si>
    <t>2-s2.0-85047509834</t>
  </si>
  <si>
    <t>Kolstad, C., Ulph, A.</t>
  </si>
  <si>
    <t>6603725191; 6603806706</t>
  </si>
  <si>
    <t>Learning and international environmental agreements</t>
  </si>
  <si>
    <t>Pure theory on formation of IEAs</t>
  </si>
  <si>
    <t>10.1007/s10584-008-9399-8</t>
  </si>
  <si>
    <t>https://www.scopus.com/inward/record.url?eid=2-s2.0-46649110761&amp;partnerID=40&amp;md5=1e1d1b6264bd82feb1cfd636b971e104</t>
  </si>
  <si>
    <t>2-s2.0-46649110761</t>
  </si>
  <si>
    <t>Metcalf, G.E., Stock, J.H.</t>
  </si>
  <si>
    <t>7004606890; 7202122235</t>
  </si>
  <si>
    <t>Integrated assessment models and the social cost of carbon: A review and assessment of U.S. experience</t>
  </si>
  <si>
    <t>duplicates US IWG TSD results</t>
  </si>
  <si>
    <t>Review of Environmental Economics and Policy</t>
  </si>
  <si>
    <t>rew017</t>
  </si>
  <si>
    <t>10.1093/reep/rew014</t>
  </si>
  <si>
    <t>https://www.scopus.com/inward/record.url?eid=2-s2.0-85017247784&amp;partnerID=40&amp;md5=431817751fc0350fadf84105c5f5f112</t>
  </si>
  <si>
    <t>2-s2.0-85017247784</t>
  </si>
  <si>
    <t>Kuik, O., Brander, L., Tol, R.S.J.</t>
  </si>
  <si>
    <t>6506827992; 12766801200; 55765581600</t>
  </si>
  <si>
    <t>Marginal abatement costs of greenhouse gas emissions: A meta-analysis</t>
  </si>
  <si>
    <t>10.1016/j.enpol.2008.11.040</t>
  </si>
  <si>
    <t>https://www.scopus.com/inward/record.url?eid=2-s2.0-63149153313&amp;partnerID=40&amp;md5=5294f424ea43097c6c4ec480159fcae1</t>
  </si>
  <si>
    <t>2-s2.0-63149153313</t>
  </si>
  <si>
    <t>Molinos-Senante, M., Hanley, N., Sala-Garrido, R.</t>
  </si>
  <si>
    <t>35765339200; 7005750378; 57127751300</t>
  </si>
  <si>
    <t>Measuring the CO&lt;inf&gt;2&lt;/inf&gt; shadow price for wastewater treatment: A directional distance function approach</t>
  </si>
  <si>
    <t>Defines the shadow price as the MAC and then estimates MACs for wastewater treatment plants</t>
  </si>
  <si>
    <t>Applied Energy</t>
  </si>
  <si>
    <t>10.1016/j.apenergy.2015.02.034</t>
  </si>
  <si>
    <t>https://www.scopus.com/inward/record.url?eid=2-s2.0-84923573004&amp;partnerID=40&amp;md5=f8619d622c26e95fab2a9b11781d8979</t>
  </si>
  <si>
    <t>2-s2.0-84923573004</t>
  </si>
  <si>
    <t>Babonneau, F., Bernard, A., Haurie, A., Vielle, M.</t>
  </si>
  <si>
    <t>26530737900; 55729503600; 7005678958; 8669525600</t>
  </si>
  <si>
    <t>Meta-Modeling to Assess the Possible Future of Paris Agreement</t>
  </si>
  <si>
    <t>No damages included in model, no SCC reported</t>
  </si>
  <si>
    <t>10.1007/s10666-018-9630-6</t>
  </si>
  <si>
    <t>https://www.scopus.com/inward/record.url?eid=2-s2.0-85051519611&amp;partnerID=40&amp;md5=093866827b0580d1a6b8c1e25e8d819b</t>
  </si>
  <si>
    <t>2-s2.0-85051519611</t>
  </si>
  <si>
    <t>Wesseh, P.K., Lin, B.</t>
  </si>
  <si>
    <t>55337880800; 35098935000</t>
  </si>
  <si>
    <t>Modeling environmental policy with and without abatement substitution: A tradeoff between economics and environment?</t>
  </si>
  <si>
    <t>10.1016/j.apenergy.2016.01.031</t>
  </si>
  <si>
    <t>https://www.scopus.com/inward/record.url?eid=2-s2.0-84955620903&amp;partnerID=40&amp;md5=23d7bd2575b05d9ca831b5ea9922135f</t>
  </si>
  <si>
    <t>2-s2.0-84955620903</t>
  </si>
  <si>
    <t>Hu, C., Huang, J., Xue, Y., Li, T., Song, X., Lai, Y.</t>
  </si>
  <si>
    <t>57214935239; 56375309300; 57212610622; 55615991500; 57215060317; 55230875300</t>
  </si>
  <si>
    <t>Monetary Value Evaluation for Carbon Emission Reduction Benefit of Energy Transition | ?????????????????</t>
  </si>
  <si>
    <t>Chinese</t>
  </si>
  <si>
    <t>Dianli Xitong Zidonghua/Automation of Electric Power Systems</t>
  </si>
  <si>
    <t>10.7500/AEPS20190506002</t>
  </si>
  <si>
    <t>https://www.scopus.com/inward/record.url?eid=2-s2.0-85079560683&amp;partnerID=40&amp;md5=1ec9f85de57701ec4bc94ba6126f4b39</t>
  </si>
  <si>
    <t>2-s2.0-85079560683</t>
  </si>
  <si>
    <t>6602746685; 55253910600</t>
  </si>
  <si>
    <t>Moving targets—cost-effective climate policy under scientific uncertainty</t>
  </si>
  <si>
    <t>10.1007/s10584-015-1447-6</t>
  </si>
  <si>
    <t>https://www.scopus.com/inward/record.url?eid=2-s2.0-84942502289&amp;partnerID=40&amp;md5=b1ec3c4cfad1978da429fec9fa36ebf7</t>
  </si>
  <si>
    <t>2-s2.0-84942502289</t>
  </si>
  <si>
    <t>24470752600; 6603739953; 7202503383</t>
  </si>
  <si>
    <t>MPC-DICE: An open-source Matlab implementation of receding horizon solutions to DICE &lt;sup&gt;?&lt;/sup&gt;</t>
  </si>
  <si>
    <t>10.1016/j.ifacol.2018.06.221</t>
  </si>
  <si>
    <t>https://www.scopus.com/inward/record.url?eid=2-s2.0-85048744926&amp;partnerID=40&amp;md5=0faa5aba03e35059dd1303dc052b19aa</t>
  </si>
  <si>
    <t>2-s2.0-85048744926</t>
  </si>
  <si>
    <t>Fullerton, D., Karney, D.H.</t>
  </si>
  <si>
    <t>7102594487; 36715108700</t>
  </si>
  <si>
    <t>Multiple pollutants, co-benefits, and suboptimal environmental policies</t>
  </si>
  <si>
    <t>Interactions of multiple pollutants and co-benefits. Uses but doesn't calculate a SCC</t>
  </si>
  <si>
    <t>10.1016/j.jeem.2017.08.003</t>
  </si>
  <si>
    <t>https://www.scopus.com/inward/record.url?eid=2-s2.0-85037355932&amp;partnerID=40&amp;md5=e317dad514ac91b4cec3c4588295e93f</t>
  </si>
  <si>
    <t>2-s2.0-85037355932</t>
  </si>
  <si>
    <t>Lötjönen, S., Ollikainen, M.</t>
  </si>
  <si>
    <t>57038724900; 7003552103</t>
  </si>
  <si>
    <t>Multiple-pollutant cost-efficiency: Coherent water and climate policy for agriculture</t>
  </si>
  <si>
    <t>No SCC calculated, just used for comparison</t>
  </si>
  <si>
    <t>Ambio</t>
  </si>
  <si>
    <t>10.1007/s13280-019-01257-z</t>
  </si>
  <si>
    <t>https://www.scopus.com/inward/record.url?eid=2-s2.0-85072168367&amp;partnerID=40&amp;md5=c5b192b510a2f55b67708486dfef254c</t>
  </si>
  <si>
    <t>2-s2.0-85072168367</t>
  </si>
  <si>
    <t>Hackett, S.B., Moxnes, E.</t>
  </si>
  <si>
    <t>56681874200; 6603527264</t>
  </si>
  <si>
    <t>Natural capital in integrated assessment models of climate change</t>
  </si>
  <si>
    <t>Model gives optimal temperature trajectories and consumption paths after accounting for additional (non climate) ecological externalities of production, but doesn't report an SCC</t>
  </si>
  <si>
    <t>10.1016/j.ecolecon.2015.05.009</t>
  </si>
  <si>
    <t>https://www.scopus.com/inward/record.url?eid=2-s2.0-84930937447&amp;partnerID=40&amp;md5=34311ba528e0aef3e42b0c8fa429668f</t>
  </si>
  <si>
    <t>2-s2.0-84930937447</t>
  </si>
  <si>
    <t>55066845400; 55651624300; 7006465820; 56519315300</t>
  </si>
  <si>
    <t>New science of climate change impacts on agriculture implies higher social cost of carbon</t>
  </si>
  <si>
    <t>10.1038/s41467-017-01792-x</t>
  </si>
  <si>
    <t>https://www.scopus.com/inward/record.url?eid=2-s2.0-85034632901&amp;partnerID=40&amp;md5=63c2eb6e131f76eb27d1c2380cefdcef</t>
  </si>
  <si>
    <t>2-s2.0-85034632901</t>
  </si>
  <si>
    <t>On a World Climate Assembly and the Social Cost of Carbon</t>
  </si>
  <si>
    <t>Does not produce an original quantitative estimate of the SCC</t>
  </si>
  <si>
    <t>10.1111/ecca.12248</t>
  </si>
  <si>
    <t>https://www.scopus.com/inward/record.url?eid=2-s2.0-85026410957&amp;partnerID=40&amp;md5=1be36bdb09ba0c3acb8014ca394d7e14</t>
  </si>
  <si>
    <t>2-s2.0-85026410957</t>
  </si>
  <si>
    <t>On international equity weights and national decision making on climate change</t>
  </si>
  <si>
    <t>10.1016/j.jeem.2010.04.002</t>
  </si>
  <si>
    <t>https://www.scopus.com/inward/record.url?eid=2-s2.0-77954863144&amp;partnerID=40&amp;md5=4bc1edbd1c46b4bdacd13c5154e4679f</t>
  </si>
  <si>
    <t>2-s2.0-77954863144</t>
  </si>
  <si>
    <t>Calel, R., Stainforth, D.A.</t>
  </si>
  <si>
    <t>55251707100; 6602235428</t>
  </si>
  <si>
    <t>On the physics of three integrated assessment models</t>
  </si>
  <si>
    <t>Bulletin of the American Meteorological Society</t>
  </si>
  <si>
    <t>10.1175/BAMS-D-16-0034.1</t>
  </si>
  <si>
    <t>https://www.scopus.com/inward/record.url?eid=2-s2.0-85021362461&amp;partnerID=40&amp;md5=ec83eb24a382c494915075ad06303120</t>
  </si>
  <si>
    <t>2-s2.0-85021362461</t>
  </si>
  <si>
    <t>On the Uncertainty About the Total Economic Impact of Climate Change</t>
  </si>
  <si>
    <t>Metaanalysis</t>
  </si>
  <si>
    <t>10.1007/s10640-012-9549-3</t>
  </si>
  <si>
    <t>https://www.scopus.com/inward/record.url?eid=2-s2.0-84865440255&amp;partnerID=40&amp;md5=1c96cc60b2be076ba3ab2f45e2fda5d4</t>
  </si>
  <si>
    <t>2-s2.0-84865440255</t>
  </si>
  <si>
    <t>Grigoroudis, E., Kanellos, F.D., Kouikoglou, V.S., Phillis, Y.A.</t>
  </si>
  <si>
    <t>6506717307; 6506656620; 35580724200; 7004086791</t>
  </si>
  <si>
    <t>Optimal abatement policies and related behavioral aspects of climate change</t>
  </si>
  <si>
    <t>Environmental Development</t>
  </si>
  <si>
    <t>10.1016/j.envdev.2016.04.002</t>
  </si>
  <si>
    <t>https://www.scopus.com/inward/record.url?eid=2-s2.0-84991396195&amp;partnerID=40&amp;md5=8d06b9e81e5656078911907386392427</t>
  </si>
  <si>
    <t>2-s2.0-84991396195</t>
  </si>
  <si>
    <t>57197359534; 37125128200</t>
  </si>
  <si>
    <t>Optimal climate change mitigation under long-term growth uncertainty: Stochastic integrated assessment and analytic findings</t>
  </si>
  <si>
    <t>10.1016/j.euroecorev.2014.01.008</t>
  </si>
  <si>
    <t>https://www.scopus.com/inward/record.url?eid=2-s2.0-84901982257&amp;partnerID=40&amp;md5=a5e01e04cb612e69091ba38618a6f7d6</t>
  </si>
  <si>
    <t>2-s2.0-84901982257</t>
  </si>
  <si>
    <t>Hillebrand, E., Hillebrand, M.</t>
  </si>
  <si>
    <t>57204636488; 12778708600</t>
  </si>
  <si>
    <t>Optimal climate policies in a dynamic multi-country equilibrium model</t>
  </si>
  <si>
    <t>Journal of Economic Theory</t>
  </si>
  <si>
    <t>10.1016/j.jet.2018.11.001</t>
  </si>
  <si>
    <t>https://www.scopus.com/inward/record.url?eid=2-s2.0-85056451981&amp;partnerID=40&amp;md5=bc6d98cf96cb5215640aaefd7ed6fe91</t>
  </si>
  <si>
    <t>2-s2.0-85056451981</t>
  </si>
  <si>
    <t>57031877600; 57031858900; 6602530940; 35957494400; 56909741300; 42262977500; 56001885100</t>
  </si>
  <si>
    <t>Optimal Climate Policy and the Future of World Economic Development</t>
  </si>
  <si>
    <t>World Bank Economic Review</t>
  </si>
  <si>
    <t>10.1093/wber/lhx016</t>
  </si>
  <si>
    <t>https://www.scopus.com/inward/record.url?eid=2-s2.0-85064128108&amp;partnerID=40&amp;md5=bc4ac7e287390f33ac526cca066456f1</t>
  </si>
  <si>
    <t>2-s2.0-85064128108</t>
  </si>
  <si>
    <t>6603857528; 7004481002</t>
  </si>
  <si>
    <t>Optimal CO&lt;inf&gt;2&lt;/inf&gt; abatement in the presence of induced technological change</t>
  </si>
  <si>
    <t>10.1006/jeem.1999.1089</t>
  </si>
  <si>
    <t>https://www.scopus.com/inward/record.url?eid=2-s2.0-0033979579&amp;partnerID=40&amp;md5=dfab72fd7140b2c5626181d8a9a67b59</t>
  </si>
  <si>
    <t>2-s2.0-0033979579</t>
  </si>
  <si>
    <t>Zhang, X.-B., Xu, J.</t>
  </si>
  <si>
    <t>56149751200; 57075206400</t>
  </si>
  <si>
    <t>Optimal policies for climate change: A joint consideration of CO&lt;inf&gt;2&lt;/inf&gt; and methane</t>
  </si>
  <si>
    <t>10.1016/j.apenergy.2017.10.067</t>
  </si>
  <si>
    <t>https://www.scopus.com/inward/record.url?eid=2-s2.0-85036575989&amp;partnerID=40&amp;md5=608f353248d787e187a931d44b0673d1</t>
  </si>
  <si>
    <t>2-s2.0-85036575989</t>
  </si>
  <si>
    <t>Optimal Dynamic Carbon Taxes in a Climate-Economy Model with Distortionary Fiscal Policy</t>
  </si>
  <si>
    <t>American Historical Review</t>
  </si>
  <si>
    <t>10.1093/restud/rdz055</t>
  </si>
  <si>
    <t>https://www.scopus.com/inward/record.url?eid=2-s2.0-85084311246&amp;partnerID=40&amp;md5=21ca2d2eafa18c098b0c3f718da80674</t>
  </si>
  <si>
    <t>2-s2.0-85084311246</t>
  </si>
  <si>
    <t>Optimal emissions tax rates under habit formation and social comparisons</t>
  </si>
  <si>
    <t>Theoretically examines behavioral anomalies of households and find that an optimal emissions tax rate should be procyclical</t>
  </si>
  <si>
    <t>10.1016/j.enpol.2020.111809</t>
  </si>
  <si>
    <t>https://www.scopus.com/inward/record.url?eid=2-s2.0-85089660734&amp;partnerID=40&amp;md5=68ee0c9aefc62c6ac45b53a81befa91e</t>
  </si>
  <si>
    <t>2-s2.0-85089660734</t>
  </si>
  <si>
    <t>Kanellos, F.D., Grigoroudis, E., Hope, C., Kouikoglou, V.S., Phillis, Y.A.</t>
  </si>
  <si>
    <t>6506656620; 6506717307; 7005311126; 35580724200; 7004086791</t>
  </si>
  <si>
    <t>Optimal GHG Emission Abatement and Aggregate Economic Damages of Global Warming</t>
  </si>
  <si>
    <t>Does not report SCCs nor carbon taxes</t>
  </si>
  <si>
    <t>IEEE Systems Journal</t>
  </si>
  <si>
    <t>10.1109/JSYST.2014.2376493</t>
  </si>
  <si>
    <t>https://www.scopus.com/inward/record.url?eid=2-s2.0-85041434407&amp;partnerID=40&amp;md5=f81c87f5f11398500f114f0105b04954</t>
  </si>
  <si>
    <t>2-s2.0-85041434407</t>
  </si>
  <si>
    <t>Barron, A.R., Fawcett, A.A., Hafstead, M.A.C., McFarland, J.R., Morris, A.C.</t>
  </si>
  <si>
    <t>57206314427; 24780340100; 36468387500; 7103027395; 55330849600</t>
  </si>
  <si>
    <t>POLICY INSIGHTS from the EMF 32 STUDY on U.S. CARBON TAX SCENARIOS</t>
  </si>
  <si>
    <t>10.1142/S2010007818400031</t>
  </si>
  <si>
    <t>https://www.scopus.com/inward/record.url?eid=2-s2.0-85044289114&amp;partnerID=40&amp;md5=605394d32142372970bb0b01c3cfa2f9</t>
  </si>
  <si>
    <t>2-s2.0-85044289114</t>
  </si>
  <si>
    <t>36174848800; 7004726994; 57203285766; 6504293496</t>
  </si>
  <si>
    <t>Optimal Taxes on Fossil Fuel in General Equilibrium</t>
  </si>
  <si>
    <t>Econometrica</t>
  </si>
  <si>
    <t>10.3982/ECTA10217</t>
  </si>
  <si>
    <t>https://www.scopus.com/inward/record.url?eid=2-s2.0-84893449006&amp;partnerID=40&amp;md5=55cc97433fdc464b53a94c462e5a2bd5</t>
  </si>
  <si>
    <t>2-s2.0-84893449006</t>
  </si>
  <si>
    <t>Doyen, L., Dumas, P., Ambrosi, P.</t>
  </si>
  <si>
    <t>6602527368; 8121925500; 16202160200</t>
  </si>
  <si>
    <t>Optimal timing of CO&lt;inf&gt;2&lt;/inf&gt; mitigation policies for a cost-effectiveness model</t>
  </si>
  <si>
    <t>No social costs of carbon or carbon prices</t>
  </si>
  <si>
    <t>Mathematical and Computer Modelling</t>
  </si>
  <si>
    <t>10.1016/j.mcm.2007.11.010</t>
  </si>
  <si>
    <t>https://www.scopus.com/inward/record.url?eid=2-s2.0-47949120530&amp;partnerID=40&amp;md5=131e3662aa060ab5ce9f53a7cb47a636</t>
  </si>
  <si>
    <t>2-s2.0-47949120530</t>
  </si>
  <si>
    <t>Martelli, E., Freschini, M., Zatti, M.</t>
  </si>
  <si>
    <t>35096554000; 57209257302; 57197856317</t>
  </si>
  <si>
    <t>Optimization of renewable energy subsidy and carbon tax for multi energy systems using bilevel programming</t>
  </si>
  <si>
    <t>About energy system optimisation given a carbon price</t>
  </si>
  <si>
    <t>10.1016/j.apenergy.2020.115089</t>
  </si>
  <si>
    <t>https://www.scopus.com/inward/record.url?eid=2-s2.0-85089185462&amp;partnerID=40&amp;md5=da273f0b542e076b14f5b6f49aa28728</t>
  </si>
  <si>
    <t>2-s2.0-85089185462</t>
  </si>
  <si>
    <t>6602609744; 57194129384</t>
  </si>
  <si>
    <t>Optimum Growth and Carbon Policies with Lags in the Climate System</t>
  </si>
  <si>
    <t>10.1007/s10640-017-0153-4</t>
  </si>
  <si>
    <t>https://www.scopus.com/inward/record.url?eid=2-s2.0-85018820836&amp;partnerID=40&amp;md5=7f010d521881dad8d34d927661d2a451</t>
  </si>
  <si>
    <t>2-s2.0-85018820836</t>
  </si>
  <si>
    <t>Paul Kelleher, J., Wagner, G.</t>
  </si>
  <si>
    <t>56112531300; 16644151000</t>
  </si>
  <si>
    <t>Ramsey discounting calls for subtracting climate damages from economic growth rates</t>
  </si>
  <si>
    <t>Applied Economics Letters</t>
  </si>
  <si>
    <t>10.1080/13504851.2018.1438581</t>
  </si>
  <si>
    <t>https://www.scopus.com/inward/record.url?eid=2-s2.0-85041927061&amp;partnerID=40&amp;md5=c253cfc451c01efb59abd1c5f40f09f1</t>
  </si>
  <si>
    <t>2-s2.0-85041927061</t>
  </si>
  <si>
    <t>Jenkins, J.D.</t>
  </si>
  <si>
    <t>Political economy constraints on carbon pricing policies: What are the implications for economic efficiency, environmental efficacy, and climate policy design?</t>
  </si>
  <si>
    <t>Discussion of political economy constraints to carbon pricing</t>
  </si>
  <si>
    <t>10.1016/j.enpol.2014.02.003</t>
  </si>
  <si>
    <t>https://www.scopus.com/inward/record.url?eid=2-s2.0-84899084642&amp;partnerID=40&amp;md5=b9c8f490a95f4b6f95c548e8899d4d2d</t>
  </si>
  <si>
    <t>2-s2.0-84899084642</t>
  </si>
  <si>
    <t>Positively gamma discounting: Combining the opinions of experts on the social discount rate</t>
  </si>
  <si>
    <t>10.1111/ecoj.12129</t>
  </si>
  <si>
    <t>https://www.scopus.com/inward/record.url?eid=2-s2.0-84931308799&amp;partnerID=40&amp;md5=1d3e6678d1a73cb6c224c7124b13e55a</t>
  </si>
  <si>
    <t>2-s2.0-84931308799</t>
  </si>
  <si>
    <t>Pricing Carbon and Adjusting Capital to Fend Off Climate Catastrophes</t>
  </si>
  <si>
    <t>10.1007/s10640-018-0231-2</t>
  </si>
  <si>
    <t>https://www.scopus.com/inward/record.url?eid=2-s2.0-85042541574&amp;partnerID=40&amp;md5=873fc34871904c5d47f707aaea578be5</t>
  </si>
  <si>
    <t>2-s2.0-85042541574</t>
  </si>
  <si>
    <t>57215666157; 57215667709; 7401576349</t>
  </si>
  <si>
    <t>Pricing uncertainty induced by climate change</t>
  </si>
  <si>
    <t>Review of Financial Studies</t>
  </si>
  <si>
    <t>10.1093/rfs/hhz144</t>
  </si>
  <si>
    <t>https://www.scopus.com/inward/record.url?eid=2-s2.0-85081613189&amp;partnerID=40&amp;md5=8bf0e7a708c30ca63cf9d459e10339a3</t>
  </si>
  <si>
    <t>2-s2.0-85081613189</t>
  </si>
  <si>
    <t>Adler, M.D., Treich, N.</t>
  </si>
  <si>
    <t>7202067933; 6602731804</t>
  </si>
  <si>
    <t>Prioritarianism and Climate Change</t>
  </si>
  <si>
    <t>10.1007/s10640-015-9960-7</t>
  </si>
  <si>
    <t>https://www.scopus.com/inward/record.url?eid=2-s2.0-84943365366&amp;partnerID=40&amp;md5=59baa37d479d9ab485e61c20c7fecc6e</t>
  </si>
  <si>
    <t>2-s2.0-84943365366</t>
  </si>
  <si>
    <t>Schumacher, I.</t>
  </si>
  <si>
    <t>The aggregation dilemma in climate change policy evaluation</t>
  </si>
  <si>
    <t>No SCC reported, only explores implications for aggregating RICE regions</t>
  </si>
  <si>
    <t>10.1142/S2010007818500082</t>
  </si>
  <si>
    <t>https://www.scopus.com/inward/record.url?eid=2-s2.0-85051280060&amp;partnerID=40&amp;md5=733c14c4e13c10826d9528c52e8b313d</t>
  </si>
  <si>
    <t>2-s2.0-85051280060</t>
  </si>
  <si>
    <t>Projections and uncertainties about climate change in an era of minimal climate policies</t>
  </si>
  <si>
    <t>10.1257/pol.20170046</t>
  </si>
  <si>
    <t>https://www.scopus.com/inward/record.url?eid=2-s2.0-85047369290&amp;partnerID=40&amp;md5=706a0021f402aa9062a8dbc019816e7d</t>
  </si>
  <si>
    <t>2-s2.0-85047369290</t>
  </si>
  <si>
    <t>Chen, Y., Liu, A., Cheng, X.</t>
  </si>
  <si>
    <t>57203573569; 57203568753; 7401754355</t>
  </si>
  <si>
    <t>Quantifying economic impacts of climate change under nine future emission scenarios within CMIP6</t>
  </si>
  <si>
    <t>Reports total but not marginal damages</t>
  </si>
  <si>
    <t>Science of the Total Environment</t>
  </si>
  <si>
    <t>10.1016/j.scitotenv.2019.134950</t>
  </si>
  <si>
    <t>https://www.scopus.com/inward/record.url?eid=2-s2.0-85075351261&amp;partnerID=40&amp;md5=b02e10fe2572d2d21628c469bd873a20</t>
  </si>
  <si>
    <t>2-s2.0-85075351261</t>
  </si>
  <si>
    <t>Diaz, D., Moore, F.</t>
  </si>
  <si>
    <t>56519315300; 55066845400</t>
  </si>
  <si>
    <t>Quantifying the economic risks of climate change</t>
  </si>
  <si>
    <t>Review of damage functions, no original SCC</t>
  </si>
  <si>
    <t>10.1038/nclimate3411</t>
  </si>
  <si>
    <t>https://www.scopus.com/inward/record.url?eid=2-s2.0-85032711113&amp;partnerID=40&amp;md5=689ad9c64fbe97a67f5b025187156b4d</t>
  </si>
  <si>
    <t>2-s2.0-85032711113</t>
  </si>
  <si>
    <t>Emmerling, J., Drouet, L., van der Wijst, K.-I., van Vuuren, D., Bosetti, V., Tavoni, M.</t>
  </si>
  <si>
    <t>56524474400; 55618509700; 57216393623; 7003501910; 6507549454; 21744127000</t>
  </si>
  <si>
    <t>The role of the discount rate for emission pathways and negative emissions</t>
  </si>
  <si>
    <t>Environmental Research Letters</t>
  </si>
  <si>
    <t>10.1088/1748-9326/ab3cc9</t>
  </si>
  <si>
    <t>https://www.scopus.com/inward/record.url?eid=2-s2.0-85083582424&amp;partnerID=40&amp;md5=92da66b64acf44123a7162242dd4de74</t>
  </si>
  <si>
    <t>2-s2.0-85083582424</t>
  </si>
  <si>
    <t>Regional Climate Change Policy Under Positive Feedbacks and Strategic Interactions</t>
  </si>
  <si>
    <t>added</t>
  </si>
  <si>
    <t>10.1007/s10640-018-0254-8</t>
  </si>
  <si>
    <t>https://www.scopus.com/inward/record.url?eid=2-s2.0-85046907523&amp;partnerID=40&amp;md5=8bb8ac7a3150d045b288acb6d867577d</t>
  </si>
  <si>
    <t>2-s2.0-85046907523</t>
  </si>
  <si>
    <t>Revisiting the social cost of carbon</t>
  </si>
  <si>
    <t>10.1073/pnas.1609244114</t>
  </si>
  <si>
    <t>https://www.scopus.com/inward/record.url?eid=2-s2.0-85013078266&amp;partnerID=40&amp;md5=ec8aa50411d0a54606914ca069b495bb</t>
  </si>
  <si>
    <t>2-s2.0-85013078266</t>
  </si>
  <si>
    <t>The use and misuse of models for climate policy</t>
  </si>
  <si>
    <t>10.1093/reep/rew012</t>
  </si>
  <si>
    <t>https://www.scopus.com/inward/record.url?eid=2-s2.0-85017214364&amp;partnerID=40&amp;md5=072313dfbe5a09eab356b6e16c222bb1</t>
  </si>
  <si>
    <t>2-s2.0-85017214364</t>
  </si>
  <si>
    <t>Howarth, R.B., Gerst, M.D., Borsuk, M.E.</t>
  </si>
  <si>
    <t>7101808750; 25124028800; 6603669002</t>
  </si>
  <si>
    <t>Risk mitigation and the social cost of carbon</t>
  </si>
  <si>
    <t>Has estimated SCC values but as a function of mid-century mitigation rates, not any scenario that we can map to.</t>
  </si>
  <si>
    <t>Global Environmental Change</t>
  </si>
  <si>
    <t>10.1016/j.gloenvcha.2013.11.012</t>
  </si>
  <si>
    <t>https://www.scopus.com/inward/record.url?eid=2-s2.0-84894294903&amp;partnerID=40&amp;md5=e980fb0d79cbc12c24c68498128d56fc</t>
  </si>
  <si>
    <t>2-s2.0-84894294903</t>
  </si>
  <si>
    <t>35796984200; 7004637798; 53980219400</t>
  </si>
  <si>
    <t>Risk of multiple interacting tipping points should encourage rapid CO&lt;inf&gt;2&lt;/inf&gt; emission reduction</t>
  </si>
  <si>
    <t>10.1038/nclimate2964</t>
  </si>
  <si>
    <t>https://www.scopus.com/inward/record.url?eid=2-s2.0-84964958169&amp;partnerID=40&amp;md5=f91d50f4b148273641dbcbb7244f3d74</t>
  </si>
  <si>
    <t>2-s2.0-84964958169</t>
  </si>
  <si>
    <t>Kousky, C; Kopp, RE; Cooke, R</t>
  </si>
  <si>
    <t>Risk Premia and the Social Cost of Carbon: A Review</t>
  </si>
  <si>
    <t>Literature review, no calculations</t>
  </si>
  <si>
    <t>ECONOMICS-THE OPEN ACCESS OPEN-ASSESSMENT E-JOURNAL</t>
  </si>
  <si>
    <t>10.5018/economics-ejournal.ja.2011-21</t>
  </si>
  <si>
    <t>DOAJ Gold, Green Accepted</t>
  </si>
  <si>
    <t>57191964289; 37004492400; 6602948322</t>
  </si>
  <si>
    <t>Robust dynamic energy use and climate change</t>
  </si>
  <si>
    <t>Quantitative Economics</t>
  </si>
  <si>
    <t>10.3982/QE463</t>
  </si>
  <si>
    <t>https://www.scopus.com/inward/record.url?eid=2-s2.0-84995479960&amp;partnerID=40&amp;md5=81b5c788f55adca5fe552c7e07c894d2</t>
  </si>
  <si>
    <t>2-s2.0-84995479960</t>
  </si>
  <si>
    <t>Su, K., Lee, C.-M.</t>
  </si>
  <si>
    <t>57209685466; 56100904500</t>
  </si>
  <si>
    <t>When will China achieve its carbon emission peak? A scenario analysis based on optimal control and the STIRPAT model</t>
  </si>
  <si>
    <t>Ecological Indicators</t>
  </si>
  <si>
    <t>10.1016/j.ecolind.2020.106138</t>
  </si>
  <si>
    <t>https://www.scopus.com/inward/record.url?eid=2-s2.0-85078705957&amp;partnerID=40&amp;md5=8b94bc1a2d8b5c94720b90e92f77966d</t>
  </si>
  <si>
    <t>2-s2.0-85078705957</t>
  </si>
  <si>
    <t>Duan, H., Zhang, G., Fan, Y., Wang, S.</t>
  </si>
  <si>
    <t>55588602700; 55959630900; 7403491920; 35195168500</t>
  </si>
  <si>
    <t>Role of endogenous energy efficiency improvement in global climate change mitigation</t>
  </si>
  <si>
    <t>Cost-effectiveness study with carbon constraint, looking at role of endogenising energy efficiency improvements</t>
  </si>
  <si>
    <t>Energy Efficiency</t>
  </si>
  <si>
    <t>10.1007/s12053-016-9468-1</t>
  </si>
  <si>
    <t>https://www.scopus.com/inward/record.url?eid=2-s2.0-84983002212&amp;partnerID=40&amp;md5=fde064bf9de87b0953ea10df44e2b95b</t>
  </si>
  <si>
    <t>2-s2.0-84983002212</t>
  </si>
  <si>
    <t>Havranek, ., Irsova, Z., Janda, K., Zilberman, D.</t>
  </si>
  <si>
    <t>24453189000; 37080793200; 56240770500; 35578894000</t>
  </si>
  <si>
    <t>Selective reporting and the social cost of carbon</t>
  </si>
  <si>
    <t>10.1016/j.eneco.2015.08.009</t>
  </si>
  <si>
    <t>https://www.scopus.com/inward/record.url?eid=2-s2.0-84940541889&amp;partnerID=40&amp;md5=4574be13743a6eb200d46c04e1720e57</t>
  </si>
  <si>
    <t>2-s2.0-84940541889</t>
  </si>
  <si>
    <t>56697758500; 57206544769</t>
  </si>
  <si>
    <t>Sensitivity of mitigation to the optimal global temperature: An experiment with dice</t>
  </si>
  <si>
    <t>10.1142/S2010007818500033</t>
  </si>
  <si>
    <t>https://www.scopus.com/inward/record.url?eid=2-s2.0-85040225624&amp;partnerID=40&amp;md5=d6f32c843286d96cf31b3d872eeccb30</t>
  </si>
  <si>
    <t>2-s2.0-85040225624</t>
  </si>
  <si>
    <t>Prata, J., Arsenio, E., Pontes, J.P.</t>
  </si>
  <si>
    <t>56067151200; 6507909634; 57196754087</t>
  </si>
  <si>
    <t>Setting a city strategy for low Carbon Emissions: The role of electric vehicles, renewable energy and Energy Efficiency</t>
  </si>
  <si>
    <t>Uses the SCC to quantify benefits of EVs in Portugal</t>
  </si>
  <si>
    <t>International Journal of Sustainable Development and Planning</t>
  </si>
  <si>
    <t>10.2495/SDP-V10-N2-190-202</t>
  </si>
  <si>
    <t>https://www.scopus.com/inward/record.url?eid=2-s2.0-84951103993&amp;partnerID=40&amp;md5=b5756dc84c9e45a9b9c2d9d60d08d5c0</t>
  </si>
  <si>
    <t>2-s2.0-84951103993</t>
  </si>
  <si>
    <t>36113329600; 57202617012</t>
  </si>
  <si>
    <t>Significant implications of permafrost thawing for climate change control</t>
  </si>
  <si>
    <t>10.1007/s10584-016-1666-5</t>
  </si>
  <si>
    <t>https://www.scopus.com/inward/record.url?eid=2-s2.0-84962855334&amp;partnerID=40&amp;md5=f079e0ba3db6fa491927e1118e086d5f</t>
  </si>
  <si>
    <t>2-s2.0-84962855334</t>
  </si>
  <si>
    <t>Fitzpatrick, L.G., Kelly, D.L.</t>
  </si>
  <si>
    <t>57192269158; 36882206800</t>
  </si>
  <si>
    <t>Probabilistic stabilization targets</t>
  </si>
  <si>
    <t>10.1086/691687</t>
  </si>
  <si>
    <t>https://www.scopus.com/inward/record.url?eid=2-s2.0-85031105498&amp;partnerID=40&amp;md5=12fd914e3c88f1fb4b77d97445ad6f50</t>
  </si>
  <si>
    <t>2-s2.0-85031105498</t>
  </si>
  <si>
    <t>57202120869; 55915315700; 55272317400; 57201420984; 55222159400; 38663804100; 13002620600; 56603101200; 13005705700</t>
  </si>
  <si>
    <t>Social cost of carbon under shared socioeconomic pathways</t>
  </si>
  <si>
    <t>10.1016/j.gloenvcha.2018.10.001</t>
  </si>
  <si>
    <t>https://www.scopus.com/inward/record.url?eid=2-s2.0-85054789893&amp;partnerID=40&amp;md5=c6c54a46bfe58b2d43bae541b3afc13d</t>
  </si>
  <si>
    <t>2-s2.0-85054789893</t>
  </si>
  <si>
    <t>Howard, P., Livermore, M.A.</t>
  </si>
  <si>
    <t>56154306100; 14019625400</t>
  </si>
  <si>
    <t>Sociopolitical feedbacks and climate change</t>
  </si>
  <si>
    <t>Super interesting paper, but only reports total damages, not marginal SCC</t>
  </si>
  <si>
    <t>Harvard Environmental Law Review</t>
  </si>
  <si>
    <t>https://www.scopus.com/inward/record.url?eid=2-s2.0-85072249852&amp;partnerID=40&amp;md5=f4f03d0d309f2e14784052a65b9cd99a</t>
  </si>
  <si>
    <t>2-s2.0-85072249852</t>
  </si>
  <si>
    <t>Heutel, G., Moreno-Cruz, J., Shayegh, S.</t>
  </si>
  <si>
    <t>15848279900; 36872459400; 56287003100</t>
  </si>
  <si>
    <t>Solar geoengineering, uncertainty, and the price of carbon</t>
  </si>
  <si>
    <t>I believe we decided on no geoengineering papers</t>
  </si>
  <si>
    <t>10.1016/j.jeem.2017.11.002</t>
  </si>
  <si>
    <t>https://www.scopus.com/inward/record.url?eid=2-s2.0-85034760471&amp;partnerID=40&amp;md5=6f9ca4f0c8fe992304460b7c70b70644</t>
  </si>
  <si>
    <t>2-s2.0-85034760471</t>
  </si>
  <si>
    <t>7004304399; 7005311126</t>
  </si>
  <si>
    <t>Some thoughts on the value added from a new round of climate change damage estimates</t>
  </si>
  <si>
    <t>10.1007/s10584-012-0563-9</t>
  </si>
  <si>
    <t>https://www.scopus.com/inward/record.url?eid=2-s2.0-84874948492&amp;partnerID=40&amp;md5=1af8567101db5ed7f9a91893f313585c</t>
  </si>
  <si>
    <t>2-s2.0-84874948492</t>
  </si>
  <si>
    <t>Kypreos, S.</t>
  </si>
  <si>
    <t>Stabilizing global temperature change below thresholds: Monte Carlo analyses with MERGE</t>
  </si>
  <si>
    <t>Uses a carbon tax in the model but does not report it except for the mean value over the entire century</t>
  </si>
  <si>
    <t>Computational Management Science</t>
  </si>
  <si>
    <t>10.1007/s10287-007-0049-9</t>
  </si>
  <si>
    <t>https://www.scopus.com/inward/record.url?eid=2-s2.0-38349075935&amp;partnerID=40&amp;md5=84203da804e1d1fe892ae3d334256db7</t>
  </si>
  <si>
    <t>2-s2.0-38349075935</t>
  </si>
  <si>
    <t>Hua, W., Li, D., Sun, H., Matthews, P.</t>
  </si>
  <si>
    <t>57200147594; 56383164900; 8865475600; 14826653300</t>
  </si>
  <si>
    <t>Stackelberg game-theoretic model for low carbon energy market scheduling</t>
  </si>
  <si>
    <t>IET Smart Grid</t>
  </si>
  <si>
    <t>10.1049/iet-stg.2018.0109</t>
  </si>
  <si>
    <t>https://www.scopus.com/inward/record.url?eid=2-s2.0-85085532735&amp;partnerID=40&amp;md5=df3122b3bc132e1faab40514db620374</t>
  </si>
  <si>
    <t>2-s2.0-85085532735</t>
  </si>
  <si>
    <t>53980219400; 35796984200; 7005438447; 7004637798</t>
  </si>
  <si>
    <t>Stochastic integrated assessment of climate tipping points indicates the need for strict climate policy</t>
  </si>
  <si>
    <t>10.1038/nclimate2570</t>
  </si>
  <si>
    <t>https://www.scopus.com/inward/record.url?eid=2-s2.0-84928534447&amp;partnerID=40&amp;md5=c22642c73aae0761205ac965a76fd1ac</t>
  </si>
  <si>
    <t>2-s2.0-84928534447</t>
  </si>
  <si>
    <t>Engström, G.</t>
  </si>
  <si>
    <t>Structural and climatic change</t>
  </si>
  <si>
    <t>No single SCC - different values for each country due to different sectoral composition. Difficult to interpret results in SCC framework</t>
  </si>
  <si>
    <t>Structural Change and Economic Dynamics</t>
  </si>
  <si>
    <t>10.1016/j.strueco.2015.11.007</t>
  </si>
  <si>
    <t>https://www.scopus.com/inward/record.url?eid=2-s2.0-84953931559&amp;partnerID=40&amp;md5=0f6b7dfd374feb229d5fe03c172c8e7f</t>
  </si>
  <si>
    <t>2-s2.0-84953931559</t>
  </si>
  <si>
    <t>Hagem, C., Storrsten, H.B.</t>
  </si>
  <si>
    <t>6602345055; 57205621169</t>
  </si>
  <si>
    <t>Supply- versus Demand-Side Policies in the Presence of Carbon Leakage and the Green Paradox</t>
  </si>
  <si>
    <t>apply SCC from the Interagency Working Group</t>
  </si>
  <si>
    <t>Scandinavian Journal of Economics</t>
  </si>
  <si>
    <t>10.1111/sjoe.12277</t>
  </si>
  <si>
    <t>https://www.scopus.com/inward/record.url?eid=2-s2.0-85054903056&amp;partnerID=40&amp;md5=9166f3b97a13e9bf7ba3a28e55e6eed8</t>
  </si>
  <si>
    <t>2-s2.0-85054903056</t>
  </si>
  <si>
    <t>Osmani, A., Zhang, J.</t>
  </si>
  <si>
    <t>55314773200; 55720470000</t>
  </si>
  <si>
    <t>Economic and environmental optimization of a large scale sustainable dual feedstock lignocellulosic-based bioethanol supply chain in a stochastic environment</t>
  </si>
  <si>
    <t>10.1016/j.apenergy.2013.10.024</t>
  </si>
  <si>
    <t>https://www.scopus.com/inward/record.url?eid=2-s2.0-84887232663&amp;partnerID=40&amp;md5=7aded7d4bb11cd958c85c21bf88806c9</t>
  </si>
  <si>
    <t>2-s2.0-84887232663</t>
  </si>
  <si>
    <t>The agnostic's response to climate deniers: Price carbon!</t>
  </si>
  <si>
    <t>10.1016/j.euroecorev.2018.08.010</t>
  </si>
  <si>
    <t>https://www.scopus.com/inward/record.url?eid=2-s2.0-85054698884&amp;partnerID=40&amp;md5=686d21076b48b649be3d457449afdea6</t>
  </si>
  <si>
    <t>2-s2.0-85054698884</t>
  </si>
  <si>
    <t>Hof, A.F., Hope, C.W., Lowe, J., Mastrandrea, M.D., Meinshausen, M., van Vuuren, D.P.</t>
  </si>
  <si>
    <t>12238851300; 7005311126; 25030776200; 6602804620; 23991359200; 7003501910</t>
  </si>
  <si>
    <t>The benefits of climate change mitigation in integrated assessment models: The role of the carbon cycle and climate component</t>
  </si>
  <si>
    <t>Compare IAMs regarding their carbon cycles (low sensitivity) and climate systems (high sensitivity), but only look at emission trajectories, temperature, damages and not on the SCC</t>
  </si>
  <si>
    <t>10.1007/s10584-011-0363-7</t>
  </si>
  <si>
    <t>https://www.scopus.com/inward/record.url?eid=2-s2.0-84864550933&amp;partnerID=40&amp;md5=31a81df85bc1462b8ee8217d108a7129</t>
  </si>
  <si>
    <t>2-s2.0-84864550933</t>
  </si>
  <si>
    <t>55452147300; 56012803800; 55123143100; 8121925500</t>
  </si>
  <si>
    <t>The Comparative Impact of Integrated Assessment Models’ Structures on Optimal Mitigation Policies</t>
  </si>
  <si>
    <t>10.1007/s10666-015-9443-9</t>
  </si>
  <si>
    <t>https://www.scopus.com/inward/record.url?eid=2-s2.0-84940574931&amp;partnerID=40&amp;md5=76a1bf853640f3d129a77e4fa42c956d</t>
  </si>
  <si>
    <t>2-s2.0-84940574931</t>
  </si>
  <si>
    <t>57031877600; 57031858900; 6602530940; 56909741300; 6603772388</t>
  </si>
  <si>
    <t>The comparative importance for optimal climate policy of discounting, inequalities and catastrophes</t>
  </si>
  <si>
    <t>10.1007/s10584-017-2094-x</t>
  </si>
  <si>
    <t>https://www.scopus.com/inward/record.url?eid=2-s2.0-85032365454&amp;partnerID=40&amp;md5=d890179495ddc623020e3026131cc237</t>
  </si>
  <si>
    <t>2-s2.0-85032365454</t>
  </si>
  <si>
    <t>6507189440; 7005726725</t>
  </si>
  <si>
    <t>The consequences of irreversibility on optimal intertemporal emission policies under uncertainty</t>
  </si>
  <si>
    <t>Central European Journal of Operations Research</t>
  </si>
  <si>
    <t>10.1007/s10100-007-0023-1</t>
  </si>
  <si>
    <t>https://www.scopus.com/inward/record.url?eid=2-s2.0-34250311730&amp;partnerID=40&amp;md5=0405e526cbeb046515ffb5df003bd0df</t>
  </si>
  <si>
    <t>2-s2.0-34250311730</t>
  </si>
  <si>
    <t>55216663300; 22987069000; 7005311126</t>
  </si>
  <si>
    <t>The economic impact of extreme sea-level rise: Ice sheet vulnerability and the social cost of carbon dioxide</t>
  </si>
  <si>
    <t>10.1016/j.gloenvcha.2013.08.017</t>
  </si>
  <si>
    <t>https://www.scopus.com/inward/record.url?eid=2-s2.0-84894375278&amp;partnerID=40&amp;md5=b235a13bf585c14b38b7b622ed5eacac</t>
  </si>
  <si>
    <t>2-s2.0-84894375278</t>
  </si>
  <si>
    <t>The economic impact of greenhouse gas abatement through a meta-analysis: Valuation, consequences and implications in terms of transport policy</t>
  </si>
  <si>
    <t>Transport Policy</t>
  </si>
  <si>
    <t>10.1016/j.tranpol.2014.10.004</t>
  </si>
  <si>
    <t>https://www.scopus.com/inward/record.url?eid=2-s2.0-84991858778&amp;partnerID=40&amp;md5=06f0ee3e64eaf6cf4ab5dcd7760f733c</t>
  </si>
  <si>
    <t>2-s2.0-84991858778</t>
  </si>
  <si>
    <t>The economic impacts of climate change</t>
  </si>
  <si>
    <t>10.1093/reep/rex027</t>
  </si>
  <si>
    <t>https://www.scopus.com/inward/record.url?eid=2-s2.0-85042929988&amp;partnerID=40&amp;md5=cf83f34eb162ffb8b62897da17895ae8</t>
  </si>
  <si>
    <t>2-s2.0-85042929988</t>
  </si>
  <si>
    <t>Ueckerdt, F., Frieler, K., Lange, S., Wenz, L., Luderer, G., Levermann, A.</t>
  </si>
  <si>
    <t>55810286300; 25639753800; 56183904600; 56422119800; 15069126500; 8856583300</t>
  </si>
  <si>
    <t>The economically optimal warming limit of the planet</t>
  </si>
  <si>
    <t>Only reports total costs, not marginal</t>
  </si>
  <si>
    <t>Earth System Dynamics</t>
  </si>
  <si>
    <t>10.5194/esd-10-741-2019</t>
  </si>
  <si>
    <t>https://www.scopus.com/inward/record.url?eid=2-s2.0-85075279759&amp;partnerID=40&amp;md5=ff2bb29e7e9d9f0f605b4e79b1ff2521</t>
  </si>
  <si>
    <t>2-s2.0-85075279759</t>
  </si>
  <si>
    <t>Siler-Evans, K., Azevedo, I.L., Morgan, M.G., Apt, J.</t>
  </si>
  <si>
    <t>53876482800; 57211166980; 35430069600; 6603043794</t>
  </si>
  <si>
    <t>Regional variations in the health, environmental, and climate benefits of wind and solar generation</t>
  </si>
  <si>
    <t>10.1073/pnas.1221978110</t>
  </si>
  <si>
    <t>https://www.scopus.com/inward/record.url?eid=2-s2.0-84880340522&amp;partnerID=40&amp;md5=f37384d74aed15f8b8c5fb084b7e33a5</t>
  </si>
  <si>
    <t>2-s2.0-84880340522</t>
  </si>
  <si>
    <t>The feasibility of low concentration targets: An application of FUND</t>
  </si>
  <si>
    <t>Does not report marginal damage costs</t>
  </si>
  <si>
    <t>SUPPL. 2</t>
  </si>
  <si>
    <t>S121</t>
  </si>
  <si>
    <t>S130</t>
  </si>
  <si>
    <t>10.1016/j.eneco.2009.07.004</t>
  </si>
  <si>
    <t>https://www.scopus.com/inward/record.url?eid=2-s2.0-70749156591&amp;partnerID=40&amp;md5=09219327bb0533b45efc89492502223f</t>
  </si>
  <si>
    <t>2-s2.0-70749156591</t>
  </si>
  <si>
    <t>The impact of climate change on the balanced growth equivalent: An application of FUND</t>
  </si>
  <si>
    <t>10.1007/s10640-009-9269-5</t>
  </si>
  <si>
    <t>https://www.scopus.com/inward/record.url?eid=2-s2.0-67650863214&amp;partnerID=40&amp;md5=cca123a90faf3eca5fe0970e982bf37a</t>
  </si>
  <si>
    <t>2-s2.0-67650863214</t>
  </si>
  <si>
    <t>Zhen, Z., Tian, L.</t>
  </si>
  <si>
    <t>57190606849; 7202296248</t>
  </si>
  <si>
    <t>The impact of climate damage function on the social cost of carbon and economic growth rate</t>
  </si>
  <si>
    <t>SCC is reported as "SCC per Output" - units are very unclear</t>
  </si>
  <si>
    <t>Mitigation and Adaptation Strategies for Global Change</t>
  </si>
  <si>
    <t>10.1007/s11027-019-09908-y</t>
  </si>
  <si>
    <t>https://www.scopus.com/inward/record.url?eid=2-s2.0-85076861421&amp;partnerID=40&amp;md5=98c1a817ef5d806bedd5e023a314a1dd</t>
  </si>
  <si>
    <t>2-s2.0-85076861421</t>
  </si>
  <si>
    <t>Antimiani, A., Costantini, V., Martini, C., Salvatici, L., Tommasino, M.C.</t>
  </si>
  <si>
    <t>24463263700; 15041578000; 35096491500; 16639642200; 24833926700</t>
  </si>
  <si>
    <t>Assessing alternative solutions to carbon leakage</t>
  </si>
  <si>
    <t>10.1016/j.eneco.2012.08.042</t>
  </si>
  <si>
    <t>https://www.scopus.com/inward/record.url?eid=2-s2.0-84874330188&amp;partnerID=40&amp;md5=923c538157a2a45d6b8efbf2c40aafe7</t>
  </si>
  <si>
    <t>2-s2.0-84874330188</t>
  </si>
  <si>
    <t>The importance of ‘extremely unlikely’ events: tail risk and the costs of climate change</t>
  </si>
  <si>
    <t>Australian Journal of Agricultural and Resource Economics</t>
  </si>
  <si>
    <t>10.1111/1467-8489.12238</t>
  </si>
  <si>
    <t>https://www.scopus.com/inward/record.url?eid=2-s2.0-85040072588&amp;partnerID=40&amp;md5=43b114a2aecc34a57b1540a5ca1a2c15</t>
  </si>
  <si>
    <t>2-s2.0-85040072588</t>
  </si>
  <si>
    <t>7102794612; 7006729790; 6602452370; 55338418300</t>
  </si>
  <si>
    <t>The influence of the specification of climate change damages on the social cost of carbon</t>
  </si>
  <si>
    <t>10.5018/economics-ejournal.ja.2012-13</t>
  </si>
  <si>
    <t>https://www.scopus.com/inward/record.url?eid=2-s2.0-84865096524&amp;partnerID=40&amp;md5=cca144c7151941df70cce3acac7cba05</t>
  </si>
  <si>
    <t>2-s2.0-84865096524</t>
  </si>
  <si>
    <t>Gollier, C., Hammitt, J.K.</t>
  </si>
  <si>
    <t>7004141165; 56478640200</t>
  </si>
  <si>
    <t>The long-run discount rate controversy</t>
  </si>
  <si>
    <t>Review of discounting</t>
  </si>
  <si>
    <t>Annual Review of Resource Economics</t>
  </si>
  <si>
    <t>10.1146/annurev-resource-100913-012516</t>
  </si>
  <si>
    <t>https://www.scopus.com/inward/record.url?eid=2-s2.0-84908285335&amp;partnerID=40&amp;md5=25986276a1ecad48bed3ee1db17d2fc3</t>
  </si>
  <si>
    <t>2-s2.0-84908285335</t>
  </si>
  <si>
    <t>6507819469; 13002913500; 15825990000; 55765581600</t>
  </si>
  <si>
    <t>The marginal damage costs of different greenhouse gases: An application of FUND</t>
  </si>
  <si>
    <t>10.5018/economics-ejournal.ja.2014-31</t>
  </si>
  <si>
    <t>https://www.scopus.com/inward/record.url?eid=2-s2.0-84907685431&amp;partnerID=40&amp;md5=582fb6730ad530b08a69772448ca12b1</t>
  </si>
  <si>
    <t>2-s2.0-84907685431</t>
  </si>
  <si>
    <t>Greenberg, D., Fang, C.C.</t>
  </si>
  <si>
    <t>56597465900; 55826663700</t>
  </si>
  <si>
    <t>The myth of climate neutrality: Carbon onsetting as an alternative to carbon offsetting</t>
  </si>
  <si>
    <t>Sustainability (United States)</t>
  </si>
  <si>
    <t>10.1089/SUS.2015.0017</t>
  </si>
  <si>
    <t>https://www.scopus.com/inward/record.url?eid=2-s2.0-84928015504&amp;partnerID=40&amp;md5=fa45342b4f6e59ae2bead0bf3c93f21e</t>
  </si>
  <si>
    <t>2-s2.0-84928015504</t>
  </si>
  <si>
    <t>The risk of policy tipping and stranded carbon assets</t>
  </si>
  <si>
    <t>Solves optimal carbon tax under a fixed carbon budget</t>
  </si>
  <si>
    <t>10.1016/j.jeem.2019.102258</t>
  </si>
  <si>
    <t>https://www.scopus.com/inward/record.url?eid=2-s2.0-85072405346&amp;partnerID=40&amp;md5=01e03777bcba8fd670347f28cda950f2</t>
  </si>
  <si>
    <t>2-s2.0-85072405346</t>
  </si>
  <si>
    <t>The role of scenario uncertainty in estimating the benefits of carbon mitigation</t>
  </si>
  <si>
    <t>10.1142/S2010007814500079</t>
  </si>
  <si>
    <t>https://www.scopus.com/inward/record.url?eid=2-s2.0-85073476547&amp;partnerID=40&amp;md5=3fb1bf648621236e738326d057c085a5</t>
  </si>
  <si>
    <t>2-s2.0-85073476547</t>
  </si>
  <si>
    <t>Re?ka, L., Å ?asnÃ½, M.</t>
  </si>
  <si>
    <t>55767900100; 57208759576</t>
  </si>
  <si>
    <t>Environmental regulation impacts on the Czech power system by the dynamic linear optimisation model message | AnalÃ½za dopad? regulace v ?eskÃ©m elektroenergetickÃ©m systÃ©mu - Aplikace dynamickÃ©ho lineÃ¡rnÃ­ho modelu message</t>
  </si>
  <si>
    <t>Politicka Ekonomie</t>
  </si>
  <si>
    <t>10.18267/j.polek.897</t>
  </si>
  <si>
    <t>https://www.scopus.com/inward/record.url?eid=2-s2.0-84879101477&amp;partnerID=40&amp;md5=83e885fbbf490cc464c5198c672d77da</t>
  </si>
  <si>
    <t>2-s2.0-84879101477</t>
  </si>
  <si>
    <t>The safe carbon budget</t>
  </si>
  <si>
    <t>10.1007/s10584-017-2132-8</t>
  </si>
  <si>
    <t>https://www.scopus.com/inward/record.url?eid=2-s2.0-85041099507&amp;partnerID=40&amp;md5=4cf74f2f8e219a40fd62dbe3d83a1f51</t>
  </si>
  <si>
    <t>2-s2.0-85041099507</t>
  </si>
  <si>
    <t>The simple arithmetic of carbon pricing and stranded assets</t>
  </si>
  <si>
    <t>Reporting an simply analytic approximation to DICE - documents similarity of results but no extensions / additions =&gt; not an original SCC result</t>
  </si>
  <si>
    <t>10.1007/s12053-017-9592-6</t>
  </si>
  <si>
    <t>https://www.scopus.com/inward/record.url?eid=2-s2.0-85038615441&amp;partnerID=40&amp;md5=9ece7db4c364ff34645bd1c113b18d57</t>
  </si>
  <si>
    <t>2-s2.0-85038615441</t>
  </si>
  <si>
    <t>The social cost of atmospheric release</t>
  </si>
  <si>
    <t>10.1007/s10584-015-1343-0</t>
  </si>
  <si>
    <t>https://www.scopus.com/inward/record.url?eid=2-s2.0-84940009194&amp;partnerID=40&amp;md5=816a83999f75adc9aeb2cac7a51256ee</t>
  </si>
  <si>
    <t>2-s2.0-84940009194</t>
  </si>
  <si>
    <t>Stanton, E.</t>
  </si>
  <si>
    <t>The social cost of carbon</t>
  </si>
  <si>
    <t>summary of results contained in ID3016</t>
  </si>
  <si>
    <t>Environmental Forum</t>
  </si>
  <si>
    <t>https://www.scopus.com/inward/record.url?eid=2-s2.0-83455250656&amp;partnerID=40&amp;md5=0c6dce32c7c451a13133513eef020fbc</t>
  </si>
  <si>
    <t>2-s2.0-83455250656</t>
  </si>
  <si>
    <t>The social cost of carbon revisited</t>
  </si>
  <si>
    <t>Not directly usable</t>
  </si>
  <si>
    <t>Average SCC</t>
  </si>
  <si>
    <t>10.1016/j.jeem.2019.02.003</t>
  </si>
  <si>
    <t>https://www.scopus.com/inward/record.url?eid=2-s2.0-85062231405&amp;partnerID=40&amp;md5=434fbf00d1854bb75f905623c51c43b7</t>
  </si>
  <si>
    <t>2-s2.0-85062231405</t>
  </si>
  <si>
    <t>35796984200; 53980219400</t>
  </si>
  <si>
    <t>The social cost of carbon with economic and climate risks</t>
  </si>
  <si>
    <t>Journal of Political Economy</t>
  </si>
  <si>
    <t>10.1086/701890</t>
  </si>
  <si>
    <t>https://www.scopus.com/inward/record.url?eid=2-s2.0-85067389213&amp;partnerID=40&amp;md5=15c73cf8d9f7ff85bde892bf7f3183ac</t>
  </si>
  <si>
    <t>2-s2.0-85067389213</t>
  </si>
  <si>
    <t>Johnson, L.T., Yeh, S., Hope, C.</t>
  </si>
  <si>
    <t>57190062635; 55892819100; 7005311126</t>
  </si>
  <si>
    <t>The social cost of carbon: Implications for modernizing our electricity system</t>
  </si>
  <si>
    <t>About electricity</t>
  </si>
  <si>
    <t>Journal of Environmental Studies and Sciences</t>
  </si>
  <si>
    <t>10.1007/s13412-013-0149-5</t>
  </si>
  <si>
    <t>https://www.scopus.com/inward/record.url?eid=2-s2.0-84977100931&amp;partnerID=40&amp;md5=36461fb909b2fd7a2611fba306933df2</t>
  </si>
  <si>
    <t>2-s2.0-84977100931</t>
  </si>
  <si>
    <t>Luttrell, M.J.</t>
  </si>
  <si>
    <t>The social cost of inertia: How cost-benefit incoherence threatens to derail U.S. climate action</t>
  </si>
  <si>
    <t>No SCCs reported</t>
  </si>
  <si>
    <t>Duke Environmental Law and Policy Forum</t>
  </si>
  <si>
    <t>https://www.scopus.com/inward/record.url?eid=2-s2.0-84961289289&amp;partnerID=40&amp;md5=c26b4d8f5c8fcee26aa20e82c8ffb698</t>
  </si>
  <si>
    <t>2-s2.0-84961289289</t>
  </si>
  <si>
    <t>Tol, R.S.J., Yohe, G.W.</t>
  </si>
  <si>
    <t>55765581600; 7004304399</t>
  </si>
  <si>
    <t>The Stern Review: A deconstruction</t>
  </si>
  <si>
    <t>10.1016/j.enpol.2008.11.008</t>
  </si>
  <si>
    <t>https://www.scopus.com/inward/record.url?eid=2-s2.0-59249097588&amp;partnerID=40&amp;md5=789b2d0b49c7848d78b26ac7ec6d9e77</t>
  </si>
  <si>
    <t>2-s2.0-59249097588</t>
  </si>
  <si>
    <t>The temporal aspects of the social cost of greenhouse gases</t>
  </si>
  <si>
    <t>Economics and Policy of Energy and the Environment</t>
  </si>
  <si>
    <t>10.3280/EFE2017-003002</t>
  </si>
  <si>
    <t>https://www.scopus.com/inward/record.url?eid=2-s2.0-85053599173&amp;partnerID=40&amp;md5=19311b159ab0bb01b2b7865824e09dce</t>
  </si>
  <si>
    <t>2-s2.0-85053599173</t>
  </si>
  <si>
    <t>Kopp, R.E., Mignone, B.K.</t>
  </si>
  <si>
    <t>7102794612; 16646699400</t>
  </si>
  <si>
    <t>The U.S. government's social cost of carbon estimates after their first two years: Pathways for improvement</t>
  </si>
  <si>
    <t>Review of IWG methodology and issues</t>
  </si>
  <si>
    <t>10.5018/economics-ejournal.ja.2012-15</t>
  </si>
  <si>
    <t>https://www.scopus.com/inward/record.url?eid=2-s2.0-84865066003&amp;partnerID=40&amp;md5=a409b934ebce5bf18bed2338120dafc1</t>
  </si>
  <si>
    <t>2-s2.0-84865066003</t>
  </si>
  <si>
    <t>Archer, D., Kite, E., Lusk, G.</t>
  </si>
  <si>
    <t>57203174793; 23090619000; 57188831125</t>
  </si>
  <si>
    <t>The ultimate cost of carbon</t>
  </si>
  <si>
    <t>Paper specifically says not to compare to SCCs</t>
  </si>
  <si>
    <t>10.1007/s10584-020-02785-4</t>
  </si>
  <si>
    <t>https://www.scopus.com/inward/record.url?eid=2-s2.0-85087898235&amp;partnerID=40&amp;md5=bffe5510973289c1d0b6a4d53e83b6b0</t>
  </si>
  <si>
    <t>2-s2.0-85087898235</t>
  </si>
  <si>
    <t>The uncertainty about the social cost of carbon: A decomposition analysis using fund</t>
  </si>
  <si>
    <t>10.1007/s10584-013-0706-7</t>
  </si>
  <si>
    <t>https://www.scopus.com/inward/record.url?eid=2-s2.0-84874950414&amp;partnerID=40&amp;md5=739d7058755bcbbe217829beb4f5e1ba</t>
  </si>
  <si>
    <t>2-s2.0-84874950414</t>
  </si>
  <si>
    <t>Linnenluecke, M., Smith, T., Whaley, R.E.</t>
  </si>
  <si>
    <t>34768782000; 57196435151; 7005965230</t>
  </si>
  <si>
    <t>The unpaid social cost of carbon: Introducing a framework to estimate “legal looting” in the fossil fuel industry</t>
  </si>
  <si>
    <t>Uses SCC but doesn't calculate a new one</t>
  </si>
  <si>
    <t>Accounting Research Journal</t>
  </si>
  <si>
    <t>10.1108/ARJ-08-2017-0138</t>
  </si>
  <si>
    <t>https://www.scopus.com/inward/record.url?eid=2-s2.0-85053237244&amp;partnerID=40&amp;md5=81e91854450dc3decaf2ecc864456fe5</t>
  </si>
  <si>
    <t>2-s2.0-85053237244</t>
  </si>
  <si>
    <t>Morales, A.M., Guerrero, M.</t>
  </si>
  <si>
    <t>14919789700; 35941033700</t>
  </si>
  <si>
    <t>The European union as first mover in the market for greenhouse gas emissions permits</t>
  </si>
  <si>
    <t>Journal of Environmental Planning and Management</t>
  </si>
  <si>
    <t>10.1080/09640560600747729</t>
  </si>
  <si>
    <t>https://www.scopus.com/inward/record.url?eid=2-s2.0-33749831842&amp;partnerID=40&amp;md5=ee992782e5b33edfd615e7b87f3b2285</t>
  </si>
  <si>
    <t>2-s2.0-33749831842</t>
  </si>
  <si>
    <t>Sproul, E., Barlow, J., Quinn, J.C.</t>
  </si>
  <si>
    <t>36161272500; 57191033211; 36562288100</t>
  </si>
  <si>
    <t>Time Value of Greenhouse Gas Emissions in Life Cycle Assessment and Techno-Economic Analysis</t>
  </si>
  <si>
    <t>Applies SCC values of Interagency Working Group</t>
  </si>
  <si>
    <t>Environmental Science and Technology</t>
  </si>
  <si>
    <t>10.1021/acs.est.9b00514</t>
  </si>
  <si>
    <t>https://www.scopus.com/inward/record.url?eid=2-s2.0-85065759073&amp;partnerID=40&amp;md5=252b3535bc153ebce362d532d3c37a88</t>
  </si>
  <si>
    <t>2-s2.0-85065759073</t>
  </si>
  <si>
    <t>24470752600; 57202585698; 6603739953; 7202503383</t>
  </si>
  <si>
    <t>Towards a FAIR-DICE IAM: Combining DICE and FAIR Models &lt;sup&gt;?&lt;/sup&gt;</t>
  </si>
  <si>
    <t>10.1016/j.ifacol.2018.06.222</t>
  </si>
  <si>
    <t>https://www.scopus.com/inward/record.url?eid=2-s2.0-85048792935&amp;partnerID=40&amp;md5=f7fb1f17ea028c9c8950d3ae61ad1c17</t>
  </si>
  <si>
    <t>2-s2.0-85048792935</t>
  </si>
  <si>
    <t>Snow, N</t>
  </si>
  <si>
    <t>Report calls for new framework to estimate social costs of carbon</t>
  </si>
  <si>
    <t>Press release linking to NAS 2017 report</t>
  </si>
  <si>
    <t>OIL &amp; GAS JOURNAL</t>
  </si>
  <si>
    <t>1D</t>
  </si>
  <si>
    <t>Transient Temperature Response Modeling in IAMs: The Effects of Over Simplification on the SCC</t>
  </si>
  <si>
    <t>https://search.proquest.com/docview/925698575?accountid=14505</t>
  </si>
  <si>
    <t>Bachner, G., Mayer, J., Steininger, K.W., Anger-Kraavi, A., Smith, A., Barker, T.S.</t>
  </si>
  <si>
    <t>56073880300; 57204727110; 6701445158; 57193220656; 57208297277; 7103052504</t>
  </si>
  <si>
    <t>Uncertainties in macroeconomic assessments of low-carbon transition pathways - The case of the European iron and steel industry</t>
  </si>
  <si>
    <t>Solely applies SCC values of the Interagency Working Group and the International Energy Agency</t>
  </si>
  <si>
    <t>10.1016/j.ecolecon.2020.106631</t>
  </si>
  <si>
    <t>https://www.scopus.com/inward/record.url?eid=2-s2.0-85080147703&amp;partnerID=40&amp;md5=41aa4fdc00fcaeeb356aaa8d06a33965</t>
  </si>
  <si>
    <t>2-s2.0-85080147703</t>
  </si>
  <si>
    <t>Combining discounting and distributional weights. Lessons from climate change economic assessments</t>
  </si>
  <si>
    <t>10.3280/EFE2019-001012</t>
  </si>
  <si>
    <t>https://www.scopus.com/inward/record.url?eid=2-s2.0-85084291636&amp;partnerID=40&amp;md5=ef3137eb5cf00138bbba9c08c79aa9e8</t>
  </si>
  <si>
    <t>2-s2.0-85084291636</t>
  </si>
  <si>
    <t>15825990000; 56519315300; 23977456900</t>
  </si>
  <si>
    <t>Understanding the social cost of carbon: A model diagnostic and inter-comparison study</t>
  </si>
  <si>
    <t>10.1142/S2010007817500099</t>
  </si>
  <si>
    <t>https://www.scopus.com/inward/record.url?eid=2-s2.0-85021813385&amp;partnerID=40&amp;md5=323f8e982bf283191a83084758208a97</t>
  </si>
  <si>
    <t>2-s2.0-85021813385</t>
  </si>
  <si>
    <t>Untapped fossil fuel and the green paradox: a classroom calibration of the optimal carbon tax</t>
  </si>
  <si>
    <t>10.1007/s10018-014-0097-7</t>
  </si>
  <si>
    <t>https://www.scopus.com/inward/record.url?eid=2-s2.0-84939958503&amp;partnerID=40&amp;md5=af2593dc00d84a8a69e848b5d988489b</t>
  </si>
  <si>
    <t>2-s2.0-84939958503</t>
  </si>
  <si>
    <t>Shirley, K., Cantrell, J., Kiser, K., Marland, E., Marland, G.</t>
  </si>
  <si>
    <t>37000336600; 36999758400; 56020012300; 6507477785; 7007082281</t>
  </si>
  <si>
    <t>Valuing uncertainty part II: The impact of risk charges in dealing with time issues in lifecycle analysis and GHG accounting</t>
  </si>
  <si>
    <t xml:space="preserve"> Uncertainty in carbon sequestration</t>
  </si>
  <si>
    <t>Carbon Management</t>
  </si>
  <si>
    <t>10.4155/cmt.13.76</t>
  </si>
  <si>
    <t>https://www.scopus.com/inward/record.url?eid=2-s2.0-84893181139&amp;partnerID=40&amp;md5=6953984d7c050d7afca751c605389be0</t>
  </si>
  <si>
    <t>2-s2.0-84893181139</t>
  </si>
  <si>
    <t>Warren, R., Mastrandrea, M.D., Hope, C., Hof, A.F.</t>
  </si>
  <si>
    <t>22996291800; 6602804620; 7005311126; 12238851300</t>
  </si>
  <si>
    <t>Variation in the climatic response to SRES emissions scenarios in integrated assessment models</t>
  </si>
  <si>
    <t>No SCCs calculated</t>
  </si>
  <si>
    <t>10.1007/s10584-009-9769-x</t>
  </si>
  <si>
    <t>https://www.scopus.com/inward/record.url?eid=2-s2.0-77957123637&amp;partnerID=40&amp;md5=04e4320306ee6825dda373f75376321a</t>
  </si>
  <si>
    <t>2-s2.0-77957123637</t>
  </si>
  <si>
    <t>Vogt-Schilb, A., Meunier, G., Hallegatte, S.</t>
  </si>
  <si>
    <t>36132406800; 23971381800; 23392612400</t>
  </si>
  <si>
    <t>When starting with the most expensive option makes sense: Optimal timing, cost and sectoral allocation of abatement investment</t>
  </si>
  <si>
    <t>Not an IAM, focused on specific technologies</t>
  </si>
  <si>
    <t>10.1016/j.jeem.2017.12.001</t>
  </si>
  <si>
    <t>https://www.scopus.com/inward/record.url?eid=2-s2.0-85038815852&amp;partnerID=40&amp;md5=9621ee57a6e921d6acefd5add1f22a0f</t>
  </si>
  <si>
    <t>2-s2.0-85038815852</t>
  </si>
  <si>
    <t>52563706800; 57202668073; 14120438000</t>
  </si>
  <si>
    <t>When the long run matters: The joint effect of carbon decay and discounting</t>
  </si>
  <si>
    <t>10.1007/s10584-014-1321-y</t>
  </si>
  <si>
    <t>https://www.scopus.com/inward/record.url?eid=2-s2.0-84925510826&amp;partnerID=40&amp;md5=305216c0d56af08d73658a8ae66ae2b7</t>
  </si>
  <si>
    <t>2-s2.0-84925510826</t>
  </si>
  <si>
    <t>Crost, B., Traeger, C.P.</t>
  </si>
  <si>
    <t>15828898800; 37125128200</t>
  </si>
  <si>
    <t>Optimal CO&lt;inf&gt;2&lt;/inf&gt; mitigation under damage risk valuation</t>
  </si>
  <si>
    <t>10.1038/nclimate2249</t>
  </si>
  <si>
    <t>https://www.scopus.com/inward/record.url?eid=2-s2.0-84903455569&amp;partnerID=40&amp;md5=6251132cb1a0917fd4dcf694d82b5588</t>
  </si>
  <si>
    <t>2-s2.0-84903455569</t>
  </si>
  <si>
    <t>Thompson, R.</t>
  </si>
  <si>
    <t>Whither climate change post-Paris?</t>
  </si>
  <si>
    <t>Not about SCC</t>
  </si>
  <si>
    <t>Anthropocene Review</t>
  </si>
  <si>
    <t>10.1177/2053019616676607</t>
  </si>
  <si>
    <t>https://www.scopus.com/inward/record.url?eid=2-s2.0-85018762270&amp;partnerID=40&amp;md5=328fa9d8ae5102939c77357269ad722d</t>
  </si>
  <si>
    <t>2-s2.0-85018762270</t>
  </si>
  <si>
    <t>Pezzey, J.C.V.</t>
  </si>
  <si>
    <t>Why the social cost of carbon will always be disputed</t>
  </si>
  <si>
    <t>Wiley Interdisciplinary Reviews: Climate Change</t>
  </si>
  <si>
    <t>e558</t>
  </si>
  <si>
    <t>10.1002/wcc.558</t>
  </si>
  <si>
    <t>https://www.scopus.com/inward/record.url?eid=2-s2.0-85056340324&amp;partnerID=40&amp;md5=2716fc9d678d281f902dad151fc81e02</t>
  </si>
  <si>
    <t>2-s2.0-85056340324</t>
  </si>
  <si>
    <t>Schubert, K.</t>
  </si>
  <si>
    <t>Williamd. Nordhaus: Integratingclimatechange intolong-runmacroeconomicanalysis | William D. Nordhaus: Intégrer le changement climatique dans l’analyse macroéconomique de long terme</t>
  </si>
  <si>
    <t>Review of DICE modeling framework, not original SCC</t>
  </si>
  <si>
    <t>Revue d'Economie Politique</t>
  </si>
  <si>
    <t>10.3917/redp.296.0887</t>
  </si>
  <si>
    <t>https://www.scopus.com/inward/record.url?eid=2-s2.0-85079811289&amp;partnerID=40&amp;md5=623aafd095acd5948e06afcd6b8d21b4</t>
  </si>
  <si>
    <t>2-s2.0-85079811289</t>
  </si>
  <si>
    <t>56154306100; 55507608800</t>
  </si>
  <si>
    <t>Wisdom of the experts: Using survey responses to address positive and normative uncertainties in climate-economic models</t>
  </si>
  <si>
    <t>10.1007/s10584-020-02771-w</t>
  </si>
  <si>
    <t>https://www.scopus.com/inward/record.url?eid=2-s2.0-85087652034&amp;partnerID=40&amp;md5=b2a05c1fbc08294b662d158c9a8a09a9</t>
  </si>
  <si>
    <t>2-s2.0-85087652034</t>
  </si>
  <si>
    <t>Glynn, J., Gargiulo, M., Chiodi, A., Deane, P., Rogan, F., Ó Gallachóir, B.</t>
  </si>
  <si>
    <t>55968455300; 37010926200; 55194331000; 56503614300; 40561650200; 13611881300</t>
  </si>
  <si>
    <t>Zero carbon energy system pathways for Ireland consistent with the Paris Agreement</t>
  </si>
  <si>
    <t>Energy systems stuff</t>
  </si>
  <si>
    <t>10.1080/14693062.2018.1464893</t>
  </si>
  <si>
    <t>https://www.scopus.com/inward/record.url?eid=2-s2.0-85046037526&amp;partnerID=40&amp;md5=8f5bc1cd891b3ae2becc5771d1a9df6e</t>
  </si>
  <si>
    <t>2-s2.0-85046037526</t>
  </si>
  <si>
    <t>Naeini, M.E., Leibowicz, B.D., Bickel, J.E.</t>
  </si>
  <si>
    <t>57217735720; 55998327100; 57217738482</t>
  </si>
  <si>
    <t>Can you trust a model whose output keeps changing? Interpreting changes in the social cost of carbon produced by the DICE model</t>
  </si>
  <si>
    <t>Environment Systems and Decisions</t>
  </si>
  <si>
    <t>10.1007/s10669-020-09783-y</t>
  </si>
  <si>
    <t>https://www.scopus.com/inward/record.url?eid=2-s2.0-85087573026&amp;partnerID=40&amp;md5=6bab75e158b6c4ac25d51bdbf393a44c</t>
  </si>
  <si>
    <t>2-s2.0-85087573026</t>
  </si>
  <si>
    <t>Wang, R., Saunders, H., Moreno-Cruz, J., Caldeira, K.</t>
  </si>
  <si>
    <t>7405338650; 7004795175; 36872459400; 7004807312</t>
  </si>
  <si>
    <t>Induced Energy-Saving Efficiency Improvements Amplify Effectiveness of Climate Change Mitigation</t>
  </si>
  <si>
    <t>Induced energy efficiency from carbon pricing</t>
  </si>
  <si>
    <t>Joule</t>
  </si>
  <si>
    <t>10.1016/j.joule.2019.07.024</t>
  </si>
  <si>
    <t>https://www.scopus.com/inward/record.url?eid=2-s2.0-85071686339&amp;partnerID=40&amp;md5=c559a3c30dd03e3373f7822d9f95fc8d</t>
  </si>
  <si>
    <t>2-s2.0-85071686339</t>
  </si>
  <si>
    <t>56012803800; 55452147300; 56912301500; 6506658317; 8121925500</t>
  </si>
  <si>
    <t>SCCs and the use of IAMs: Let's separate the wheat from the chaff</t>
  </si>
  <si>
    <t>International Economics</t>
  </si>
  <si>
    <t>10.1016/j.inteco.2018.02.004</t>
  </si>
  <si>
    <t>https://www.scopus.com/inward/record.url?eid=2-s2.0-85043284372&amp;partnerID=40&amp;md5=5f9b1faa664b17e04030f4e80f9ee80e</t>
  </si>
  <si>
    <t>2-s2.0-85043284372</t>
  </si>
  <si>
    <t>22984715200; 7004576935; 13002913500; 23977456900; 6507549454; 35809975500; 57203106769; 57204571975</t>
  </si>
  <si>
    <t>Modeling uncertainty in integrated assessment of climate change: A multimodel comparison</t>
  </si>
  <si>
    <t>10.1086/698910</t>
  </si>
  <si>
    <t>https://www.scopus.com/inward/record.url?eid=2-s2.0-85048214524&amp;partnerID=40&amp;md5=14656929cc7d23871307a0aab1ef43ab</t>
  </si>
  <si>
    <t>2-s2.0-85048214524</t>
  </si>
  <si>
    <t>54417995600; 55741327300; 36971176800; 26655621500; 55636322183; 7102677917; 10241250100; 35240780700; 8979277400</t>
  </si>
  <si>
    <t>Emission pathways to achieve 2.0Â°C and 1.5Â°C climate targets</t>
  </si>
  <si>
    <t>Earth's Future</t>
  </si>
  <si>
    <t>10.1002/2016EF000492</t>
  </si>
  <si>
    <t>https://www.scopus.com/inward/record.url?eid=2-s2.0-85020429520&amp;partnerID=40&amp;md5=29234562d132efb1bc6fb506c1d98acf</t>
  </si>
  <si>
    <t>2-s2.0-85020429520</t>
  </si>
  <si>
    <t>Adler, M., Anthoff, D., Bosetti, V., Garner, G., Keller, K., Treich, N.</t>
  </si>
  <si>
    <t>7202067933; 13002913500; 6507549454; 55359861900; 57194275819; 6602731804</t>
  </si>
  <si>
    <t>Priority for the worse-off and the social cost of carbon</t>
  </si>
  <si>
    <t>10.1038/nclimate3298</t>
  </si>
  <si>
    <t>https://www.scopus.com/inward/record.url?eid=2-s2.0-85020126183&amp;partnerID=40&amp;md5=dcd5aef95a2490b1297b686edd4088bb</t>
  </si>
  <si>
    <t>2-s2.0-85020126183</t>
  </si>
  <si>
    <t>The effect of learning on climate policy under fat-tailed risk</t>
  </si>
  <si>
    <t>Resource and Energy Economics</t>
  </si>
  <si>
    <t>10.1016/j.reseneeco.2017.01.001</t>
  </si>
  <si>
    <t>https://www.scopus.com/inward/record.url?eid=2-s2.0-85010310647&amp;partnerID=40&amp;md5=a6720b0b9c44d0813ad976a00f37ddd9</t>
  </si>
  <si>
    <t>2-s2.0-85010310647</t>
  </si>
  <si>
    <t>6603411473; 26039358100</t>
  </si>
  <si>
    <t>Social Cost of Forcing: A Basis for Pricing All Forcing Agents</t>
  </si>
  <si>
    <t>10.1016/j.ecolecon.2016.11.014</t>
  </si>
  <si>
    <t>https://www.scopus.com/inward/record.url?eid=2-s2.0-85002326541&amp;partnerID=40&amp;md5=2f5e0da9c5e3a93d2f94996a4438093d</t>
  </si>
  <si>
    <t>2-s2.0-85002326541</t>
  </si>
  <si>
    <t>55637495000; 56524474400; 21744127000</t>
  </si>
  <si>
    <t>Managing catastrophic climate risks under model uncertainty aversion</t>
  </si>
  <si>
    <t>Management Science</t>
  </si>
  <si>
    <t>10.1287/mnsc.2015.2365</t>
  </si>
  <si>
    <t>https://www.scopus.com/inward/record.url?eid=2-s2.0-85015256857&amp;partnerID=40&amp;md5=ef1281ffd5b392b64e1fb57c7cfd42d2</t>
  </si>
  <si>
    <t>2-s2.0-85015256857</t>
  </si>
  <si>
    <t>Guest, R.</t>
  </si>
  <si>
    <t>Optimal Pollution Abatement Under 'Sustainable' and Other Social Time Preferences</t>
  </si>
  <si>
    <t>Theoretical, with only normalized SCC values</t>
  </si>
  <si>
    <t>10.1007/s10640-013-9704-5</t>
  </si>
  <si>
    <t>https://www.scopus.com/inward/record.url?eid=2-s2.0-84903158566&amp;partnerID=40&amp;md5=9e01fda29606be67bfb57c6f7e486a53</t>
  </si>
  <si>
    <t>2-s2.0-84903158566</t>
  </si>
  <si>
    <t>Anthoff, D., Tol, R.S.J., Yohe, G.W.</t>
  </si>
  <si>
    <t>13002913500; 55765581600; 7004304399</t>
  </si>
  <si>
    <t>Risk aversion, time preference, and the social cost of carbon</t>
  </si>
  <si>
    <t>10.1088/1748-9326/4/2/024002</t>
  </si>
  <si>
    <t>https://www.scopus.com/inward/record.url?eid=2-s2.0-67650221268&amp;partnerID=40&amp;md5=ad51172c90e9993119b85a9f3a74e0ab</t>
  </si>
  <si>
    <t>2-s2.0-67650221268</t>
  </si>
  <si>
    <t>Hedging the climate sensitivity risks of a temperature target</t>
  </si>
  <si>
    <t>10.1007/s10584-014-1243-8</t>
  </si>
  <si>
    <t>https://www.scopus.com/inward/record.url?eid=2-s2.0-84924375714&amp;partnerID=40&amp;md5=219fbb292ccf7469b6ba5270d3bcb7a7</t>
  </si>
  <si>
    <t>2-s2.0-84924375714</t>
  </si>
  <si>
    <t>Muller, N.Z.</t>
  </si>
  <si>
    <t>Air pollution damages from offshore energy production</t>
  </si>
  <si>
    <t>No original estimate of SCC; paper uses values from 2008 Tol paper</t>
  </si>
  <si>
    <t>Energy Journal</t>
  </si>
  <si>
    <t>10.5547/01956574.35.4.2</t>
  </si>
  <si>
    <t>https://www.scopus.com/inward/record.url?eid=2-s2.0-84907525797&amp;partnerID=40&amp;md5=16c1300eaa19b7cd0210f3e62f10113a</t>
  </si>
  <si>
    <t>2-s2.0-84907525797</t>
  </si>
  <si>
    <t>Bibas, R., MÃ©jean, A.</t>
  </si>
  <si>
    <t>26657147300; 55936503000</t>
  </si>
  <si>
    <t>Potential and limitations of bioenergy for low carbon transitions</t>
  </si>
  <si>
    <t>Bioenergy availability scenarios and costs of mitigation</t>
  </si>
  <si>
    <t>10.1007/s10584-013-0962-6</t>
  </si>
  <si>
    <t>https://www.scopus.com/inward/record.url?eid=2-s2.0-84898545717&amp;partnerID=40&amp;md5=8c82490098b37a1c3a20ea75b2f30306</t>
  </si>
  <si>
    <t>2-s2.0-84898545717</t>
  </si>
  <si>
    <t>Song, S.</t>
  </si>
  <si>
    <t>Ship emissions inventory, social cost and eco-efficiency in Shanghai Yangshan port</t>
  </si>
  <si>
    <t>Atmospheric Environment</t>
  </si>
  <si>
    <t>10.1016/j.atmosenv.2013.10.006</t>
  </si>
  <si>
    <t>https://www.scopus.com/inward/record.url?eid=2-s2.0-84887374127&amp;partnerID=40&amp;md5=3eb30a22c539ffca21cdbb3b1d424f56</t>
  </si>
  <si>
    <t>2-s2.0-84887374127</t>
  </si>
  <si>
    <t>Espinosa, C., Fornero, J.</t>
  </si>
  <si>
    <t>36885974800; 23011483200</t>
  </si>
  <si>
    <t>Welfare analysis of an optimal carbon tax in Chile</t>
  </si>
  <si>
    <t>Chile-specific</t>
  </si>
  <si>
    <t>Revista de Analisis Economico</t>
  </si>
  <si>
    <t>10.4067/s0718-88702014000200004</t>
  </si>
  <si>
    <t>https://www.scopus.com/inward/record.url?eid=2-s2.0-84910002759&amp;partnerID=40&amp;md5=9f670475f67d00f5bc3631badaa2c7bd</t>
  </si>
  <si>
    <t>2-s2.0-84910002759</t>
  </si>
  <si>
    <t>Onat, N.C., Kucukvar, M., Tatari, O.</t>
  </si>
  <si>
    <t>55931450800; 36661159000; 14627876500</t>
  </si>
  <si>
    <t>Towards life cycle sustainability assessment of alternative passenger vehicles</t>
  </si>
  <si>
    <t>Just uses an SCC from the lit.</t>
  </si>
  <si>
    <t>Sustainability (Switzerland)</t>
  </si>
  <si>
    <t>10.3390/su6129305</t>
  </si>
  <si>
    <t>https://www.scopus.com/inward/record.url?eid=2-s2.0-84921065084&amp;partnerID=40&amp;md5=3cb850e372f0738ad91958462134d26b</t>
  </si>
  <si>
    <t>2-s2.0-84921065084</t>
  </si>
  <si>
    <t>Robustness of a simple rule for the social cost of carbon</t>
  </si>
  <si>
    <t>10.1016/j.econlet.2015.04.007</t>
  </si>
  <si>
    <t>https://www.scopus.com/inward/record.url?eid=2-s2.0-84929158304&amp;partnerID=40&amp;md5=f2f83937059978725171e48b05b56539</t>
  </si>
  <si>
    <t>2-s2.0-84929158304</t>
  </si>
  <si>
    <t>Tscharaktschiew, S.</t>
  </si>
  <si>
    <t>Shedding light on the appropriateness of the (high) gasoline tax level in Germany</t>
  </si>
  <si>
    <t>Calculates optimal German gasoline tax using an optimal tax approach that accounts for gasoline / diesel car substitution and interactions of the gasoline tax with the broader fiscal system</t>
  </si>
  <si>
    <t>Economics of Transportation</t>
  </si>
  <si>
    <t>10.1016/j.ecotra.2014.06.001</t>
  </si>
  <si>
    <t>https://www.scopus.com/inward/record.url?eid=2-s2.0-84922671054&amp;partnerID=40&amp;md5=549becc568af4fced8e2751e0d45dccd</t>
  </si>
  <si>
    <t>2-s2.0-84922671054</t>
  </si>
  <si>
    <t>SiikamÃ¤ki, J., Sanchirico, J.N., Jardine, S., McLaughlin, D., Morris, D.</t>
  </si>
  <si>
    <t>23393918900; 6603128224; 55195208900; 57212545115; 55203873300</t>
  </si>
  <si>
    <t>Blue carbon: Coastal ecosystems, their carbon storage, and potential for reducing emissions</t>
  </si>
  <si>
    <t>About coastal systems</t>
  </si>
  <si>
    <t>Environment</t>
  </si>
  <si>
    <t>10.1080/00139157.2013.843981</t>
  </si>
  <si>
    <t>https://www.scopus.com/inward/record.url?eid=2-s2.0-84887844248&amp;partnerID=40&amp;md5=b46ff578959ea17bdccd202b988874ac</t>
  </si>
  <si>
    <t>2-s2.0-84887844248</t>
  </si>
  <si>
    <t>Tail-hedge discounting and the social cost of carbon</t>
  </si>
  <si>
    <t>Journal of Economic Literature</t>
  </si>
  <si>
    <t>10.1257/jel.51.3.873</t>
  </si>
  <si>
    <t>https://www.scopus.com/inward/record.url?eid=2-s2.0-84884797480&amp;partnerID=40&amp;md5=b09f09d7e863c41e45d2d24a59cc081e</t>
  </si>
  <si>
    <t>2-s2.0-84884797480</t>
  </si>
  <si>
    <t>Optimal climate policy: Uncertainty versus Monte Carlo</t>
  </si>
  <si>
    <t>10.1016/j.econlet.2013.05.019</t>
  </si>
  <si>
    <t>https://www.scopus.com/inward/record.url?eid=2-s2.0-84880343812&amp;partnerID=40&amp;md5=fa33d5d41462daeccd24a31f6fbd2acf</t>
  </si>
  <si>
    <t>2-s2.0-84880343812</t>
  </si>
  <si>
    <t>Climate change policy: What do the models tell us?</t>
  </si>
  <si>
    <t>Review article/op-ed</t>
  </si>
  <si>
    <t>10.1257/jel.51.3.860</t>
  </si>
  <si>
    <t>https://www.scopus.com/inward/record.url?eid=2-s2.0-84884752674&amp;partnerID=40&amp;md5=27776f802b4d73c6b8cbc8c307f4811f</t>
  </si>
  <si>
    <t>2-s2.0-84884752674</t>
  </si>
  <si>
    <t>7103079149; 36859652300; 15061926000</t>
  </si>
  <si>
    <t>The social cost of carbon emissions: Seven propositions</t>
  </si>
  <si>
    <t>10.1016/j.econlet.2013.07.006</t>
  </si>
  <si>
    <t>https://www.scopus.com/inward/record.url?eid=2-s2.0-84881514411&amp;partnerID=40&amp;md5=a1184f6e347383ee1ce7a29b81ec78be</t>
  </si>
  <si>
    <t>2-s2.0-84881514411</t>
  </si>
  <si>
    <t>Simple Rules for Climate Policy and Integrated Assessment</t>
  </si>
  <si>
    <t>10.1007/s10640-018-0280-6</t>
  </si>
  <si>
    <t>https://www.scopus.com/inward/record.url?eid=2-s2.0-85052509272&amp;partnerID=40&amp;md5=ce50534dba32fb54b4eb86557c34a255</t>
  </si>
  <si>
    <t>2-s2.0-85052509272</t>
  </si>
  <si>
    <t>Phelps, J., Carrasco, L.R., Webb, E.L., Koh, L.P., Pascual, U.</t>
  </si>
  <si>
    <t>35559309500; 35291449900; 7101663277; 7004786474; 8318429700</t>
  </si>
  <si>
    <t>Agricultural intensification escalates future conservation costs</t>
  </si>
  <si>
    <t>About REDD conservation costs with agricultural intensification</t>
  </si>
  <si>
    <t>10.1073/pnas.1220070110</t>
  </si>
  <si>
    <t>https://www.scopus.com/inward/record.url?eid=2-s2.0-84877331629&amp;partnerID=40&amp;md5=a67bf53e2fdc379c7d73c252e1132612</t>
  </si>
  <si>
    <t>2-s2.0-84877331629</t>
  </si>
  <si>
    <t>Miyoshi, C., Mason, K.J.</t>
  </si>
  <si>
    <t>25958239900; 15819594100</t>
  </si>
  <si>
    <t>The damage cost of carbon dioxide emissions produced by passengers on airport surface access: The case of Manchester Airport</t>
  </si>
  <si>
    <t>Case study that estimates the carbon footprints of passengers on airport surface access</t>
  </si>
  <si>
    <t>Journal of Transport Geography</t>
  </si>
  <si>
    <t>10.1016/j.jtrangeo.2012.12.003</t>
  </si>
  <si>
    <t>https://www.scopus.com/inward/record.url?eid=2-s2.0-84872538412&amp;partnerID=40&amp;md5=84114cc3568608a56eb819a9cc50a806</t>
  </si>
  <si>
    <t>2-s2.0-84872538412</t>
  </si>
  <si>
    <t>Kotchen, M.J., Boyle, K.J., Leiserowitz, A.A.</t>
  </si>
  <si>
    <t>6505919766; 7004966658; 6507236920</t>
  </si>
  <si>
    <t>Willingness-to-pay and policy-instrument choice for climate-change policy in the United States</t>
  </si>
  <si>
    <t>WTP for climate policy</t>
  </si>
  <si>
    <t>10.1016/j.enpol.2012.12.058</t>
  </si>
  <si>
    <t>https://www.scopus.com/inward/record.url?eid=2-s2.0-84873159988&amp;partnerID=40&amp;md5=875d02ea91d20fa106b4624d183d2c04</t>
  </si>
  <si>
    <t>2-s2.0-84873159988</t>
  </si>
  <si>
    <t>Calvin, K., Wise, M., Clarke, L., Edmonds, J., Kyle, P., Luckow, P., Thomson, A.</t>
  </si>
  <si>
    <t>26640190700; 7202820832; 14626095800; 7102594598; 35221968600; 35093021300; 7403717763</t>
  </si>
  <si>
    <t>Implications of simultaneously mitigating and adapting to climate change: Initial experiments using GCAM</t>
  </si>
  <si>
    <t>Costs of meeting concentration targets with and without climate change impacts</t>
  </si>
  <si>
    <t>10.1007/s10584-012-0650-y</t>
  </si>
  <si>
    <t>https://www.scopus.com/inward/record.url?eid=2-s2.0-84874950606&amp;partnerID=40&amp;md5=7611cc289e644155df4159badbfd328d</t>
  </si>
  <si>
    <t>2-s2.0-84874950606</t>
  </si>
  <si>
    <t>Lima Azevedo, I., Morgan, M.G., Palmer, K., Lave, L.B.</t>
  </si>
  <si>
    <t>37075206000; 35430069600; 7202292836; 56904348700</t>
  </si>
  <si>
    <t>Reducing U.S. residential energy use and CO&lt;inf&gt;2&lt;/inf&gt; emissions: How much, how soon, and at what cost?</t>
  </si>
  <si>
    <t>Paper is about energy efficiency measures and trade-offs between energy efficiency policy goals</t>
  </si>
  <si>
    <t>10.1021/es303688k</t>
  </si>
  <si>
    <t>https://www.scopus.com/inward/record.url?eid=2-s2.0-84875358728&amp;partnerID=40&amp;md5=f01388a3c999f2c7fb29bd01b6aa591e</t>
  </si>
  <si>
    <t>2-s2.0-84875358728</t>
  </si>
  <si>
    <t>57190062635; 7005311126</t>
  </si>
  <si>
    <t>The social cost of carbon in U.S. regulatory impact analyses: An introduction and critique</t>
  </si>
  <si>
    <t>10.1007/s13412-012-0087-7</t>
  </si>
  <si>
    <t>https://www.scopus.com/inward/record.url?eid=2-s2.0-84977103765&amp;partnerID=40&amp;md5=6706c4b428bbca82a92dcc404c58325d</t>
  </si>
  <si>
    <t>2-s2.0-84977103765</t>
  </si>
  <si>
    <t>Ploeg, F.V.D.</t>
  </si>
  <si>
    <t>Cumulative carbon emissions and the green paradox</t>
  </si>
  <si>
    <t>Stylized model without any real world calibration</t>
  </si>
  <si>
    <t>10.1146/annurev-resource-091912-151930</t>
  </si>
  <si>
    <t>https://www.scopus.com/inward/record.url?eid=2-s2.0-84886929661&amp;partnerID=40&amp;md5=1fe33eb0e0ebb0721807927e3cae5592</t>
  </si>
  <si>
    <t>2-s2.0-84886929661</t>
  </si>
  <si>
    <t>55826694700; 7005137442; 55422916100; 56395522700; 7006539346</t>
  </si>
  <si>
    <t>A simple carbon cycle representation for economic and policy analyses</t>
  </si>
  <si>
    <t>10.1007/s10584-014-1224-y</t>
  </si>
  <si>
    <t>https://www.scopus.com/inward/record.url?eid=2-s2.0-84908236447&amp;partnerID=40&amp;md5=b9fc4abf66e31cba1c793c7208f4ed39</t>
  </si>
  <si>
    <t>2-s2.0-84908236447</t>
  </si>
  <si>
    <t>Ghersi, F., McDonnell, S., Sassi, O.</t>
  </si>
  <si>
    <t>6505854426; 18037875500; 24780831800</t>
  </si>
  <si>
    <t>Do overarching mitigation objectives dominate transport-specific targets in the EU?</t>
  </si>
  <si>
    <t>Estimates MACs of a carbon constraint</t>
  </si>
  <si>
    <t>10.1016/j.enpol.2012.11.048</t>
  </si>
  <si>
    <t>https://www.scopus.com/inward/record.url?eid=2-s2.0-84873183937&amp;partnerID=40&amp;md5=63d7b68b1f31171c69d4e7d4bd4214a3</t>
  </si>
  <si>
    <t>2-s2.0-84873183937</t>
  </si>
  <si>
    <t>Climate policy with Bentham-Rawls preferences</t>
  </si>
  <si>
    <t>10.1016/j.econlet.2012.12.006</t>
  </si>
  <si>
    <t>https://www.scopus.com/inward/record.url?eid=2-s2.0-84872655969&amp;partnerID=40&amp;md5=0fd66eb110e3ac0d0df7d9a9dc9aa9f9</t>
  </si>
  <si>
    <t>2-s2.0-84872655969</t>
  </si>
  <si>
    <t>Ackerman, F., Finlayson, I.J.</t>
  </si>
  <si>
    <t>36877553300; 55367879300</t>
  </si>
  <si>
    <t>The economics of inaction on climate change: A sensitivity analysis</t>
  </si>
  <si>
    <t>10.1080/14693062.2006.9685617</t>
  </si>
  <si>
    <t>https://www.scopus.com/inward/record.url?eid=2-s2.0-34249804472&amp;partnerID=40&amp;md5=255d1598bedb8dcec777d568daaa2378</t>
  </si>
  <si>
    <t>2-s2.0-34249804472</t>
  </si>
  <si>
    <t>Kaffine, D.T., McBee, B.J., Lieskovsky, J.</t>
  </si>
  <si>
    <t>10838957500; 55889853900; 55587555100</t>
  </si>
  <si>
    <t>Emissions savings from wind power generation in Texas</t>
  </si>
  <si>
    <t>Estimates benefits of emissions reduction from wind energy in Texas</t>
  </si>
  <si>
    <t>10.5547/01956574.34.1.7</t>
  </si>
  <si>
    <t>https://www.scopus.com/inward/record.url?eid=2-s2.0-84873646552&amp;partnerID=40&amp;md5=56caf335242ac0b42bffdf91ae71c011</t>
  </si>
  <si>
    <t>2-s2.0-84873646552</t>
  </si>
  <si>
    <t>Lindmark, M., Acar, S.</t>
  </si>
  <si>
    <t>6603255161; 55222012500</t>
  </si>
  <si>
    <t>Sustainability in the making? A historical estimate of Swedish sustainable and unsustainable development 1850-2000</t>
  </si>
  <si>
    <t>No original SCC estimate. Makes rough estimate based on literature and uses it to calculate adjusted net savings for Sweden.</t>
  </si>
  <si>
    <t>10.1016/j.ecolecon.2012.06.021</t>
  </si>
  <si>
    <t>https://www.scopus.com/inward/record.url?eid=2-s2.0-84874019476&amp;partnerID=40&amp;md5=c666802c515fa8e61dfd124f19dfa9a0</t>
  </si>
  <si>
    <t>2-s2.0-84874019476</t>
  </si>
  <si>
    <t>Brauneis, A., Mestel, R., Palan, S.</t>
  </si>
  <si>
    <t>55053577000; 12766308200; 36131916900</t>
  </si>
  <si>
    <t>Inducing low-carbon investment in the electric power industry through a price floor for emissions trading</t>
  </si>
  <si>
    <t>Optimal CO2 price floor, not optimal CO2 price</t>
  </si>
  <si>
    <t>10.1016/j.enpol.2012.10.048</t>
  </si>
  <si>
    <t>https://www.scopus.com/inward/record.url?eid=2-s2.0-84871422841&amp;partnerID=40&amp;md5=ea25f62dfb2958adc20d6983c8044b96</t>
  </si>
  <si>
    <t>2-s2.0-84871422841</t>
  </si>
  <si>
    <t>Pillay, S., Buys, P.W.</t>
  </si>
  <si>
    <t>35855647400; 55889732400</t>
  </si>
  <si>
    <t>Carbon tax pricing and the social cost of carbon: The case in the South African motor vehicle manufacturing industry</t>
  </si>
  <si>
    <t>Specific to a country-industry</t>
  </si>
  <si>
    <t>Journal of Applied Business Research</t>
  </si>
  <si>
    <t>10.19030/jabr.v29i6.8212</t>
  </si>
  <si>
    <t>https://www.scopus.com/inward/record.url?eid=2-s2.0-84887189996&amp;partnerID=40&amp;md5=a1ec772a892aaad8360538c157a113ae</t>
  </si>
  <si>
    <t>2-s2.0-84887189996</t>
  </si>
  <si>
    <t>55758131600; 55806642700; 36863441600; 8633784600; 7404105326</t>
  </si>
  <si>
    <t>Climate system properties determining the social cost of carbon</t>
  </si>
  <si>
    <t>10.1088/1748-9326/8/2/024032</t>
  </si>
  <si>
    <t>https://www.scopus.com/inward/record.url?eid=2-s2.0-84880911271&amp;partnerID=40&amp;md5=a8a53de5db97856927c496f7caadacc1</t>
  </si>
  <si>
    <t>2-s2.0-84880911271</t>
  </si>
  <si>
    <t>7005579308; 13004682400; 23490875100</t>
  </si>
  <si>
    <t>Developing a social cost of carbon for us regulatory analysis: A methodology and interpretation</t>
  </si>
  <si>
    <t>res015</t>
  </si>
  <si>
    <t>10.1093/reep/res015</t>
  </si>
  <si>
    <t>https://www.scopus.com/inward/record.url?eid=2-s2.0-84873871118&amp;partnerID=40&amp;md5=0a06fa62d1a2a021650dbc027b3be7ae</t>
  </si>
  <si>
    <t>2-s2.0-84873871118</t>
  </si>
  <si>
    <t>Ninan, K.N., Inoue, M.</t>
  </si>
  <si>
    <t>36944570200; 35322542800</t>
  </si>
  <si>
    <t>Valuing forest ecosystem services: Case study of a forest reserve in Japan</t>
  </si>
  <si>
    <t>Uses SCC, but not computed</t>
  </si>
  <si>
    <t>Ecosystem Services</t>
  </si>
  <si>
    <t>10.1016/j.ecoser.2013.02.006</t>
  </si>
  <si>
    <t>https://www.scopus.com/inward/record.url?eid=2-s2.0-84884594477&amp;partnerID=40&amp;md5=44bef3c31a27e6cb9474ecaa63ba975f</t>
  </si>
  <si>
    <t>2-s2.0-84884594477</t>
  </si>
  <si>
    <t>Wong, KY; Chuah, JH; Hope, C</t>
  </si>
  <si>
    <t>The impact of time horizon on integrated climate assessment models</t>
  </si>
  <si>
    <t>CLEAN TECHNOLOGIES AND ENVIRONMENTAL POLICY</t>
  </si>
  <si>
    <t>10.1007/s10098-015-0978-x</t>
  </si>
  <si>
    <t>Marten, A.L., Newbold, S.C.</t>
  </si>
  <si>
    <t>42161528200; 10139389700</t>
  </si>
  <si>
    <t>Estimating the social cost of non-CO &lt;inf&gt;2&lt;/inf&gt; GHG emissions: Methane and nitrous oxide</t>
  </si>
  <si>
    <t>Not about carbon</t>
  </si>
  <si>
    <t>10.1016/j.enpol.2012.09.073</t>
  </si>
  <si>
    <t>https://www.scopus.com/inward/record.url?eid=2-s2.0-84868207822&amp;partnerID=40&amp;md5=16a517edad8abe47989a691bf143c758</t>
  </si>
  <si>
    <t>2-s2.0-84868207822</t>
  </si>
  <si>
    <t>Keske, C.M.H.</t>
  </si>
  <si>
    <t>Costs of Environmental and Performance Attributes of the Colorado Electricity Sector</t>
  </si>
  <si>
    <t>Coloarado electricity</t>
  </si>
  <si>
    <t>10.1016/j.tej.2011.09.020</t>
  </si>
  <si>
    <t>https://www.scopus.com/inward/record.url?eid=2-s2.0-81155137789&amp;partnerID=40&amp;md5=5405bb475b8ffe4a2d93c9935e4308bf</t>
  </si>
  <si>
    <t>2-s2.0-81155137789</t>
  </si>
  <si>
    <t>Social time preference and the optimal carbon price</t>
  </si>
  <si>
    <t>Compares effect of different PRTP (constant/decreasing/increasing), but only looks at relative effect, no absolute values</t>
  </si>
  <si>
    <t>10.1080/13504851.2010.528352</t>
  </si>
  <si>
    <t>https://www.scopus.com/inward/record.url?eid=2-s2.0-79960859811&amp;partnerID=40&amp;md5=e3d9a20e57eba9367e53455e8b81db7b</t>
  </si>
  <si>
    <t>2-s2.0-79960859811</t>
  </si>
  <si>
    <t>Hamidi, V., Li, F., Yao, L.</t>
  </si>
  <si>
    <t>24576429500; 8942170500; 55570631000</t>
  </si>
  <si>
    <t>Value of wind power at different locations in the grid</t>
  </si>
  <si>
    <t>Benefits of wind power</t>
  </si>
  <si>
    <t>IEEE Transactions on Power Delivery</t>
  </si>
  <si>
    <t>10.1109/TPWRD.2009.2038919</t>
  </si>
  <si>
    <t>https://www.scopus.com/inward/record.url?eid=2-s2.0-79953195581&amp;partnerID=40&amp;md5=c46442bfe4b4f8c1b7d65f77ec443c0c</t>
  </si>
  <si>
    <t>2-s2.0-79953195581</t>
  </si>
  <si>
    <t>Link, P.M., Tol, R.S.J.</t>
  </si>
  <si>
    <t>24366694700; 55765581600</t>
  </si>
  <si>
    <t>Estimation of the economic impact of temperature changes induced by a shutdown of the thermohaline circulation: An application of FUND</t>
  </si>
  <si>
    <t>SCC not quantified; other metrics instead</t>
  </si>
  <si>
    <t>10.1007/s10584-009-9796-7</t>
  </si>
  <si>
    <t>https://www.scopus.com/inward/record.url?eid=2-s2.0-78651240073&amp;partnerID=40&amp;md5=fbeb0a0295b13e6be24520e9c1ff43e1</t>
  </si>
  <si>
    <t>2-s2.0-78651240073</t>
  </si>
  <si>
    <t>Freeman, J., Guzman, A.</t>
  </si>
  <si>
    <t>7403529849; 35725299000</t>
  </si>
  <si>
    <t>Climate change and U.S. interests</t>
  </si>
  <si>
    <t>Columbia Law Review</t>
  </si>
  <si>
    <t>https://www.scopus.com/inward/record.url?eid=2-s2.0-77952786202&amp;partnerID=40&amp;md5=fe680e728ab67c4f975f8f6d8bd90582</t>
  </si>
  <si>
    <t>2-s2.0-77952786202</t>
  </si>
  <si>
    <t>9741754000; 14060612200; 57203158013; 16304816500</t>
  </si>
  <si>
    <t>Social discounting under uncertainty: A cross-country comparison</t>
  </si>
  <si>
    <t>10.1016/j.jeem.2008.04.004</t>
  </si>
  <si>
    <t>https://www.scopus.com/inward/record.url?eid=2-s2.0-60749092795&amp;partnerID=40&amp;md5=6ad974b3c40e6077bbcfa780a73620e4</t>
  </si>
  <si>
    <t>2-s2.0-60749092795</t>
  </si>
  <si>
    <t>13002913500; 9741754000; 55765581600</t>
  </si>
  <si>
    <t>Equity weighting and the marginal damage costs of climate change</t>
  </si>
  <si>
    <t>10.1016/j.ecolecon.2008.06.017</t>
  </si>
  <si>
    <t>https://www.scopus.com/inward/record.url?eid=2-s2.0-57149126384&amp;partnerID=40&amp;md5=7bf737e1e6f314f3fb1a7bc0f25fa0ee</t>
  </si>
  <si>
    <t>2-s2.0-57149126384</t>
  </si>
  <si>
    <t>Why worry about climate change? A research agenda</t>
  </si>
  <si>
    <t>Argues which impacts are missing in the calculation of SCCs (biodiversity loss, extreme climate scenarios, violent conflict, the very long-term) and describes a research agenda to include them in the future</t>
  </si>
  <si>
    <t>Environmental Values</t>
  </si>
  <si>
    <t>10.3197/096327108X368485</t>
  </si>
  <si>
    <t>https://www.scopus.com/inward/record.url?eid=2-s2.0-54949143545&amp;partnerID=40&amp;md5=bdaefb4f5745a81e1b7dab631477a0d4</t>
  </si>
  <si>
    <t>2-s2.0-54949143545</t>
  </si>
  <si>
    <t>Anderson, B., Borgonovo, E., Galeotti, M., Roson, R.</t>
  </si>
  <si>
    <t>55878050600; 6603293949; 16419724600; 55877939100</t>
  </si>
  <si>
    <t>Uncertainty in climate change modeling: Can global sensitivity analysis be of help?</t>
  </si>
  <si>
    <t>Risk Analysis</t>
  </si>
  <si>
    <t>10.1111/risa.12117</t>
  </si>
  <si>
    <t>https://www.scopus.com/inward/record.url?eid=2-s2.0-84894282240&amp;partnerID=40&amp;md5=908a1d0a43c517ba3907126970299ce9</t>
  </si>
  <si>
    <t>2-s2.0-84894282240</t>
  </si>
  <si>
    <t>Probabilistic Integrated Assessment of "Dangerous" Climate Change</t>
  </si>
  <si>
    <t>No optimal scenario to relate carbon taxes to SCC</t>
  </si>
  <si>
    <t>Science</t>
  </si>
  <si>
    <t>10.1126/science.1094147</t>
  </si>
  <si>
    <t>https://www.scopus.com/inward/record.url?eid=2-s2.0-2142644460&amp;partnerID=40&amp;md5=b098e7ce9c168428c0b9a5a83a95d482</t>
  </si>
  <si>
    <t>2-s2.0-2142644460</t>
  </si>
  <si>
    <t>Pearce, D.</t>
  </si>
  <si>
    <t>The social cost of carbon and its policy implications</t>
  </si>
  <si>
    <t>Oxford Review of Economic Policy</t>
  </si>
  <si>
    <t>10.1093/oxrep/19.3.362</t>
  </si>
  <si>
    <t>https://www.scopus.com/inward/record.url?eid=2-s2.0-0141879482&amp;partnerID=40&amp;md5=46a324f730e584633561200f1ae6901c</t>
  </si>
  <si>
    <t>2-s2.0-0141879482</t>
  </si>
  <si>
    <t>Van Der Zwaan, B.C.C., Gerlagh, R., Klaassen, G., Schrattenholzer, L.</t>
  </si>
  <si>
    <t>35876735300; 6602746685; 56236525400; 56069217300</t>
  </si>
  <si>
    <t>Endogenous technological change in climate change modelling</t>
  </si>
  <si>
    <t>Review of endogenous technical change</t>
  </si>
  <si>
    <t>10.1016/S0140-9883(01)00073-1</t>
  </si>
  <si>
    <t>https://www.scopus.com/inward/record.url?eid=2-s2.0-0036147019&amp;partnerID=40&amp;md5=a32f91efaf14153e6de4ee340344deaa</t>
  </si>
  <si>
    <t>2-s2.0-0036147019</t>
  </si>
  <si>
    <t>Jaeger, W.K.</t>
  </si>
  <si>
    <t>Carbon taxation when climate affects productivity</t>
  </si>
  <si>
    <t xml:space="preserve"> To do with difference between SCC and optimal carbon tax given tax code interactions</t>
  </si>
  <si>
    <t>Land Economics</t>
  </si>
  <si>
    <t>10.2307/3146895</t>
  </si>
  <si>
    <t>https://www.scopus.com/inward/record.url?eid=2-s2.0-0036383706&amp;partnerID=40&amp;md5=46ca692d6b1212c6420d0970de2e4433</t>
  </si>
  <si>
    <t>2-s2.0-0036383706</t>
  </si>
  <si>
    <t>Lenton, T.M., Ciscar, J.-C.</t>
  </si>
  <si>
    <t>7004637798; 55666469500</t>
  </si>
  <si>
    <t>Integrating tipping points into climate impact assessments</t>
  </si>
  <si>
    <t>10.1007/s10584-012-0572-8</t>
  </si>
  <si>
    <t>https://www.scopus.com/inward/record.url?eid=2-s2.0-84874945611&amp;partnerID=40&amp;md5=53d07340dd14fc4213bd3a0a6cfa582d</t>
  </si>
  <si>
    <t>2-s2.0-84874945611</t>
  </si>
  <si>
    <t>Gerlagh, Reyer</t>
  </si>
  <si>
    <t>A Rapid Assessment Model for Understanding the Social Cost of Carbon: Calculating the Social Costs of Carbon without Knowing Preferences</t>
  </si>
  <si>
    <t>Analyzes the SCC computation of Newbold et al. in detail</t>
  </si>
  <si>
    <t>https://search.proquest.com/docview/1650523534?accountid=14505</t>
  </si>
  <si>
    <t>Tol, Richard S J</t>
  </si>
  <si>
    <t>The Social Cost of Carbon: Trends, Outliers and Catastrophes</t>
  </si>
  <si>
    <t>meta analysis</t>
  </si>
  <si>
    <t>https://search.proquest.com/docview/56756675?accountid=14505</t>
  </si>
  <si>
    <t>Weyant, John</t>
  </si>
  <si>
    <t>Integrated Assessment of Climate Change: State of the Literature</t>
  </si>
  <si>
    <t>Literature review</t>
  </si>
  <si>
    <t>Journal of Benefit-Cost Analysis</t>
  </si>
  <si>
    <t>https://search.proquest.com/docview/1692275141?accountid=14505</t>
  </si>
  <si>
    <t>Newell and Pizer</t>
  </si>
  <si>
    <t>Discounting the Distant Future: How Much do Uncertaint Rates Increase Valuations?</t>
  </si>
  <si>
    <t>https://www.sciencedirect.com/science/article/pii/S0095069602000311#BIB37</t>
  </si>
  <si>
    <t>N Taconet, C Guivarch, A Pottier</t>
  </si>
  <si>
    <t>Social Cost of Carbon Under Stochastic Tipping Points</t>
  </si>
  <si>
    <t>https://link.springer.com/article/10.1007/s10640-021-00549-x</t>
  </si>
  <si>
    <t>Richard G.Newell, Brian C.Prest, Steven E.Sexton</t>
  </si>
  <si>
    <t>The GDP-Temperature relationship: Implications for climate change damages</t>
  </si>
  <si>
    <t>https://www.sciencedirect.com/science/article/abs/pii/S0095069621000280</t>
  </si>
  <si>
    <t>From Havranek et al. Journal articles that we didn't find in our search string:</t>
  </si>
  <si>
    <t>Cai, Y., K. L. Judd, T. S. Lontzek</t>
  </si>
  <si>
    <t>Open science is necessary.</t>
  </si>
  <si>
    <t>https://doi.org/10.1038/nclimate1509</t>
  </si>
  <si>
    <t>Environmental Protection Agency (EPA), National Highway Traffic Safety Administration (NHTSA)</t>
  </si>
  <si>
    <t>Proposed Rulemaking to Establish Light-Duty Vehicle Greenhouse Gas Emission Standards and Corporate Average Fuel Economy Standards.</t>
  </si>
  <si>
    <t>Federal Register</t>
  </si>
  <si>
    <t>The Marginal Impact of CO2 from PAGE2002: An Integrated Assessment Model Incor-porating the IPCC’s Five Reasons for Concern</t>
  </si>
  <si>
    <t>Integrated Assessment Journal</t>
  </si>
  <si>
    <t>ISSN: 1389-5176</t>
  </si>
  <si>
    <t>Optimal Carbon Emissions and the Social Cost of Carbon over Time under Uncertainty.</t>
  </si>
  <si>
    <t>Link, P. M. &amp; R. S. J.Tol</t>
  </si>
  <si>
    <t>Possible Economic Impacts of a Shutdown of the Thermohaline Circulation: An Application of FUND.</t>
  </si>
  <si>
    <t>Portuguese Economic Journal</t>
  </si>
  <si>
    <t>0.1007/s10258-004-0033-z</t>
  </si>
  <si>
    <t>Narita, D., D.Anthoff, &amp; R. S. J.Tol</t>
  </si>
  <si>
    <t>Damage Costs of Climate Change through Intensification of Tropical Cyclone Activities: An Application of FUND</t>
  </si>
  <si>
    <t>Climate Research</t>
  </si>
  <si>
    <t>https://doi.org/10.3354/cr00799</t>
  </si>
  <si>
    <t>Narita, D., R. S. J.Tol, &amp; D.Anthoff</t>
  </si>
  <si>
    <t>Economic costs of extratropical storms under climate change: an application of FUND</t>
  </si>
  <si>
    <t>https://doi.org/10.1080/09640561003613138</t>
  </si>
  <si>
    <t>Newell, R. G. &amp; W. A.Pizer</t>
  </si>
  <si>
    <t>Discounting the distant future: how much do uncertain rates increase valuations?</t>
  </si>
  <si>
    <t>https://doi.org/10.1016/S0095-0696(02)00031-1</t>
  </si>
  <si>
    <t>Nordhaus, W. D.</t>
  </si>
  <si>
    <t>Economic aspects of global warming in a post-Copenhagen environment.</t>
  </si>
  <si>
    <t>https://doi.org/10.1073/pnas.1005985107</t>
  </si>
  <si>
    <t>Tol, R. S. J.</t>
  </si>
  <si>
    <t>Emission abatement versus development as strategies to reduce vulnerability to climate change: an application of FUND</t>
  </si>
  <si>
    <t>Environment and Development Economics</t>
  </si>
  <si>
    <t>10.1017/S1355770X05002354</t>
  </si>
  <si>
    <t>From Nocera et al.</t>
  </si>
  <si>
    <t>Aaheim, A., Fuglestvedt, J. S., Godal, O. (2006) ‘Costs savings of a flexible multi-gas climate policy’. The Energy Journal, (Special Issue# 3), 485–502.</t>
  </si>
  <si>
    <t>https://doi.org/10.5547/ISSN0195-6574-EJ-VolSI2006-NoSI3-25</t>
  </si>
  <si>
    <t>Ackerman, F., Stanton E.A. (2012) ‘Climate Risks and Carbon Prices: Revising the Social Cost of Carbon’. Economics—the OpenAccess, Open-Assessment E-Journal, 6(10), 1–27.</t>
  </si>
  <si>
    <t>https://doi.org/10.5018/economics-ejournal.ja.2012-10</t>
  </si>
  <si>
    <t>Ackerman, F., Munitz, C. (2012) ‘Climate damages in the FUND model: A disaggregated analysis’. Ecological Economics, 77(0), 219– 224.</t>
  </si>
  <si>
    <t>https://doi.org/10.1016/j.ecolecon.2012.03.005</t>
  </si>
  <si>
    <t>Anthoff, D., Tol, R.S.J., Yohe, G.W. (2009c) ‘Risk Aversion, Time Preference, and the Social Cost of Carbon’. Environmental Research Letters, 4(2–2), 1–7.</t>
  </si>
  <si>
    <t>https://doi.org/10.1088/1748-9326/4/2/024002</t>
  </si>
  <si>
    <t>Anthoff, D., &amp; Tol, R.S. (2010) ‘On international equity weights and national decision making on climate change’. Journal of Environmental Economics and Management, 60(1), 14–20.</t>
  </si>
  <si>
    <t>https://doi.org/10.1016/j.jeem.2010.04.002</t>
  </si>
  <si>
    <t>Anthoff, D., Hepburn, C.J., Tol, R.S.J. (2009) ‘Equity weighting and the marginal damage costs of climate change’. Ecological Economics, 68(3), 836–849.</t>
  </si>
  <si>
    <t>https://doi.org/10.1016/j.ecolecon.2008.06.017</t>
  </si>
  <si>
    <t>Anthoff, D., Rose, S., Tol, R., Waldhoff, S. (2011) ‘Regional and sectorial estimates of the social cost of carbon: An application of FUND’. Economics Discussion Paper (2011–18).</t>
  </si>
  <si>
    <t>https://doi.org/10.2139/ssrn.1972778</t>
  </si>
  <si>
    <t>Calvin, K., Patel, P., Fawcett, A., Clarke, L., Fisher-Vanden, K., Edmonds, J., Kim, S.H., Sands, R., Wise, M. (2009). ‘The distribution and magnitude of emissions mitigation costs in climate stabilization under less than perfect international cooperation: SGM results’. Energy Economics 31, S187–S197.</t>
  </si>
  <si>
    <t>https://doi.org/10.1016/j.eneco.2009.06.014</t>
  </si>
  <si>
    <t>Ceronsky, M., Anthoff, D., Hepburn, C.J., Tol, R.S.J. (2006) ‘Checking the Price Tag on Catastrophe: The Social Cost of Carbon under Non-linear Climate Response’. Working Paper 87, Research unit Sustainability and Global Change, Hamburg University and Centre for Marine and Atmospheric Science, Hamburg.</t>
  </si>
  <si>
    <t>Missing</t>
  </si>
  <si>
    <t>Ceronsky, M., Anthoff, D., Hepburn, C.J., Tol, R.S.J. (2011) ‘Checking the Price Tag on Catastrophe: The Social Cost of Carbon under Non-linear Climate Response’. Working Paper 392, Economic and Social Research Institute, Dublin.</t>
  </si>
  <si>
    <t>Chen, W. (2005) ‘The costs of mitigating carbon emissions in China: findings from China MARKAL-MACRO modeling’. Energy Policy, 33(7), 885–896.</t>
  </si>
  <si>
    <t>https://doi.org/10.1016/j.enpol.2003.10.012</t>
  </si>
  <si>
    <t>Cline, W.R. (2004) Meeting the Challenge of Global Warming, Copenhagen Consensus Challenge Paper.</t>
  </si>
  <si>
    <t>Downing, T.E., Eyre, N., Greener, R., Blackwell, D. (1996) Full Fuel Cycle Study: Evaluation of the Global Warming Externality for Fossil Fuel Cycles with and withoutCO2Abatament and for Two Reference Scenarios . Environmental Change Unit, University of Oxford, Oxford.</t>
  </si>
  <si>
    <t>Durand-Lasserve, O., Pierru, A., Smeers, Y. (2010) ‘Uncertain long-run emissions targets, CO2 price and global energy transition: A general equilibrium approach’. Energy Policy, 38(9), 5108–5122.</t>
  </si>
  <si>
    <t>https://doi.org/10.1016/j.enpol.2010.04.041</t>
  </si>
  <si>
    <t>Edmonds, J., Clarke, J., Dooley, J., Kim, S. H., &amp; Smith, S. J. (2004) ‘Stabilization of CO2 in a B2 world: insights on the roles of carbon capture and disposal, hydrogen, and transportation technologies’. Energy Economics, 26(4), 517-537. Environmental Assessment Institute, Copenhagen.</t>
  </si>
  <si>
    <t>https://doi.org/10.1016/j.eneco.2004.04.025</t>
  </si>
  <si>
    <t>Eyre, N., Downing, T.E., Rennings, K., Tol, R.S.J. (1999) ‘Assessment of Global Warming Damages’, in Externalities of Energy, Vol.  7: Metholodogy and 1998 Update, M.R. Holland, J. Berry, and D.  Forster (eds.), Office for Official Publications of the European Communities, Luxembourg, pp. 101–112.</t>
  </si>
  <si>
    <t>Fujino, J., Nair, R., Kainuma, M., Masui, T., Matsuoka, Y. (2006) ‘Multi-gas mitigation analysis on stabilization scenarios using AIM global model’: The Energy Journal, (Special Issue# 3), 343-354.</t>
  </si>
  <si>
    <t>https://doi.org/10.5547/ISSN0195-6574-EJ-VolSI2006-NoSI3-17</t>
  </si>
  <si>
    <t>Godal, O., Aaheim, A., Fuglestvedt, J.S. (2006) ‘Costs savings of a flexible multi-gas climate policy’. The Energy Journal, (Special Issue# 3), 485-502.</t>
  </si>
  <si>
    <t>Greenstone, M., Kopits, E., Wolverton, A. (2011) Estimating the social cost of carbon for use in us federal rulemakings: A summary and interpretation (No. w16913). National Bureau of Economic Research.</t>
  </si>
  <si>
    <t>https://doi.org/10.3386/w16913</t>
  </si>
  <si>
    <t>Guo, J., Hepburn, C.J., Tol, R.S.J., Anthoff, D. (2006) ‘Discounting and the Social Cost of Climate Change: A Closer Look at Uncertainty’. Environmental Science &amp; Policy, 9, 205–216.</t>
  </si>
  <si>
    <t>https://doi.org/10.1016/j.envsci.2005.11.010</t>
  </si>
  <si>
    <t>Hanson, D., Laitner, J. A. (2004) ‘An integrated analysis of policies that increase investments in advanced energy-efficient/lowcarbon technologies’. Energy Economics, 26(4), 739-755.</t>
  </si>
  <si>
    <t>https://doi.org/10.1016/j.eneco.2004.04.020</t>
  </si>
  <si>
    <t>Haraden, J. (1992) ‘An improved shadow price for CO2’. Energy, 17(5), 419–426.</t>
  </si>
  <si>
    <t>https://doi.org/10.1016/0360-5442(92)90081-A</t>
  </si>
  <si>
    <t>Haraden, J. (1993) ‘An updated shadow price for CO2’. Energy, 18 (3), 303–307.</t>
  </si>
  <si>
    <t>https://doi.org/10.1016/0360-5442(93)90114-S</t>
  </si>
  <si>
    <t>Hope, C.W. (2006a) ‘The Marginal Impact of CO2 from PAGE2002: An Integrated Assessment Model Incorporating the IPCC’s Five Reasons for Concern’. Integrated Assessment Journal, 6 (1), 19–56.</t>
  </si>
  <si>
    <t>Hope, C.W. (2008a) ‘Discount rates, equity weights and the social cost of carbon’. Energy Economics, 30(3), 1011–1019.</t>
  </si>
  <si>
    <t>https://doi.org/10.1016/j.eneco.2006.11.006</t>
  </si>
  <si>
    <t>Hope, C.W. (2008b) ‘Optimal Carbon Emissions and the Social Cost of Carbon over Time under Uncertainty’. Integrated Assessment Journal, 8(1), 107–122.</t>
  </si>
  <si>
    <t>Hope, C.W. (2011) ‘The Social Cost of CO2 from the PAGE09 Model’. Discussion Papers 2011-39, Economics-The Open Access, Open Assessment E-Journal, Kiel.</t>
  </si>
  <si>
    <t>https://doi.org/10.2139/ssrn.1973863</t>
  </si>
  <si>
    <t>Jakeman, G., Fisher, B.S. (2006) ‘Benefits of multi-gas mitigation: An application of the Global Trade and Environment Model (GTEM)’. The Energy Journal, (Special Issue# 3), 323–342.</t>
  </si>
  <si>
    <t>https://doi.org/10.5547/ISSN0195-6574-EJ-VolSI2006-NoSI3-16</t>
  </si>
  <si>
    <t>Jensen, J. (2006) ‘Flexible multi-gas climate policies’. The Energy Journal, (Special Issue# 3), 163–176.</t>
  </si>
  <si>
    <t>https://doi.org/10.5547/ISSN0195-6574-EJ-VolSI2006-NoSI3-8</t>
  </si>
  <si>
    <t>Jensen, J., Hvidt Thelle, M. (2001) What are the gains from a multi-gas strategy?</t>
  </si>
  <si>
    <t>https://doi.org/10.2139/ssrn.291942</t>
  </si>
  <si>
    <t>Jensen, J. (2006) ‘Flexible Multi-gas Climate Policies’. The Energy Journal, International Association for Energy Economics, vol. 0 (Special I), pp. 163–176.</t>
  </si>
  <si>
    <t>Kainuma, M., Matsuoka, Y., Morita, T., Masui, T., Takahashi, K.  (2004) ‘Analysis of global warming stabilization scenarios: the Asian-Pacific Integrated Model’. Energy Economics, 26(4), 709–719.</t>
  </si>
  <si>
    <t>https://doi.org/10.1016/j.eneco.2004.04.028</t>
  </si>
  <si>
    <t>Kemfert, C., Truong, T.P., Bruckner, T. (2006) ‘Economic impact assessment of climate change – A multi-gas investigation with WIAGEM-GTAPEL-ICM, Multi-Greenhouse Gas Mitigation and Climate Policy’. The Energy Journal, Special Issue #3.</t>
  </si>
  <si>
    <t>https://doi.org/10.5547/ISSN0195-6574-EJ-VolSI2006-NoSI3-23</t>
  </si>
  <si>
    <t>Kemfert, C., Truong, T. P., Bruckner, T. (2006) ‘Economic impact assessment of climate change – A multi-gas investigation with WIAGEM-GTAPEL-ICM’. The Energy Journal, 28, 441-460.</t>
  </si>
  <si>
    <t>Link, P.M., Tol R.S.J. (2004) ‘Possible economic impacts of a shutdown of the thermohaline circulation: an application of FUND’. Portuguese Economic Journal, 3(2), 99–114.</t>
  </si>
  <si>
    <t>https://doi.org/10.1007/s10258-004-0033-z</t>
  </si>
  <si>
    <t>Manne, A., Richels, R. (2004) ‘The impact of learning-by-doing on the timing and costs of CO2 abatement’. Energy Economics, 26 (4), 603-619.</t>
  </si>
  <si>
    <t>https://doi.org/10.1016/j.eneco.2004.04.033</t>
  </si>
  <si>
    <t>Marten, A.L. (2011) ‘Transient temperature response modeling in iams: the effect of over simplification on the SCC’. Economics-the Open-Access, Open-Assessment E-Journal, 5(18), 1–44.</t>
  </si>
  <si>
    <t>https://doi.org/10.5018/economics-ejournal.ja.2011-18</t>
  </si>
  <si>
    <t>Mori, S. (2000) ‘The development of greenhouse gas emissions scenarios using an extension of the MARIA model for the assessment of resource and energy technologies’. Technological Forecasting and Social Change, 63(2), 289-311.</t>
  </si>
  <si>
    <t>https://doi.org/10.1016/S0040-1625(99)00102-X</t>
  </si>
  <si>
    <t>Narita, D., Anthoff, D., Tol, R.S.J. (2010) ‘Economic costs of extratropical storms under climate change: an application of FUND’.  Journal of Environmental Planning and Management, 53, (3), pp.  371–384.</t>
  </si>
  <si>
    <t>Narita, D., Anthoff, D., Tol, R.S.J. (2009) ‘Damage Costs of Climate Change through Intensification of Tropical Cyclone Activities: An Application of FUND’. Climate Research, 39, 87–97.</t>
  </si>
  <si>
    <t>Newbold, S. C., Griffiths, C., Moore, C., Wolverton, A., Kopits, E.  (2010) ‘The “social cost of carbon” made simple’ (No. 201007). National Center for Environmental Economics, US Environmental Protection Agency.</t>
  </si>
  <si>
    <t>Nordhaus, W. D. (1991) ‘To slow or not to slow: the economics of the greenhouse effect’. The economic Journal, 101(407), 920–937.</t>
  </si>
  <si>
    <t>https://doi.org/10.2307/2233864</t>
  </si>
  <si>
    <t>Nordhaus, W. D. (2010) ‘Economic aspects of global warming in a post-Copenhagen environment’. Proceedings of the National Academy of Sciences, 107(26), 11721–11726.</t>
  </si>
  <si>
    <t>Parry, I.W.H. (1993) ‘Some Estimates of the Insurance Value against Climate Change from Reducing Greenhouse Gas Emissions’. Resource and Energy Economics, 15, 99–115.</t>
  </si>
  <si>
    <t>https://doi.org/10.1016/0928-7655(93)90020-U</t>
  </si>
  <si>
    <t>Peck, S.C., Teisberg, T.J. (1994) ‘Optimal carbon emissions trajectories when damages depend on the rate or level of global warming’. Climatic Change, 28(3), 289–314.</t>
  </si>
  <si>
    <t>https://doi.org/10.1007/BF01104138</t>
  </si>
  <si>
    <t>Penner, S.S., Haraden, J., Mates, S. (1992) ‘Long-term global energy supplies with acceptable environmental impacts’. Energy, 17(10), 883–899.</t>
  </si>
  <si>
    <t>https://doi.org/10.1016/0360-5442(92)90037-Z</t>
  </si>
  <si>
    <t>Reilly, J., Prinn, R., Harnisch, J., Fitzmaurice, J., Jacoby, H., Kicklighter, D., Wang, C. (1999) ‘Multi-gas assessment of the Kyoto Protocol’. Nature, 401(6753), 549–555.</t>
  </si>
  <si>
    <t>https://doi.org/10.1038/44069</t>
  </si>
  <si>
    <t>Stern, N.H., Peters, S., Bakhski, V., Bowen, A., Cameron, C., Catovsky, S., Crane, D., Cruickshank, S., Dietz, S., Edmondson, N., Garbett, S.L., Hamid, L., Hoffman, G., Ingram, D., Jones, B., Patmore, N., Radcliffe, H., Sathiyarajah, R., Stock, M., Taylor, C., Vernon, T., Wanjie, H., Zenghelis, D., (2006) Stern Review: The Economics of Climate Change. Cambridge University Press, Cambridge.</t>
  </si>
  <si>
    <t>Strachan, N., Kannan, R., &amp; Pye, S. (2007) ‘Final report on DTIDEFRA scenarios and sensitivities using the UK MARKAL and MARKAL-macro energy system models’. Policy Studies Institute, online under: o http://www. ukerc. ac. uk/content/view/295/592.</t>
  </si>
  <si>
    <t>Tol, R.S.J., Heintz, R.J., Lammers, P.E. (2003) ‘Methane emission reduction: An application of FUND’. Climatic Change, 57(1–2), 71– 98.</t>
  </si>
  <si>
    <t>https://doi.org/10.1023/A:1022196517982</t>
  </si>
  <si>
    <t>Tol, R.S.J. (1999) ‘The Marginal Costs of Greenhouse Gas Emissions’. Energy Journal, 20(1), 61–81.</t>
  </si>
  <si>
    <t>https://doi.org/10.5547/ISSN0195-6574-EJ-Vol20-No1-4</t>
  </si>
  <si>
    <t>Wahba, M., Hope, C.W. (2006) ‘The Marginal Impact of Carbon Dioxide under Two Scenarios of Future Emissions’. Energy Policy, 34, 3305–3316.</t>
  </si>
  <si>
    <t>https://doi.org/10.1016/j.enpol.2005.06.022</t>
  </si>
  <si>
    <t>Waldhoff, S., Anthoff, D., Rose, S.K., Tol, R.S.J. (2011) ‘The marginal damage costs of different greenhouse gases: An application of FUND’. Working Paper 380, Economic and Social Research Institute, Dublin.</t>
  </si>
  <si>
    <t>https://doi.org/10.2139/ssrn.1974111</t>
  </si>
  <si>
    <t>Watkiss, P., Downing, T. (2008) ‘The social cost of carbon: Valuation estimates and their use in UK policy’. Integrated Assessment, 8 (1).</t>
  </si>
  <si>
    <t>Weyant, J.P., de la Chesnaye, F.C., Blanford, G.J. (2006) ‘Overview of EMF-21: multigas mitigation and climate policy’. Energy Journal, 27(1), 1–32.</t>
  </si>
  <si>
    <t>https://doi.org/10.5547/ISSN0195-6574-EJ-VolSI2006-NoSI3-1.WIEBE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</si>
</sst>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
    <numFmt numFmtId="165" formatCode="0.0"/>
    <numFmt numFmtId="166" formatCode="&quot;$&quot;#,##0.00"/>
    <numFmt numFmtId="167" formatCode="d-mmm"/>
    <numFmt numFmtId="168" formatCode="d-mmmm"/>
  </numFmts>
  <fonts count="24">
    <font>
      <sz val="10.0"/>
      <color rgb="FF000000"/>
      <name val="Arial"/>
    </font>
    <font>
      <color theme="1"/>
      <name val="Arial"/>
    </font>
    <font>
      <b/>
      <color theme="1"/>
      <name val="Arial"/>
    </font>
    <font/>
    <font>
      <b/>
      <name val="Arial"/>
    </font>
    <font>
      <u/>
      <color rgb="FF0000FF"/>
    </font>
    <font>
      <u/>
      <color rgb="FF0000FF"/>
    </font>
    <font>
      <sz val="11.0"/>
      <color rgb="FF000000"/>
      <name val="Calibri"/>
    </font>
    <font>
      <sz val="12.0"/>
      <color rgb="FF000000"/>
      <name val="Calibri"/>
    </font>
    <font>
      <color rgb="FF000000"/>
      <name val="Arial"/>
    </font>
    <font>
      <color rgb="FF222222"/>
      <name val="Arial"/>
    </font>
    <font>
      <sz val="11.0"/>
      <color rgb="FF000000"/>
      <name val="Arial"/>
    </font>
    <font>
      <u/>
      <sz val="11.0"/>
      <color rgb="FF000000"/>
      <name val="Calibri"/>
    </font>
    <font>
      <u/>
      <color rgb="FF1155CC"/>
      <name val="Arial"/>
    </font>
    <font>
      <u/>
      <color rgb="FF1155CC"/>
      <name val="Arial"/>
    </font>
    <font>
      <sz val="11.0"/>
      <color rgb="FF3C4043"/>
      <name val="Roboto"/>
    </font>
    <font>
      <u/>
      <sz val="11.0"/>
      <color rgb="FF000000"/>
      <name val="Calibri"/>
    </font>
    <font>
      <u/>
      <sz val="11.0"/>
      <color rgb="FF000000"/>
      <name val="Calibri"/>
    </font>
    <font>
      <u/>
      <sz val="11.0"/>
      <color rgb="FF000000"/>
      <name val="Calibri"/>
    </font>
    <font>
      <u/>
      <color rgb="FF0000FF"/>
    </font>
    <font>
      <b/>
      <color rgb="FF000000"/>
      <name val="Arial"/>
    </font>
    <font>
      <u/>
      <sz val="11.0"/>
      <color rgb="FF0563C1"/>
      <name val="Calibri"/>
    </font>
    <font>
      <u/>
      <sz val="11.0"/>
      <color rgb="FF000000"/>
      <name val="Calibri"/>
    </font>
    <font>
      <u/>
      <color rgb="FF1155CC"/>
    </font>
  </fonts>
  <fills count="13">
    <fill>
      <patternFill patternType="none"/>
    </fill>
    <fill>
      <patternFill patternType="lightGray"/>
    </fill>
    <fill>
      <patternFill patternType="solid">
        <fgColor rgb="FF9FC5E8"/>
        <bgColor rgb="FF9FC5E8"/>
      </patternFill>
    </fill>
    <fill>
      <patternFill patternType="solid">
        <fgColor rgb="FFFFE599"/>
        <bgColor rgb="FFFFE599"/>
      </patternFill>
    </fill>
    <fill>
      <patternFill patternType="solid">
        <fgColor rgb="FFE06666"/>
        <bgColor rgb="FFE06666"/>
      </patternFill>
    </fill>
    <fill>
      <patternFill patternType="solid">
        <fgColor rgb="FFD5A6BD"/>
        <bgColor rgb="FFD5A6BD"/>
      </patternFill>
    </fill>
    <fill>
      <patternFill patternType="solid">
        <fgColor rgb="FFB6D7A8"/>
        <bgColor rgb="FFB6D7A8"/>
      </patternFill>
    </fill>
    <fill>
      <patternFill patternType="solid">
        <fgColor rgb="FFF9CB9C"/>
        <bgColor rgb="FFF9CB9C"/>
      </patternFill>
    </fill>
    <fill>
      <patternFill patternType="solid">
        <fgColor rgb="FFB4A7D6"/>
        <bgColor rgb="FFB4A7D6"/>
      </patternFill>
    </fill>
    <fill>
      <patternFill patternType="solid">
        <fgColor rgb="FFFFFF00"/>
        <bgColor rgb="FFFFFF00"/>
      </patternFill>
    </fill>
    <fill>
      <patternFill patternType="solid">
        <fgColor rgb="FFFFFFFF"/>
        <bgColor rgb="FFFFFFFF"/>
      </patternFill>
    </fill>
    <fill>
      <patternFill patternType="solid">
        <fgColor rgb="FF93C47D"/>
        <bgColor rgb="FF93C47D"/>
      </patternFill>
    </fill>
    <fill>
      <patternFill patternType="solid">
        <fgColor rgb="FF70AD47"/>
        <bgColor rgb="FF70AD47"/>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border>
    <border>
      <left style="thin">
        <color rgb="FF000000"/>
      </left>
      <right style="thin">
        <color rgb="FFCCCCCC"/>
      </right>
      <top style="thin">
        <color rgb="FFCCCCCC"/>
      </top>
      <bottom style="thin">
        <color rgb="FFCCCCCC"/>
      </bottom>
    </border>
    <border>
      <left style="thin">
        <color rgb="FFCCCCCC"/>
      </left>
      <right style="thin">
        <color rgb="FFCCCCCC"/>
      </right>
      <top style="thin">
        <color rgb="FF000000"/>
      </top>
      <bottom style="thin">
        <color rgb="FFCCCCCC"/>
      </bottom>
    </border>
    <border>
      <left style="thin">
        <color rgb="FF000000"/>
      </left>
      <right style="thin">
        <color rgb="FFCCCCCC"/>
      </right>
      <top style="thin">
        <color rgb="FF000000"/>
      </top>
      <bottom style="thin">
        <color rgb="FFCCCCCC"/>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2" fontId="1" numFmtId="0" xfId="0" applyAlignment="1" applyFont="1">
      <alignment vertical="bottom"/>
    </xf>
    <xf borderId="0" fillId="2" fontId="2" numFmtId="0" xfId="0" applyAlignment="1" applyFont="1">
      <alignment vertical="bottom"/>
    </xf>
    <xf borderId="0" fillId="3" fontId="1" numFmtId="0" xfId="0" applyAlignment="1" applyFill="1" applyFont="1">
      <alignment vertical="bottom"/>
    </xf>
    <xf borderId="0" fillId="3" fontId="2" numFmtId="0" xfId="0" applyAlignment="1" applyFont="1">
      <alignment shrinkToFit="0" vertical="bottom" wrapText="0"/>
    </xf>
    <xf borderId="0" fillId="4" fontId="1" numFmtId="0" xfId="0" applyAlignment="1" applyFill="1" applyFont="1">
      <alignment vertical="bottom"/>
    </xf>
    <xf borderId="0" fillId="4" fontId="1" numFmtId="0" xfId="0" applyFont="1"/>
    <xf borderId="0" fillId="5" fontId="1" numFmtId="0" xfId="0" applyAlignment="1" applyFill="1" applyFont="1">
      <alignment vertical="bottom"/>
    </xf>
    <xf borderId="1" fillId="5" fontId="1" numFmtId="0" xfId="0" applyAlignment="1" applyBorder="1" applyFont="1">
      <alignment shrinkToFit="0" vertical="bottom" wrapText="0"/>
    </xf>
    <xf borderId="0" fillId="6" fontId="1" numFmtId="0" xfId="0" applyAlignment="1" applyFill="1" applyFont="1">
      <alignment vertical="bottom"/>
    </xf>
    <xf borderId="0" fillId="6" fontId="2" numFmtId="0" xfId="0" applyAlignment="1" applyFont="1">
      <alignment shrinkToFit="0" vertical="bottom" wrapText="0"/>
    </xf>
    <xf borderId="0" fillId="7" fontId="1" numFmtId="0" xfId="0" applyAlignment="1" applyFill="1" applyFont="1">
      <alignment vertical="bottom"/>
    </xf>
    <xf borderId="0" fillId="7" fontId="2" numFmtId="0" xfId="0" applyAlignment="1" applyFont="1">
      <alignment readingOrder="0" shrinkToFit="0" vertical="bottom" wrapText="0"/>
    </xf>
    <xf borderId="0" fillId="8" fontId="1" numFmtId="0" xfId="0" applyAlignment="1" applyFill="1" applyFont="1">
      <alignment vertical="bottom"/>
    </xf>
    <xf borderId="2" fillId="4" fontId="2" numFmtId="0" xfId="0" applyAlignment="1" applyBorder="1" applyFont="1">
      <alignment vertical="bottom"/>
    </xf>
    <xf borderId="3" fillId="0" fontId="3" numFmtId="0" xfId="0" applyBorder="1" applyFont="1"/>
    <xf borderId="4" fillId="0" fontId="3" numFmtId="0" xfId="0" applyBorder="1" applyFont="1"/>
    <xf borderId="5" fillId="4" fontId="2" numFmtId="0" xfId="0" applyAlignment="1" applyBorder="1" applyFont="1">
      <alignment horizontal="center" readingOrder="0"/>
    </xf>
    <xf borderId="5" fillId="0" fontId="3" numFmtId="0" xfId="0" applyBorder="1" applyFont="1"/>
    <xf borderId="0" fillId="5" fontId="1" numFmtId="0" xfId="0" applyAlignment="1" applyFont="1">
      <alignment readingOrder="0" vertical="bottom"/>
    </xf>
    <xf borderId="0" fillId="7" fontId="2" numFmtId="0" xfId="0" applyAlignment="1" applyFont="1">
      <alignment vertical="bottom"/>
    </xf>
    <xf borderId="0" fillId="7" fontId="2" numFmtId="0" xfId="0" applyAlignment="1" applyFont="1">
      <alignment readingOrder="0" vertical="bottom"/>
    </xf>
    <xf borderId="0" fillId="2" fontId="2" numFmtId="0" xfId="0" applyAlignment="1" applyFont="1">
      <alignment shrinkToFit="0" vertical="bottom" wrapText="1"/>
    </xf>
    <xf borderId="0" fillId="2" fontId="2" numFmtId="0" xfId="0" applyAlignment="1" applyFont="1">
      <alignment readingOrder="0" shrinkToFit="0" vertical="bottom" wrapText="1"/>
    </xf>
    <xf borderId="0" fillId="3" fontId="2" numFmtId="0" xfId="0" applyAlignment="1" applyFont="1">
      <alignment vertical="bottom"/>
    </xf>
    <xf borderId="0" fillId="3" fontId="2" numFmtId="0" xfId="0" applyAlignment="1" applyFont="1">
      <alignment shrinkToFit="0" vertical="bottom" wrapText="1"/>
    </xf>
    <xf borderId="0" fillId="4" fontId="2" numFmtId="0" xfId="0" applyAlignment="1" applyFont="1">
      <alignment shrinkToFit="0" vertical="bottom" wrapText="1"/>
    </xf>
    <xf borderId="0" fillId="4" fontId="2" numFmtId="0" xfId="0" applyAlignment="1" applyFont="1">
      <alignment vertical="bottom"/>
    </xf>
    <xf borderId="0" fillId="4" fontId="4" numFmtId="0" xfId="0" applyAlignment="1" applyFont="1">
      <alignment readingOrder="0" vertical="bottom"/>
    </xf>
    <xf borderId="0" fillId="4" fontId="1" numFmtId="0" xfId="0" applyAlignment="1" applyFont="1">
      <alignment readingOrder="0" shrinkToFit="0" wrapText="1"/>
    </xf>
    <xf borderId="0" fillId="4" fontId="3" numFmtId="0" xfId="0" applyAlignment="1" applyFont="1">
      <alignment readingOrder="0" shrinkToFit="0" wrapText="1"/>
    </xf>
    <xf borderId="0" fillId="5" fontId="2" numFmtId="0" xfId="0" applyAlignment="1" applyFont="1">
      <alignment shrinkToFit="0" vertical="bottom" wrapText="1"/>
    </xf>
    <xf borderId="0" fillId="5" fontId="2" numFmtId="0" xfId="0" applyAlignment="1" applyFont="1">
      <alignment readingOrder="0" shrinkToFit="0" vertical="bottom" wrapText="1"/>
    </xf>
    <xf borderId="0" fillId="6" fontId="1" numFmtId="0" xfId="0" applyAlignment="1" applyFont="1">
      <alignment readingOrder="0" vertical="bottom"/>
    </xf>
    <xf borderId="0" fillId="7" fontId="2" numFmtId="0" xfId="0" applyAlignment="1" applyFont="1">
      <alignment shrinkToFit="0" vertical="bottom" wrapText="1"/>
    </xf>
    <xf borderId="0" fillId="7" fontId="2" numFmtId="0" xfId="0" applyAlignment="1" applyFont="1">
      <alignment readingOrder="0" shrinkToFit="0" vertical="bottom" wrapText="1"/>
    </xf>
    <xf borderId="0" fillId="8" fontId="2" numFmtId="0" xfId="0" applyAlignment="1" applyFont="1">
      <alignment vertical="bottom"/>
    </xf>
    <xf borderId="0" fillId="8" fontId="2" numFmtId="0" xfId="0" applyAlignment="1" applyFont="1">
      <alignment readingOrder="0" vertical="bottom"/>
    </xf>
    <xf borderId="0" fillId="0" fontId="1" numFmtId="0" xfId="0" applyFont="1"/>
    <xf borderId="0" fillId="0" fontId="1" numFmtId="0" xfId="0" applyFont="1"/>
    <xf borderId="0" fillId="0" fontId="5" numFmtId="0" xfId="0" applyFont="1"/>
    <xf borderId="0" fillId="0" fontId="1" numFmtId="0" xfId="0" applyAlignment="1" applyFont="1">
      <alignment readingOrder="0"/>
    </xf>
    <xf borderId="0" fillId="0" fontId="1" numFmtId="1" xfId="0" applyFont="1" applyNumberFormat="1"/>
    <xf borderId="0" fillId="0" fontId="1" numFmtId="2" xfId="0" applyFont="1" applyNumberFormat="1"/>
    <xf borderId="0" fillId="0" fontId="6" numFmtId="0" xfId="0" applyFont="1"/>
    <xf borderId="0" fillId="0" fontId="1" numFmtId="164" xfId="0" applyFont="1" applyNumberFormat="1"/>
    <xf borderId="0" fillId="0" fontId="1" numFmtId="11" xfId="0" applyFont="1" applyNumberFormat="1"/>
    <xf borderId="0" fillId="0" fontId="1" numFmtId="165" xfId="0" applyFont="1" applyNumberFormat="1"/>
    <xf borderId="0" fillId="0" fontId="1" numFmtId="0" xfId="0" applyAlignment="1" applyFont="1">
      <alignment readingOrder="0"/>
    </xf>
    <xf borderId="0" fillId="0" fontId="7" numFmtId="0" xfId="0" applyAlignment="1" applyFont="1">
      <alignment readingOrder="0" shrinkToFit="0" vertical="bottom" wrapText="0"/>
    </xf>
    <xf borderId="0" fillId="0" fontId="8" numFmtId="0" xfId="0" applyAlignment="1" applyFont="1">
      <alignment shrinkToFit="0" vertical="bottom" wrapText="0"/>
    </xf>
    <xf borderId="0" fillId="0" fontId="8" numFmtId="0" xfId="0" applyAlignment="1" applyFont="1">
      <alignment readingOrder="0" shrinkToFit="0" vertical="bottom" wrapText="0"/>
    </xf>
    <xf borderId="0" fillId="0" fontId="1" numFmtId="0" xfId="0" applyAlignment="1" applyFont="1">
      <alignment horizontal="right" vertical="bottom"/>
    </xf>
    <xf borderId="0" fillId="0" fontId="1" numFmtId="0" xfId="0" applyAlignment="1" applyFont="1">
      <alignment vertical="bottom"/>
    </xf>
    <xf borderId="0" fillId="0" fontId="7" numFmtId="0" xfId="0" applyAlignment="1" applyFont="1">
      <alignment vertical="bottom"/>
    </xf>
    <xf borderId="6" fillId="0" fontId="1" numFmtId="0" xfId="0" applyAlignment="1" applyBorder="1" applyFont="1">
      <alignment shrinkToFit="0" vertical="bottom" wrapText="0"/>
    </xf>
    <xf borderId="6" fillId="0" fontId="1" numFmtId="0" xfId="0" applyAlignment="1" applyBorder="1" applyFont="1">
      <alignment vertical="bottom"/>
    </xf>
    <xf borderId="0" fillId="0" fontId="1" numFmtId="0" xfId="0" applyAlignment="1" applyFont="1">
      <alignment horizontal="right" readingOrder="0" vertical="bottom"/>
    </xf>
    <xf borderId="0" fillId="0" fontId="7" numFmtId="0" xfId="0" applyAlignment="1" applyFont="1">
      <alignment horizontal="right" vertical="bottom"/>
    </xf>
    <xf borderId="0" fillId="0" fontId="7" numFmtId="0" xfId="0" applyAlignment="1" applyFont="1">
      <alignment horizontal="right" readingOrder="0" vertical="bottom"/>
    </xf>
    <xf borderId="0" fillId="0" fontId="1" numFmtId="0" xfId="0" applyAlignment="1" applyFont="1">
      <alignment readingOrder="0" vertical="bottom"/>
    </xf>
    <xf borderId="0" fillId="0" fontId="8" numFmtId="0" xfId="0" applyAlignment="1" applyFont="1">
      <alignment horizontal="right" vertical="bottom"/>
    </xf>
    <xf borderId="0" fillId="0" fontId="8" numFmtId="0" xfId="0" applyAlignment="1" applyFont="1">
      <alignment readingOrder="0" vertical="bottom"/>
    </xf>
    <xf borderId="0" fillId="0" fontId="1" numFmtId="166" xfId="0" applyAlignment="1" applyFont="1" applyNumberFormat="1">
      <alignment readingOrder="0"/>
    </xf>
    <xf borderId="0" fillId="0" fontId="1" numFmtId="3" xfId="0" applyFont="1" applyNumberFormat="1"/>
    <xf borderId="0" fillId="0" fontId="9" numFmtId="0" xfId="0" applyAlignment="1" applyFont="1">
      <alignment horizontal="right" readingOrder="0" shrinkToFit="0" vertical="bottom" wrapText="0"/>
    </xf>
    <xf borderId="0" fillId="0" fontId="9" numFmtId="0" xfId="0" applyAlignment="1" applyFont="1">
      <alignment readingOrder="0" shrinkToFit="0" vertical="bottom" wrapText="0"/>
    </xf>
    <xf borderId="0" fillId="0" fontId="9" numFmtId="0" xfId="0" applyAlignment="1" applyFont="1">
      <alignment shrinkToFit="0" vertical="bottom" wrapText="0"/>
    </xf>
    <xf borderId="0" fillId="9" fontId="9" numFmtId="0" xfId="0" applyAlignment="1" applyFill="1" applyFont="1">
      <alignment shrinkToFit="0" vertical="bottom" wrapText="0"/>
    </xf>
    <xf borderId="0" fillId="0" fontId="7" numFmtId="0" xfId="0" applyAlignment="1" applyFont="1">
      <alignment horizontal="right" readingOrder="0" shrinkToFit="0" vertical="bottom" wrapText="0"/>
    </xf>
    <xf borderId="0" fillId="10" fontId="10" numFmtId="0" xfId="0" applyAlignment="1" applyFill="1" applyFont="1">
      <alignment horizontal="left" readingOrder="0"/>
    </xf>
    <xf borderId="0" fillId="11" fontId="11" numFmtId="0" xfId="0" applyAlignment="1" applyFill="1" applyFont="1">
      <alignment readingOrder="0" shrinkToFit="0" vertical="bottom" wrapText="0"/>
    </xf>
    <xf borderId="0" fillId="0" fontId="12" numFmtId="0" xfId="0" applyAlignment="1" applyFont="1">
      <alignment readingOrder="0" shrinkToFit="0" vertical="bottom" wrapText="0"/>
    </xf>
    <xf borderId="0" fillId="0" fontId="11" numFmtId="0" xfId="0" applyAlignment="1" applyFont="1">
      <alignment readingOrder="0" shrinkToFit="0" vertical="bottom" wrapText="0"/>
    </xf>
    <xf borderId="0" fillId="0" fontId="7" numFmtId="0" xfId="0" applyAlignment="1" applyFont="1">
      <alignment shrinkToFit="0" vertical="bottom" wrapText="0"/>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shrinkToFit="0" vertical="bottom" wrapText="0"/>
    </xf>
    <xf borderId="0" fillId="0" fontId="13" numFmtId="0" xfId="0" applyAlignment="1" applyFont="1">
      <alignment shrinkToFit="0" vertical="bottom" wrapText="0"/>
    </xf>
    <xf borderId="0" fillId="0" fontId="7" numFmtId="11" xfId="0" applyAlignment="1" applyFont="1" applyNumberFormat="1">
      <alignment horizontal="right" readingOrder="0" shrinkToFit="0" vertical="bottom" wrapText="0"/>
    </xf>
    <xf borderId="0" fillId="10" fontId="1" numFmtId="0" xfId="0" applyAlignment="1" applyFont="1">
      <alignment horizontal="right" vertical="bottom"/>
    </xf>
    <xf borderId="0" fillId="10" fontId="1" numFmtId="0" xfId="0" applyAlignment="1" applyFont="1">
      <alignment vertical="bottom"/>
    </xf>
    <xf borderId="0" fillId="10" fontId="1" numFmtId="0" xfId="0" applyAlignment="1" applyFont="1">
      <alignment readingOrder="0"/>
    </xf>
    <xf borderId="0" fillId="10" fontId="1" numFmtId="0" xfId="0" applyAlignment="1" applyFont="1">
      <alignment shrinkToFit="0" vertical="bottom" wrapText="0"/>
    </xf>
    <xf borderId="0" fillId="10" fontId="14" numFmtId="0" xfId="0" applyAlignment="1" applyFont="1">
      <alignment shrinkToFit="0" vertical="bottom" wrapText="0"/>
    </xf>
    <xf borderId="0" fillId="10" fontId="15" numFmtId="0" xfId="0" applyAlignment="1" applyFont="1">
      <alignment horizontal="left" readingOrder="0"/>
    </xf>
    <xf borderId="0" fillId="0" fontId="16" numFmtId="0" xfId="0" applyAlignment="1" applyFont="1">
      <alignment readingOrder="0" shrinkToFit="0" vertical="bottom" wrapText="0"/>
    </xf>
    <xf borderId="0" fillId="0" fontId="7" numFmtId="167" xfId="0" applyAlignment="1" applyFont="1" applyNumberFormat="1">
      <alignment horizontal="right" readingOrder="0" shrinkToFit="0" vertical="bottom" wrapText="0"/>
    </xf>
    <xf borderId="0" fillId="0" fontId="7" numFmtId="168" xfId="0" applyAlignment="1" applyFont="1" applyNumberFormat="1">
      <alignment horizontal="right" readingOrder="0" shrinkToFit="0" vertical="bottom" wrapText="0"/>
    </xf>
    <xf borderId="0" fillId="9" fontId="7" numFmtId="0" xfId="0" applyAlignment="1" applyFont="1">
      <alignment horizontal="right" readingOrder="0" shrinkToFit="0" vertical="bottom" wrapText="0"/>
    </xf>
    <xf borderId="0" fillId="9" fontId="7" numFmtId="0" xfId="0" applyAlignment="1" applyFont="1">
      <alignment readingOrder="0" shrinkToFit="0" vertical="bottom" wrapText="0"/>
    </xf>
    <xf borderId="0" fillId="9" fontId="7" numFmtId="11" xfId="0" applyAlignment="1" applyFont="1" applyNumberFormat="1">
      <alignment horizontal="right" readingOrder="0" shrinkToFit="0" vertical="bottom" wrapText="0"/>
    </xf>
    <xf borderId="0" fillId="9" fontId="7" numFmtId="0" xfId="0" applyAlignment="1" applyFont="1">
      <alignment shrinkToFit="0" vertical="bottom" wrapText="0"/>
    </xf>
    <xf borderId="0" fillId="9" fontId="17" numFmtId="0" xfId="0" applyAlignment="1" applyFont="1">
      <alignment readingOrder="0" shrinkToFit="0" vertical="bottom" wrapText="0"/>
    </xf>
    <xf borderId="2" fillId="0" fontId="7" numFmtId="0" xfId="0" applyAlignment="1" applyBorder="1" applyFont="1">
      <alignment readingOrder="0" shrinkToFit="0" vertical="bottom" wrapText="0"/>
    </xf>
    <xf borderId="2" fillId="0" fontId="18" numFmtId="0" xfId="0" applyAlignment="1" applyBorder="1" applyFont="1">
      <alignment readingOrder="0" shrinkToFit="0" vertical="bottom" wrapText="0"/>
    </xf>
    <xf borderId="4" fillId="0" fontId="7" numFmtId="0" xfId="0" applyAlignment="1" applyBorder="1" applyFont="1">
      <alignment readingOrder="0" shrinkToFit="0" vertical="bottom" wrapText="0"/>
    </xf>
    <xf borderId="0" fillId="0" fontId="19" numFmtId="0" xfId="0" applyAlignment="1" applyFont="1">
      <alignment readingOrder="0"/>
    </xf>
    <xf borderId="0" fillId="0" fontId="9" numFmtId="0" xfId="0" applyAlignment="1" applyFont="1">
      <alignment vertical="bottom"/>
    </xf>
    <xf borderId="7" fillId="0" fontId="20" numFmtId="0" xfId="0" applyAlignment="1" applyBorder="1" applyFont="1">
      <alignment horizontal="left" readingOrder="0" vertical="bottom"/>
    </xf>
    <xf borderId="7" fillId="0" fontId="21" numFmtId="0" xfId="0" applyAlignment="1" applyBorder="1" applyFont="1">
      <alignment horizontal="left" readingOrder="0" vertical="bottom"/>
    </xf>
    <xf borderId="7" fillId="0" fontId="9" numFmtId="0" xfId="0" applyAlignment="1" applyBorder="1" applyFont="1">
      <alignment vertical="bottom"/>
    </xf>
    <xf borderId="0" fillId="12" fontId="7" numFmtId="0" xfId="0" applyAlignment="1" applyFill="1" applyFont="1">
      <alignment shrinkToFit="0" vertical="bottom" wrapText="0"/>
    </xf>
    <xf borderId="0" fillId="12" fontId="9" numFmtId="0" xfId="0" applyAlignment="1" applyFont="1">
      <alignment horizontal="left" readingOrder="0" shrinkToFit="0" vertical="bottom" wrapText="0"/>
    </xf>
    <xf borderId="7" fillId="12" fontId="9" numFmtId="0" xfId="0" applyAlignment="1" applyBorder="1" applyFont="1">
      <alignment shrinkToFit="0" vertical="bottom" wrapText="0"/>
    </xf>
    <xf borderId="7" fillId="12" fontId="9" numFmtId="0" xfId="0" applyAlignment="1" applyBorder="1" applyFont="1">
      <alignment horizontal="left" readingOrder="0" shrinkToFit="0" vertical="bottom" wrapText="0"/>
    </xf>
    <xf borderId="7" fillId="12" fontId="9" numFmtId="0" xfId="0" applyAlignment="1" applyBorder="1" applyFont="1">
      <alignment horizontal="right" readingOrder="0" shrinkToFit="0" vertical="bottom" wrapText="0"/>
    </xf>
    <xf borderId="0" fillId="12" fontId="22" numFmtId="0" xfId="0" applyAlignment="1" applyFont="1">
      <alignment horizontal="left" readingOrder="0" shrinkToFit="0" vertical="bottom" wrapText="0"/>
    </xf>
    <xf borderId="8" fillId="12" fontId="9" numFmtId="0" xfId="0" applyAlignment="1" applyBorder="1" applyFont="1">
      <alignment horizontal="left" readingOrder="0" shrinkToFit="0" vertical="bottom" wrapText="0"/>
    </xf>
    <xf borderId="9" fillId="12" fontId="9" numFmtId="0" xfId="0" applyAlignment="1" applyBorder="1" applyFont="1">
      <alignment shrinkToFit="0" vertical="bottom" wrapText="0"/>
    </xf>
    <xf borderId="9" fillId="12" fontId="9" numFmtId="0" xfId="0" applyAlignment="1" applyBorder="1" applyFont="1">
      <alignment horizontal="left" readingOrder="0" shrinkToFit="0" vertical="bottom" wrapText="0"/>
    </xf>
    <xf borderId="9" fillId="12" fontId="9" numFmtId="0" xfId="0" applyAlignment="1" applyBorder="1" applyFont="1">
      <alignment horizontal="right" readingOrder="0" shrinkToFit="0" vertical="bottom" wrapText="0"/>
    </xf>
    <xf borderId="0" fillId="12" fontId="7" numFmtId="0" xfId="0" applyAlignment="1" applyFont="1">
      <alignment horizontal="left" readingOrder="0" shrinkToFit="0" vertical="bottom" wrapText="0"/>
    </xf>
    <xf borderId="0" fillId="0" fontId="2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imf.org/external/np/fin/data/rms_mth.aspx?SelectDate=2010-01-31&amp;reportType=REP" TargetMode="External"/><Relationship Id="rId10" Type="http://schemas.openxmlformats.org/officeDocument/2006/relationships/hyperlink" Target="https://www.imf.org/external/np/fin/data/rms_mth.aspx?SelectDate=2010-01-31&amp;reportType=REP" TargetMode="External"/><Relationship Id="rId13" Type="http://schemas.openxmlformats.org/officeDocument/2006/relationships/hyperlink" Target="https://www.worldscientific.com/doi/10.1142/S2010007817500099" TargetMode="External"/><Relationship Id="rId12" Type="http://schemas.openxmlformats.org/officeDocument/2006/relationships/hyperlink" Target="https://www.imf.org/external/np/fin/data/rms_mth.aspx?SelectDate=2010-01-31&amp;reportType=REP" TargetMode="External"/><Relationship Id="rId1" Type="http://schemas.openxmlformats.org/officeDocument/2006/relationships/comments" Target="../comments1.xml"/><Relationship Id="rId2" Type="http://schemas.openxmlformats.org/officeDocument/2006/relationships/hyperlink" Target="https://doi.org/10.1257/pol.6.1.137" TargetMode="External"/><Relationship Id="rId3" Type="http://schemas.openxmlformats.org/officeDocument/2006/relationships/hyperlink" Target="https://www.imf.org/external/np/fin/data/rms_mth.aspx?SelectDate=2010-01-31&amp;reportType=REP" TargetMode="External"/><Relationship Id="rId4" Type="http://schemas.openxmlformats.org/officeDocument/2006/relationships/hyperlink" Target="https://www.imf.org/external/np/fin/data/rms_mth.aspx?SelectDate=2010-01-31&amp;reportType=REP" TargetMode="External"/><Relationship Id="rId9" Type="http://schemas.openxmlformats.org/officeDocument/2006/relationships/hyperlink" Target="https://www.imf.org/external/np/fin/data/rms_mth.aspx?SelectDate=2010-01-31&amp;reportType=REP" TargetMode="External"/><Relationship Id="rId15" Type="http://schemas.openxmlformats.org/officeDocument/2006/relationships/vmlDrawing" Target="../drawings/vmlDrawing1.vml"/><Relationship Id="rId14" Type="http://schemas.openxmlformats.org/officeDocument/2006/relationships/drawing" Target="../drawings/drawing1.xml"/><Relationship Id="rId5" Type="http://schemas.openxmlformats.org/officeDocument/2006/relationships/hyperlink" Target="https://www.imf.org/external/np/fin/data/rms_mth.aspx?SelectDate=2010-01-31&amp;reportType=REP" TargetMode="External"/><Relationship Id="rId6" Type="http://schemas.openxmlformats.org/officeDocument/2006/relationships/hyperlink" Target="https://www.imf.org/external/np/fin/data/rms_mth.aspx?SelectDate=2010-01-31&amp;reportType=REP" TargetMode="External"/><Relationship Id="rId7" Type="http://schemas.openxmlformats.org/officeDocument/2006/relationships/hyperlink" Target="https://www.imf.org/external/np/fin/data/rms_mth.aspx?SelectDate=2010-01-31&amp;reportType=REP" TargetMode="External"/><Relationship Id="rId8" Type="http://schemas.openxmlformats.org/officeDocument/2006/relationships/hyperlink" Target="https://www.imf.org/external/np/fin/data/rms_mth.aspx?SelectDate=2010-01-31&amp;reportType=REP"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scopus.com/inward/record.url?eid=2-s2.0-84887319232&amp;partnerID=40&amp;md5=224aadad199839ebf10555473d19058d" TargetMode="External"/><Relationship Id="rId190" Type="http://schemas.openxmlformats.org/officeDocument/2006/relationships/hyperlink" Target="https://www.scopus.com/inward/record.url?eid=2-s2.0-70749156591&amp;partnerID=40&amp;md5=09219327bb0533b45efc89492502223f" TargetMode="External"/><Relationship Id="rId42" Type="http://schemas.openxmlformats.org/officeDocument/2006/relationships/hyperlink" Target="https://www.scopus.com/inward/record.url?eid=2-s2.0-85032165564&amp;partnerID=40&amp;md5=50c61149a345708f87ba066c7944a2e4" TargetMode="External"/><Relationship Id="rId41" Type="http://schemas.openxmlformats.org/officeDocument/2006/relationships/hyperlink" Target="https://www.scopus.com/inward/record.url?eid=2-s2.0-85078903897&amp;partnerID=40&amp;md5=7a396cf28d50836d5c711a9050ced1d8" TargetMode="External"/><Relationship Id="rId44" Type="http://schemas.openxmlformats.org/officeDocument/2006/relationships/hyperlink" Target="https://www.scopus.com/inward/record.url?eid=2-s2.0-84860307684&amp;partnerID=40&amp;md5=dab7e85930f7ad46ee5d31171f86ef4c" TargetMode="External"/><Relationship Id="rId194" Type="http://schemas.openxmlformats.org/officeDocument/2006/relationships/hyperlink" Target="https://www.scopus.com/inward/record.url?eid=2-s2.0-85040072588&amp;partnerID=40&amp;md5=43b114a2aecc34a57b1540a5ca1a2c15" TargetMode="External"/><Relationship Id="rId43" Type="http://schemas.openxmlformats.org/officeDocument/2006/relationships/hyperlink" Target="https://www.scopus.com/inward/record.url?eid=2-s2.0-85030712697&amp;partnerID=40&amp;md5=3d45c3829e64ede59b5fe54ca165814f" TargetMode="External"/><Relationship Id="rId193" Type="http://schemas.openxmlformats.org/officeDocument/2006/relationships/hyperlink" Target="https://www.scopus.com/inward/record.url?eid=2-s2.0-84874330188&amp;partnerID=40&amp;md5=923c538157a2a45d6b8efbf2c40aafe7" TargetMode="External"/><Relationship Id="rId46" Type="http://schemas.openxmlformats.org/officeDocument/2006/relationships/hyperlink" Target="https://www.scopus.com/inward/record.url?eid=2-s2.0-84908259726&amp;partnerID=40&amp;md5=17da77aa3bdd2d37dcd84d7b13b7b7d7" TargetMode="External"/><Relationship Id="rId192" Type="http://schemas.openxmlformats.org/officeDocument/2006/relationships/hyperlink" Target="https://www.scopus.com/inward/record.url?eid=2-s2.0-85076861421&amp;partnerID=40&amp;md5=98c1a817ef5d806bedd5e023a314a1dd" TargetMode="External"/><Relationship Id="rId45" Type="http://schemas.openxmlformats.org/officeDocument/2006/relationships/hyperlink" Target="https://www.scopus.com/inward/record.url?eid=2-s2.0-85087809178&amp;partnerID=40&amp;md5=7d1b58780fb646ef9f46dc22121ebb5e" TargetMode="External"/><Relationship Id="rId191" Type="http://schemas.openxmlformats.org/officeDocument/2006/relationships/hyperlink" Target="https://www.scopus.com/inward/record.url?eid=2-s2.0-67650863214&amp;partnerID=40&amp;md5=cca123a90faf3eca5fe0970e982bf37a" TargetMode="External"/><Relationship Id="rId48" Type="http://schemas.openxmlformats.org/officeDocument/2006/relationships/hyperlink" Target="https://www.scopus.com/inward/record.url?eid=2-s2.0-85033566417&amp;partnerID=40&amp;md5=a4456ccbf63dc0ebc7d5d1c9de82318e" TargetMode="External"/><Relationship Id="rId187" Type="http://schemas.openxmlformats.org/officeDocument/2006/relationships/hyperlink" Target="https://www.scopus.com/inward/record.url?eid=2-s2.0-85042929988&amp;partnerID=40&amp;md5=cf83f34eb162ffb8b62897da17895ae8" TargetMode="External"/><Relationship Id="rId47" Type="http://schemas.openxmlformats.org/officeDocument/2006/relationships/hyperlink" Target="https://www.scopus.com/inward/record.url?eid=2-s2.0-85050765304&amp;partnerID=40&amp;md5=e5e7b96f142b3a3f5383c8ad09750c12" TargetMode="External"/><Relationship Id="rId186" Type="http://schemas.openxmlformats.org/officeDocument/2006/relationships/hyperlink" Target="https://www.scopus.com/inward/record.url?eid=2-s2.0-84991858778&amp;partnerID=40&amp;md5=06f0ee3e64eaf6cf4ab5dcd7760f733c" TargetMode="External"/><Relationship Id="rId185" Type="http://schemas.openxmlformats.org/officeDocument/2006/relationships/hyperlink" Target="https://www.scopus.com/inward/record.url?eid=2-s2.0-84894375278&amp;partnerID=40&amp;md5=b235a13bf585c14b38b7b622ed5eacac" TargetMode="External"/><Relationship Id="rId49" Type="http://schemas.openxmlformats.org/officeDocument/2006/relationships/hyperlink" Target="https://www.scopus.com/inward/record.url?eid=2-s2.0-85014396079&amp;partnerID=40&amp;md5=4a82e17cd0d868f70f7fae0d5e21df5a" TargetMode="External"/><Relationship Id="rId184" Type="http://schemas.openxmlformats.org/officeDocument/2006/relationships/hyperlink" Target="https://www.scopus.com/inward/record.url?eid=2-s2.0-34250311730&amp;partnerID=40&amp;md5=0405e526cbeb046515ffb5df003bd0df" TargetMode="External"/><Relationship Id="rId189" Type="http://schemas.openxmlformats.org/officeDocument/2006/relationships/hyperlink" Target="https://www.scopus.com/inward/record.url?eid=2-s2.0-84880340522&amp;partnerID=40&amp;md5=f37384d74aed15f8b8c5fb084b7e33a5" TargetMode="External"/><Relationship Id="rId188" Type="http://schemas.openxmlformats.org/officeDocument/2006/relationships/hyperlink" Target="https://www.scopus.com/inward/record.url?eid=2-s2.0-85075279759&amp;partnerID=40&amp;md5=ff2bb29e7e9d9f0f605b4e79b1ff2521" TargetMode="External"/><Relationship Id="rId31" Type="http://schemas.openxmlformats.org/officeDocument/2006/relationships/hyperlink" Target="https://www.scopus.com/inward/record.url?eid=2-s2.0-85040862423&amp;partnerID=40&amp;md5=9448fad46bf376d7279bb78a0dc61b54" TargetMode="External"/><Relationship Id="rId30" Type="http://schemas.openxmlformats.org/officeDocument/2006/relationships/hyperlink" Target="https://www.dropbox.com/s/hlwcysrobg40lq0/Bretschger-Pattakou2019.csv?dl=0" TargetMode="External"/><Relationship Id="rId33" Type="http://schemas.openxmlformats.org/officeDocument/2006/relationships/hyperlink" Target="https://www.scopus.com/inward/record.url?eid=2-s2.0-85043601241&amp;partnerID=40&amp;md5=c76a30340182bcae72accda4dd8da9c4" TargetMode="External"/><Relationship Id="rId183" Type="http://schemas.openxmlformats.org/officeDocument/2006/relationships/hyperlink" Target="https://www.scopus.com/inward/record.url?eid=2-s2.0-85032365454&amp;partnerID=40&amp;md5=d890179495ddc623020e3026131cc237" TargetMode="External"/><Relationship Id="rId32" Type="http://schemas.openxmlformats.org/officeDocument/2006/relationships/hyperlink" Target="https://www.scopus.com/inward/record.url?eid=2-s2.0-84935036809&amp;partnerID=40&amp;md5=6a1af9c4db3e8c181162aab72baae171" TargetMode="External"/><Relationship Id="rId182" Type="http://schemas.openxmlformats.org/officeDocument/2006/relationships/hyperlink" Target="https://www.scopus.com/inward/record.url?eid=2-s2.0-84940574931&amp;partnerID=40&amp;md5=76a1bf853640f3d129a77e4fa42c956d" TargetMode="External"/><Relationship Id="rId35" Type="http://schemas.openxmlformats.org/officeDocument/2006/relationships/hyperlink" Target="https://www.scopus.com/inward/record.url?eid=2-s2.0-85027423131&amp;partnerID=40&amp;md5=b9bfa9e5f765a1232d6c28e7fcae0f15" TargetMode="External"/><Relationship Id="rId181" Type="http://schemas.openxmlformats.org/officeDocument/2006/relationships/hyperlink" Target="https://www.scopus.com/inward/record.url?eid=2-s2.0-84864550933&amp;partnerID=40&amp;md5=31a81df85bc1462b8ee8217d108a7129" TargetMode="External"/><Relationship Id="rId34" Type="http://schemas.openxmlformats.org/officeDocument/2006/relationships/hyperlink" Target="https://www.scopus.com/inward/record.url?eid=2-s2.0-27144513726&amp;partnerID=40&amp;md5=dbceca4fb712bd021e5270d50f18cbc1" TargetMode="External"/><Relationship Id="rId180" Type="http://schemas.openxmlformats.org/officeDocument/2006/relationships/hyperlink" Target="https://www.scopus.com/inward/record.url?eid=2-s2.0-85054698884&amp;partnerID=40&amp;md5=686d21076b48b649be3d457449afdea6" TargetMode="External"/><Relationship Id="rId37" Type="http://schemas.openxmlformats.org/officeDocument/2006/relationships/hyperlink" Target="https://www.scopus.com/inward/record.url?eid=2-s2.0-85019661830&amp;partnerID=40&amp;md5=cd2cc35016ebb40afd99e934e9862c64" TargetMode="External"/><Relationship Id="rId176" Type="http://schemas.openxmlformats.org/officeDocument/2006/relationships/hyperlink" Target="https://www.scopus.com/inward/record.url?eid=2-s2.0-84928534447&amp;partnerID=40&amp;md5=c22642c73aae0761205ac965a76fd1ac" TargetMode="External"/><Relationship Id="rId36" Type="http://schemas.openxmlformats.org/officeDocument/2006/relationships/hyperlink" Target="https://www.scopus.com/inward/record.url?eid=2-s2.0-84981267531&amp;partnerID=40&amp;md5=f37761a0dee28813173b92072cb8ad1a" TargetMode="External"/><Relationship Id="rId175" Type="http://schemas.openxmlformats.org/officeDocument/2006/relationships/hyperlink" Target="https://www.scopus.com/inward/record.url?eid=2-s2.0-85085532735&amp;partnerID=40&amp;md5=df3122b3bc132e1faab40514db620374" TargetMode="External"/><Relationship Id="rId296" Type="http://schemas.openxmlformats.org/officeDocument/2006/relationships/vmlDrawing" Target="../drawings/vmlDrawing2.vml"/><Relationship Id="rId39" Type="http://schemas.openxmlformats.org/officeDocument/2006/relationships/hyperlink" Target="https://www.scopus.com/inward/record.url?eid=2-s2.0-85012108007&amp;partnerID=40&amp;md5=64f61dc1f400f5fbf824ff719eff0772" TargetMode="External"/><Relationship Id="rId174" Type="http://schemas.openxmlformats.org/officeDocument/2006/relationships/hyperlink" Target="https://www.scopus.com/inward/record.url?eid=2-s2.0-38349075935&amp;partnerID=40&amp;md5=84203da804e1d1fe892ae3d334256db7" TargetMode="External"/><Relationship Id="rId295" Type="http://schemas.openxmlformats.org/officeDocument/2006/relationships/drawing" Target="../drawings/drawing2.xml"/><Relationship Id="rId38" Type="http://schemas.openxmlformats.org/officeDocument/2006/relationships/hyperlink" Target="https://www.scopus.com/inward/record.url?eid=2-s2.0-85018762293&amp;partnerID=40&amp;md5=175bcaba48e4c6fdbfac7df3c3888326" TargetMode="External"/><Relationship Id="rId173" Type="http://schemas.openxmlformats.org/officeDocument/2006/relationships/hyperlink" Target="https://www.scopus.com/inward/record.url?eid=2-s2.0-84874948492&amp;partnerID=40&amp;md5=1af8567101db5ed7f9a91893f313585c" TargetMode="External"/><Relationship Id="rId294" Type="http://schemas.openxmlformats.org/officeDocument/2006/relationships/hyperlink" Target="https://search.proquest.com/docview/1692275141?accountid=14505" TargetMode="External"/><Relationship Id="rId179" Type="http://schemas.openxmlformats.org/officeDocument/2006/relationships/hyperlink" Target="https://www.scopus.com/inward/record.url?eid=2-s2.0-84887232663&amp;partnerID=40&amp;md5=7aded7d4bb11cd958c85c21bf88806c9" TargetMode="External"/><Relationship Id="rId178" Type="http://schemas.openxmlformats.org/officeDocument/2006/relationships/hyperlink" Target="https://www.scopus.com/inward/record.url?eid=2-s2.0-85054903056&amp;partnerID=40&amp;md5=9166f3b97a13e9bf7ba3a28e55e6eed8" TargetMode="External"/><Relationship Id="rId177" Type="http://schemas.openxmlformats.org/officeDocument/2006/relationships/hyperlink" Target="https://www.scopus.com/inward/record.url?eid=2-s2.0-84953931559&amp;partnerID=40&amp;md5=0f6b7dfd374feb229d5fe03c172c8e7f" TargetMode="External"/><Relationship Id="rId20" Type="http://schemas.openxmlformats.org/officeDocument/2006/relationships/hyperlink" Target="https://search.proquest.com/docview/1640476308?accountid=14505" TargetMode="External"/><Relationship Id="rId22" Type="http://schemas.openxmlformats.org/officeDocument/2006/relationships/hyperlink" Target="https://www.scopus.com/inward/record.url?eid=2-s2.0-84960480022&amp;partnerID=40&amp;md5=b0c89dfa3582627694c26b41e0bed34f" TargetMode="External"/><Relationship Id="rId21" Type="http://schemas.openxmlformats.org/officeDocument/2006/relationships/hyperlink" Target="https://www.scopus.com/inward/record.url?eid=2-s2.0-84905241330&amp;partnerID=40&amp;md5=61c82b255fa67d4b072953d07c715187" TargetMode="External"/><Relationship Id="rId24" Type="http://schemas.openxmlformats.org/officeDocument/2006/relationships/hyperlink" Target="https://search.proquest.com/docview/925698604?accountid=14505" TargetMode="External"/><Relationship Id="rId23" Type="http://schemas.openxmlformats.org/officeDocument/2006/relationships/hyperlink" Target="https://www.scopus.com/inward/record.url?eid=2-s2.0-85071284972&amp;partnerID=40&amp;md5=6f20751b244862e5e6d7b292238f3e35" TargetMode="External"/><Relationship Id="rId26" Type="http://schemas.openxmlformats.org/officeDocument/2006/relationships/hyperlink" Target="https://www.scopus.com/inward/record.url?eid=2-s2.0-84893789474&amp;partnerID=40&amp;md5=e582b161eeb99321401c9a453c3b7ae9" TargetMode="External"/><Relationship Id="rId25" Type="http://schemas.openxmlformats.org/officeDocument/2006/relationships/hyperlink" Target="https://www.scopus.com/inward/record.url?eid=2-s2.0-85073978705&amp;partnerID=40&amp;md5=db54f5f864c4cb69e7a6e22b4b23210f" TargetMode="External"/><Relationship Id="rId28" Type="http://schemas.openxmlformats.org/officeDocument/2006/relationships/hyperlink" Target="https://www.scopus.com/inward/record.url?eid=2-s2.0-84896294587&amp;partnerID=40&amp;md5=10c24d85ab0596110164cc8f7ab75dee" TargetMode="External"/><Relationship Id="rId27" Type="http://schemas.openxmlformats.org/officeDocument/2006/relationships/hyperlink" Target="https://www.scopus.com/inward/record.url?eid=2-s2.0-85055998164&amp;partnerID=40&amp;md5=774cbcfc2b8491fa142a1270e5b08ddf" TargetMode="External"/><Relationship Id="rId29" Type="http://schemas.openxmlformats.org/officeDocument/2006/relationships/hyperlink" Target="https://www.scopus.com/inward/record.url?eid=2-s2.0-84865570868&amp;partnerID=40&amp;md5=8af4aaad51c9fb8360498c9ba4079a88" TargetMode="External"/><Relationship Id="rId11" Type="http://schemas.openxmlformats.org/officeDocument/2006/relationships/hyperlink" Target="https://search.proquest.com/docview/1958561743?accountid=14505" TargetMode="External"/><Relationship Id="rId10" Type="http://schemas.openxmlformats.org/officeDocument/2006/relationships/hyperlink" Target="https://www.scopus.com/inward/record.url?eid=2-s2.0-85043586947&amp;partnerID=40&amp;md5=e90d567597555b975fbc421dfa885a88" TargetMode="External"/><Relationship Id="rId13" Type="http://schemas.openxmlformats.org/officeDocument/2006/relationships/hyperlink" Target="https://www.scopus.com/inward/record.url?eid=2-s2.0-85066239097&amp;partnerID=40&amp;md5=30cf4c13a2f64e21820e4bd2f6b22e8c" TargetMode="External"/><Relationship Id="rId12" Type="http://schemas.openxmlformats.org/officeDocument/2006/relationships/hyperlink" Target="https://www.scopus.com/inward/record.url?eid=2-s2.0-85078353078&amp;partnerID=40&amp;md5=5897055b60420cce59bccd850929facb" TargetMode="External"/><Relationship Id="rId15" Type="http://schemas.openxmlformats.org/officeDocument/2006/relationships/hyperlink" Target="https://www.scopus.com/inward/record.url?eid=2-s2.0-80052930965&amp;partnerID=40&amp;md5=0002f714167aa3e6761ad33895477bdf" TargetMode="External"/><Relationship Id="rId198" Type="http://schemas.openxmlformats.org/officeDocument/2006/relationships/hyperlink" Target="https://www.scopus.com/inward/record.url?eid=2-s2.0-84928015504&amp;partnerID=40&amp;md5=fa45342b4f6e59ae2bead0bf3c93f21e" TargetMode="External"/><Relationship Id="rId14" Type="http://schemas.openxmlformats.org/officeDocument/2006/relationships/hyperlink" Target="https://www.scopus.com/inward/record.url?eid=2-s2.0-84925645545&amp;partnerID=40&amp;md5=3f2424c9852688f7ac222aa74eb09131" TargetMode="External"/><Relationship Id="rId197" Type="http://schemas.openxmlformats.org/officeDocument/2006/relationships/hyperlink" Target="https://www.scopus.com/inward/record.url?eid=2-s2.0-84907685431&amp;partnerID=40&amp;md5=582fb6730ad530b08a69772448ca12b1" TargetMode="External"/><Relationship Id="rId17" Type="http://schemas.openxmlformats.org/officeDocument/2006/relationships/hyperlink" Target="https://www.scopus.com/inward/record.url?eid=2-s2.0-84934755716&amp;partnerID=40&amp;md5=859dcd576918e52243b73c21f03130ed" TargetMode="External"/><Relationship Id="rId196" Type="http://schemas.openxmlformats.org/officeDocument/2006/relationships/hyperlink" Target="https://www.scopus.com/inward/record.url?eid=2-s2.0-84908285335&amp;partnerID=40&amp;md5=25986276a1ecad48bed3ee1db17d2fc3" TargetMode="External"/><Relationship Id="rId16" Type="http://schemas.openxmlformats.org/officeDocument/2006/relationships/hyperlink" Target="https://www.scopus.com/inward/record.url?eid=2-s2.0-84921825005&amp;partnerID=40&amp;md5=9ead259303c69d040d5f6c5c6f6986ef" TargetMode="External"/><Relationship Id="rId195" Type="http://schemas.openxmlformats.org/officeDocument/2006/relationships/hyperlink" Target="https://www.scopus.com/inward/record.url?eid=2-s2.0-84865096524&amp;partnerID=40&amp;md5=cca144c7151941df70cce3acac7cba05" TargetMode="External"/><Relationship Id="rId19" Type="http://schemas.openxmlformats.org/officeDocument/2006/relationships/hyperlink" Target="https://www.scopus.com/inward/record.url?eid=2-s2.0-85059303421&amp;partnerID=40&amp;md5=57aa2c12c8dd23730462326b8a151a40" TargetMode="External"/><Relationship Id="rId18" Type="http://schemas.openxmlformats.org/officeDocument/2006/relationships/hyperlink" Target="https://www.scopus.com/inward/record.url?eid=2-s2.0-85089463849&amp;partnerID=40&amp;md5=1852e1c05633ab74390086c4d7e89fbf" TargetMode="External"/><Relationship Id="rId199" Type="http://schemas.openxmlformats.org/officeDocument/2006/relationships/hyperlink" Target="https://www.scopus.com/inward/record.url?eid=2-s2.0-85072405346&amp;partnerID=40&amp;md5=01e03777bcba8fd670347f28cda950f2" TargetMode="External"/><Relationship Id="rId84" Type="http://schemas.openxmlformats.org/officeDocument/2006/relationships/hyperlink" Target="https://www.scopus.com/inward/record.url?eid=2-s2.0-85067600704&amp;partnerID=40&amp;md5=bf11ed40e4358f3fb4bcb0e2e94fe650" TargetMode="External"/><Relationship Id="rId83" Type="http://schemas.openxmlformats.org/officeDocument/2006/relationships/hyperlink" Target="https://www.scopus.com/inward/record.url?eid=2-s2.0-84953373667&amp;partnerID=40&amp;md5=767109f452d37641d4d856e532721638" TargetMode="External"/><Relationship Id="rId86" Type="http://schemas.openxmlformats.org/officeDocument/2006/relationships/hyperlink" Target="https://www.scopus.com/inward/record.url?eid=2-s2.0-84970003087&amp;partnerID=40&amp;md5=64942aec6d909563a4850f1bebff985d" TargetMode="External"/><Relationship Id="rId85" Type="http://schemas.openxmlformats.org/officeDocument/2006/relationships/hyperlink" Target="https://www.scopus.com/inward/record.url?eid=2-s2.0-84964941377&amp;partnerID=40&amp;md5=5997172f3975c21e6702fc45fd8629f7" TargetMode="External"/><Relationship Id="rId88" Type="http://schemas.openxmlformats.org/officeDocument/2006/relationships/hyperlink" Target="https://www.scopus.com/inward/record.url?eid=2-s2.0-3042600486&amp;partnerID=40&amp;md5=2f7da8af565d4ef778438cbe57a86cb9" TargetMode="External"/><Relationship Id="rId150" Type="http://schemas.openxmlformats.org/officeDocument/2006/relationships/hyperlink" Target="https://www.scopus.com/inward/record.url?eid=2-s2.0-85081613189&amp;partnerID=40&amp;md5=8bf0e7a708c30ca63cf9d459e10339a3" TargetMode="External"/><Relationship Id="rId271" Type="http://schemas.openxmlformats.org/officeDocument/2006/relationships/hyperlink" Target="https://www.scopus.com/inward/record.url?eid=2-s2.0-84874019476&amp;partnerID=40&amp;md5=c666802c515fa8e61dfd124f19dfa9a0" TargetMode="External"/><Relationship Id="rId87" Type="http://schemas.openxmlformats.org/officeDocument/2006/relationships/hyperlink" Target="https://www.scopus.com/inward/record.url?eid=2-s2.0-85021807771&amp;partnerID=40&amp;md5=c891c10d3ffa3ee08dd957449e1fc940" TargetMode="External"/><Relationship Id="rId270" Type="http://schemas.openxmlformats.org/officeDocument/2006/relationships/hyperlink" Target="https://www.scopus.com/inward/record.url?eid=2-s2.0-84873646552&amp;partnerID=40&amp;md5=56caf335242ac0b42bffdf91ae71c011" TargetMode="External"/><Relationship Id="rId89" Type="http://schemas.openxmlformats.org/officeDocument/2006/relationships/hyperlink" Target="https://www.scopus.com/inward/record.url?eid=2-s2.0-84928138088&amp;partnerID=40&amp;md5=7342c11a484eeee7c92fb5e4d3b89b0c" TargetMode="External"/><Relationship Id="rId80" Type="http://schemas.openxmlformats.org/officeDocument/2006/relationships/hyperlink" Target="https://www.scopus.com/inward/record.url?eid=2-s2.0-84912027492&amp;partnerID=40&amp;md5=330973a55f6c52a3b7008b26efce4582" TargetMode="External"/><Relationship Id="rId82" Type="http://schemas.openxmlformats.org/officeDocument/2006/relationships/hyperlink" Target="https://www.scopus.com/inward/record.url?eid=2-s2.0-84975830628&amp;partnerID=40&amp;md5=5466ea3c37f40a06ebfd1800c75b6e26" TargetMode="External"/><Relationship Id="rId81" Type="http://schemas.openxmlformats.org/officeDocument/2006/relationships/hyperlink" Target="https://search.proquest.com/docview/1531429019?accountid=14505" TargetMode="External"/><Relationship Id="rId1" Type="http://schemas.openxmlformats.org/officeDocument/2006/relationships/comments" Target="../comments2.xml"/><Relationship Id="rId2" Type="http://schemas.openxmlformats.org/officeDocument/2006/relationships/hyperlink" Target="http://cited.by" TargetMode="External"/><Relationship Id="rId3" Type="http://schemas.openxmlformats.org/officeDocument/2006/relationships/hyperlink" Target="https://www.scopus.com/inward/record.url?eid=2-s2.0-84922984518&amp;partnerID=40&amp;md5=64532d34080a2f5553456bddf2d8f654" TargetMode="External"/><Relationship Id="rId149" Type="http://schemas.openxmlformats.org/officeDocument/2006/relationships/hyperlink" Target="https://www.scopus.com/inward/record.url?eid=2-s2.0-85042541574&amp;partnerID=40&amp;md5=873fc34871904c5d47f707aaea578be5" TargetMode="External"/><Relationship Id="rId4" Type="http://schemas.openxmlformats.org/officeDocument/2006/relationships/hyperlink" Target="https://www.scopus.com/inward/record.url?eid=2-s2.0-84893760791&amp;partnerID=40&amp;md5=603a12793893b6cc379931a3e94ef6f0" TargetMode="External"/><Relationship Id="rId148" Type="http://schemas.openxmlformats.org/officeDocument/2006/relationships/hyperlink" Target="https://www.scopus.com/inward/record.url?eid=2-s2.0-84931308799&amp;partnerID=40&amp;md5=1d3e6678d1a73cb6c224c7124b13e55a" TargetMode="External"/><Relationship Id="rId269" Type="http://schemas.openxmlformats.org/officeDocument/2006/relationships/hyperlink" Target="https://www.scopus.com/inward/record.url?eid=2-s2.0-34249804472&amp;partnerID=40&amp;md5=255d1598bedb8dcec777d568daaa2378" TargetMode="External"/><Relationship Id="rId9" Type="http://schemas.openxmlformats.org/officeDocument/2006/relationships/hyperlink" Target="https://www.scopus.com/inward/record.url?eid=2-s2.0-84880875571&amp;partnerID=40&amp;md5=8c2090e3e6f26a542b60cd189c1c141e" TargetMode="External"/><Relationship Id="rId143" Type="http://schemas.openxmlformats.org/officeDocument/2006/relationships/hyperlink" Target="https://www.scopus.com/inward/record.url?eid=2-s2.0-47949120530&amp;partnerID=40&amp;md5=131e3662aa060ab5ce9f53a7cb47a636" TargetMode="External"/><Relationship Id="rId264" Type="http://schemas.openxmlformats.org/officeDocument/2006/relationships/hyperlink" Target="https://www.scopus.com/inward/record.url?eid=2-s2.0-84977103765&amp;partnerID=40&amp;md5=6706c4b428bbca82a92dcc404c58325d" TargetMode="External"/><Relationship Id="rId142" Type="http://schemas.openxmlformats.org/officeDocument/2006/relationships/hyperlink" Target="https://www.scopus.com/inward/record.url?eid=2-s2.0-84893449006&amp;partnerID=40&amp;md5=55cc97433fdc464b53a94c462e5a2bd5" TargetMode="External"/><Relationship Id="rId263" Type="http://schemas.openxmlformats.org/officeDocument/2006/relationships/hyperlink" Target="https://www.scopus.com/inward/record.url?eid=2-s2.0-84875358728&amp;partnerID=40&amp;md5=f01388a3c999f2c7fb29bd01b6aa591e" TargetMode="External"/><Relationship Id="rId141" Type="http://schemas.openxmlformats.org/officeDocument/2006/relationships/hyperlink" Target="https://www.scopus.com/inward/record.url?eid=2-s2.0-85044289114&amp;partnerID=40&amp;md5=605394d32142372970bb0b01c3cfa2f9" TargetMode="External"/><Relationship Id="rId262" Type="http://schemas.openxmlformats.org/officeDocument/2006/relationships/hyperlink" Target="https://www.scopus.com/inward/record.url?eid=2-s2.0-84874950606&amp;partnerID=40&amp;md5=7611cc289e644155df4159badbfd328d" TargetMode="External"/><Relationship Id="rId140" Type="http://schemas.openxmlformats.org/officeDocument/2006/relationships/hyperlink" Target="https://www.scopus.com/inward/record.url?eid=2-s2.0-85041434407&amp;partnerID=40&amp;md5=f81c87f5f11398500f114f0105b04954" TargetMode="External"/><Relationship Id="rId261" Type="http://schemas.openxmlformats.org/officeDocument/2006/relationships/hyperlink" Target="https://www.scopus.com/inward/record.url?eid=2-s2.0-84873159988&amp;partnerID=40&amp;md5=875d02ea91d20fa106b4624d183d2c04" TargetMode="External"/><Relationship Id="rId5" Type="http://schemas.openxmlformats.org/officeDocument/2006/relationships/hyperlink" Target="https://www.scopus.com/inward/record.url?eid=2-s2.0-84964624202&amp;partnerID=40&amp;md5=e90aa42a9e7806453cbf226414dec6f5" TargetMode="External"/><Relationship Id="rId147" Type="http://schemas.openxmlformats.org/officeDocument/2006/relationships/hyperlink" Target="https://www.scopus.com/inward/record.url?eid=2-s2.0-84899084642&amp;partnerID=40&amp;md5=b9c8f490a95f4b6f95c548e8899d4d2d" TargetMode="External"/><Relationship Id="rId268" Type="http://schemas.openxmlformats.org/officeDocument/2006/relationships/hyperlink" Target="https://www.scopus.com/inward/record.url?eid=2-s2.0-84872655969&amp;partnerID=40&amp;md5=0fd66eb110e3ac0d0df7d9a9dc9aa9f9" TargetMode="External"/><Relationship Id="rId6" Type="http://schemas.openxmlformats.org/officeDocument/2006/relationships/hyperlink" Target="https://www.scopus.com/inward/record.url?eid=2-s2.0-85085772017&amp;partnerID=40&amp;md5=3fc9ce25ca377abd7b73b8c67ee674e9" TargetMode="External"/><Relationship Id="rId146" Type="http://schemas.openxmlformats.org/officeDocument/2006/relationships/hyperlink" Target="https://www.scopus.com/inward/record.url?eid=2-s2.0-85041927061&amp;partnerID=40&amp;md5=c253cfc451c01efb59abd1c5f40f09f1" TargetMode="External"/><Relationship Id="rId267" Type="http://schemas.openxmlformats.org/officeDocument/2006/relationships/hyperlink" Target="https://www.scopus.com/inward/record.url?eid=2-s2.0-84873183937&amp;partnerID=40&amp;md5=63d7b68b1f31171c69d4e7d4bd4214a3" TargetMode="External"/><Relationship Id="rId7" Type="http://schemas.openxmlformats.org/officeDocument/2006/relationships/hyperlink" Target="https://www.scopus.com/inward/record.url?eid=2-s2.0-85065911320&amp;partnerID=40&amp;md5=af66874e8cfd9d28d4b5af06be291333" TargetMode="External"/><Relationship Id="rId145" Type="http://schemas.openxmlformats.org/officeDocument/2006/relationships/hyperlink" Target="https://www.scopus.com/inward/record.url?eid=2-s2.0-85018820836&amp;partnerID=40&amp;md5=7f010d521881dad8d34d927661d2a451" TargetMode="External"/><Relationship Id="rId266" Type="http://schemas.openxmlformats.org/officeDocument/2006/relationships/hyperlink" Target="https://www.scopus.com/inward/record.url?eid=2-s2.0-84908236447&amp;partnerID=40&amp;md5=b9fc4abf66e31cba1c793c7208f4ed39" TargetMode="External"/><Relationship Id="rId8" Type="http://schemas.openxmlformats.org/officeDocument/2006/relationships/hyperlink" Target="https://www.scopus.com/inward/record.url?eid=2-s2.0-85089524083&amp;partnerID=40&amp;md5=e5d3027affef93419e5ad449b10301d0" TargetMode="External"/><Relationship Id="rId144" Type="http://schemas.openxmlformats.org/officeDocument/2006/relationships/hyperlink" Target="https://www.scopus.com/inward/record.url?eid=2-s2.0-85089185462&amp;partnerID=40&amp;md5=da273f0b542e076b14f5b6f49aa28728" TargetMode="External"/><Relationship Id="rId265" Type="http://schemas.openxmlformats.org/officeDocument/2006/relationships/hyperlink" Target="https://www.scopus.com/inward/record.url?eid=2-s2.0-84886929661&amp;partnerID=40&amp;md5=1fe33eb0e0ebb0721807927e3cae5592" TargetMode="External"/><Relationship Id="rId73" Type="http://schemas.openxmlformats.org/officeDocument/2006/relationships/hyperlink" Target="https://www.scopus.com/inward/record.url?eid=2-s2.0-84941635184&amp;partnerID=40&amp;md5=603530c924bea83572368120237e3ff9" TargetMode="External"/><Relationship Id="rId72" Type="http://schemas.openxmlformats.org/officeDocument/2006/relationships/hyperlink" Target="https://www.scopus.com/inward/record.url?eid=2-s2.0-84928029068&amp;partnerID=40&amp;md5=14501279cd22994f7fb843281cf70556" TargetMode="External"/><Relationship Id="rId75" Type="http://schemas.openxmlformats.org/officeDocument/2006/relationships/hyperlink" Target="https://www.scopus.com/inward/record.url?eid=2-s2.0-85076129262&amp;partnerID=40&amp;md5=81786bd96573c405c473be19bdc9126d" TargetMode="External"/><Relationship Id="rId74" Type="http://schemas.openxmlformats.org/officeDocument/2006/relationships/hyperlink" Target="https://www.scopus.com/inward/record.url?eid=2-s2.0-85073246866&amp;partnerID=40&amp;md5=ccd9bdefd551ab52db559fc295d928d5" TargetMode="External"/><Relationship Id="rId77" Type="http://schemas.openxmlformats.org/officeDocument/2006/relationships/hyperlink" Target="https://www.scopus.com/inward/record.url?eid=2-s2.0-39749175643&amp;partnerID=40&amp;md5=b7ef672022e3ee7eadab608a8246d2f8" TargetMode="External"/><Relationship Id="rId260" Type="http://schemas.openxmlformats.org/officeDocument/2006/relationships/hyperlink" Target="https://www.scopus.com/inward/record.url?eid=2-s2.0-84872538412&amp;partnerID=40&amp;md5=84114cc3568608a56eb819a9cc50a806" TargetMode="External"/><Relationship Id="rId76" Type="http://schemas.openxmlformats.org/officeDocument/2006/relationships/hyperlink" Target="https://www.scopus.com/inward/record.url?eid=2-s2.0-80054903871&amp;partnerID=40&amp;md5=52be9e11fb8fcafa9c350f7d6e20adff" TargetMode="External"/><Relationship Id="rId79" Type="http://schemas.openxmlformats.org/officeDocument/2006/relationships/hyperlink" Target="https://search.proquest.com/docview/56947519?accountid=14505" TargetMode="External"/><Relationship Id="rId78" Type="http://schemas.openxmlformats.org/officeDocument/2006/relationships/hyperlink" Target="https://www.scopus.com/inward/record.url?eid=2-s2.0-33645885907&amp;partnerID=40&amp;md5=3c56a88f845116f29bed597d240e06db" TargetMode="External"/><Relationship Id="rId71" Type="http://schemas.openxmlformats.org/officeDocument/2006/relationships/hyperlink" Target="https://www.scopus.com/inward/record.url?eid=2-s2.0-84906057808&amp;partnerID=40&amp;md5=90fa624c04f0b73d74a3e94dcdf3c56c" TargetMode="External"/><Relationship Id="rId70" Type="http://schemas.openxmlformats.org/officeDocument/2006/relationships/hyperlink" Target="https://www.scopus.com/inward/record.url?eid=2-s2.0-85027946038&amp;partnerID=40&amp;md5=b8a9ad01bff795e604e7761153d73412" TargetMode="External"/><Relationship Id="rId139" Type="http://schemas.openxmlformats.org/officeDocument/2006/relationships/hyperlink" Target="https://www.scopus.com/inward/record.url?eid=2-s2.0-85089660734&amp;partnerID=40&amp;md5=68ee0c9aefc62c6ac45b53a81befa91e" TargetMode="External"/><Relationship Id="rId138" Type="http://schemas.openxmlformats.org/officeDocument/2006/relationships/hyperlink" Target="https://www.scopus.com/inward/record.url?eid=2-s2.0-85084311246&amp;partnerID=40&amp;md5=21ca2d2eafa18c098b0c3f718da80674" TargetMode="External"/><Relationship Id="rId259" Type="http://schemas.openxmlformats.org/officeDocument/2006/relationships/hyperlink" Target="https://www.scopus.com/inward/record.url?eid=2-s2.0-84877331629&amp;partnerID=40&amp;md5=a67bf53e2fdc379c7d73c252e1132612" TargetMode="External"/><Relationship Id="rId137" Type="http://schemas.openxmlformats.org/officeDocument/2006/relationships/hyperlink" Target="https://www.scopus.com/inward/record.url?eid=2-s2.0-85036575989&amp;partnerID=40&amp;md5=608f353248d787e187a931d44b0673d1" TargetMode="External"/><Relationship Id="rId258" Type="http://schemas.openxmlformats.org/officeDocument/2006/relationships/hyperlink" Target="https://www.scopus.com/inward/record.url?eid=2-s2.0-85052509272&amp;partnerID=40&amp;md5=ce50534dba32fb54b4eb86557c34a255" TargetMode="External"/><Relationship Id="rId132" Type="http://schemas.openxmlformats.org/officeDocument/2006/relationships/hyperlink" Target="https://www.scopus.com/inward/record.url?eid=2-s2.0-84991396195&amp;partnerID=40&amp;md5=8d06b9e81e5656078911907386392427" TargetMode="External"/><Relationship Id="rId253" Type="http://schemas.openxmlformats.org/officeDocument/2006/relationships/hyperlink" Target="https://www.scopus.com/inward/record.url?eid=2-s2.0-84887844248&amp;partnerID=40&amp;md5=b46ff578959ea17bdccd202b988874ac" TargetMode="External"/><Relationship Id="rId131" Type="http://schemas.openxmlformats.org/officeDocument/2006/relationships/hyperlink" Target="https://www.scopus.com/inward/record.url?eid=2-s2.0-84865440255&amp;partnerID=40&amp;md5=1c96cc60b2be076ba3ab2f45e2fda5d4" TargetMode="External"/><Relationship Id="rId252" Type="http://schemas.openxmlformats.org/officeDocument/2006/relationships/hyperlink" Target="https://www.scopus.com/inward/record.url?eid=2-s2.0-84922671054&amp;partnerID=40&amp;md5=549becc568af4fced8e2751e0d45dccd" TargetMode="External"/><Relationship Id="rId130" Type="http://schemas.openxmlformats.org/officeDocument/2006/relationships/hyperlink" Target="https://www.scopus.com/inward/record.url?eid=2-s2.0-85021362461&amp;partnerID=40&amp;md5=ec83eb24a382c494915075ad06303120" TargetMode="External"/><Relationship Id="rId251" Type="http://schemas.openxmlformats.org/officeDocument/2006/relationships/hyperlink" Target="https://www.scopus.com/inward/record.url?eid=2-s2.0-84929158304&amp;partnerID=40&amp;md5=f2f83937059978725171e48b05b56539" TargetMode="External"/><Relationship Id="rId250" Type="http://schemas.openxmlformats.org/officeDocument/2006/relationships/hyperlink" Target="https://www.scopus.com/inward/record.url?eid=2-s2.0-84921065084&amp;partnerID=40&amp;md5=3cb850e372f0738ad91958462134d26b" TargetMode="External"/><Relationship Id="rId136" Type="http://schemas.openxmlformats.org/officeDocument/2006/relationships/hyperlink" Target="https://www.scopus.com/inward/record.url?eid=2-s2.0-0033979579&amp;partnerID=40&amp;md5=dfab72fd7140b2c5626181d8a9a67b59" TargetMode="External"/><Relationship Id="rId257" Type="http://schemas.openxmlformats.org/officeDocument/2006/relationships/hyperlink" Target="https://www.scopus.com/inward/record.url?eid=2-s2.0-84881514411&amp;partnerID=40&amp;md5=a1184f6e347383ee1ce7a29b81ec78be" TargetMode="External"/><Relationship Id="rId135" Type="http://schemas.openxmlformats.org/officeDocument/2006/relationships/hyperlink" Target="https://www.scopus.com/inward/record.url?eid=2-s2.0-85064128108&amp;partnerID=40&amp;md5=bc4ac7e287390f33ac526cca066456f1" TargetMode="External"/><Relationship Id="rId256" Type="http://schemas.openxmlformats.org/officeDocument/2006/relationships/hyperlink" Target="https://www.scopus.com/inward/record.url?eid=2-s2.0-84884752674&amp;partnerID=40&amp;md5=27776f802b4d73c6b8cbc8c307f4811f" TargetMode="External"/><Relationship Id="rId134" Type="http://schemas.openxmlformats.org/officeDocument/2006/relationships/hyperlink" Target="https://www.scopus.com/inward/record.url?eid=2-s2.0-85056451981&amp;partnerID=40&amp;md5=bc6d98cf96cb5215640aaefd7ed6fe91" TargetMode="External"/><Relationship Id="rId255" Type="http://schemas.openxmlformats.org/officeDocument/2006/relationships/hyperlink" Target="https://www.scopus.com/inward/record.url?eid=2-s2.0-84880343812&amp;partnerID=40&amp;md5=fa33d5d41462daeccd24a31f6fbd2acf" TargetMode="External"/><Relationship Id="rId133" Type="http://schemas.openxmlformats.org/officeDocument/2006/relationships/hyperlink" Target="https://www.scopus.com/inward/record.url?eid=2-s2.0-84901982257&amp;partnerID=40&amp;md5=a5e01e04cb612e69091ba38618a6f7d6" TargetMode="External"/><Relationship Id="rId254" Type="http://schemas.openxmlformats.org/officeDocument/2006/relationships/hyperlink" Target="https://www.scopus.com/inward/record.url?eid=2-s2.0-84884797480&amp;partnerID=40&amp;md5=b09f09d7e863c41e45d2d24a59cc081e" TargetMode="External"/><Relationship Id="rId62" Type="http://schemas.openxmlformats.org/officeDocument/2006/relationships/hyperlink" Target="https://www.scopus.com/inward/record.url?eid=2-s2.0-84883291728&amp;partnerID=40&amp;md5=4a979924b7e79eeab313fa788a525b60" TargetMode="External"/><Relationship Id="rId61" Type="http://schemas.openxmlformats.org/officeDocument/2006/relationships/hyperlink" Target="https://www.scopus.com/inward/record.url?eid=2-s2.0-85079327423&amp;partnerID=40&amp;md5=c4d5216a44d6c02b89d638ce9ba732cb" TargetMode="External"/><Relationship Id="rId64" Type="http://schemas.openxmlformats.org/officeDocument/2006/relationships/hyperlink" Target="https://search.proquest.com/docview/56646221?accountid=14505" TargetMode="External"/><Relationship Id="rId63" Type="http://schemas.openxmlformats.org/officeDocument/2006/relationships/hyperlink" Target="https://www.scopus.com/inward/record.url?eid=2-s2.0-0036314604&amp;partnerID=40&amp;md5=6c4a95b9a3b54e1b06401ea8d288a190" TargetMode="External"/><Relationship Id="rId66" Type="http://schemas.openxmlformats.org/officeDocument/2006/relationships/hyperlink" Target="https://www.scopus.com/inward/record.url?eid=2-s2.0-84942274902&amp;partnerID=40&amp;md5=42ee5661c6beed00212a8c10331277e7" TargetMode="External"/><Relationship Id="rId172" Type="http://schemas.openxmlformats.org/officeDocument/2006/relationships/hyperlink" Target="https://www.scopus.com/inward/record.url?eid=2-s2.0-85034760471&amp;partnerID=40&amp;md5=6f9ca4f0c8fe992304460b7c70b70644" TargetMode="External"/><Relationship Id="rId293" Type="http://schemas.openxmlformats.org/officeDocument/2006/relationships/hyperlink" Target="https://search.proquest.com/docview/56756675?accountid=14505" TargetMode="External"/><Relationship Id="rId65" Type="http://schemas.openxmlformats.org/officeDocument/2006/relationships/hyperlink" Target="https://www.scopus.com/inward/record.url?eid=2-s2.0-84919476047&amp;partnerID=40&amp;md5=de926b1303abb05aec281f6c77c7d3c2" TargetMode="External"/><Relationship Id="rId171" Type="http://schemas.openxmlformats.org/officeDocument/2006/relationships/hyperlink" Target="https://www.scopus.com/inward/record.url?eid=2-s2.0-85072249852&amp;partnerID=40&amp;md5=f4f03d0d309f2e14784052a65b9cd99a" TargetMode="External"/><Relationship Id="rId292" Type="http://schemas.openxmlformats.org/officeDocument/2006/relationships/hyperlink" Target="https://search.proquest.com/docview/1650523534?accountid=14505" TargetMode="External"/><Relationship Id="rId68" Type="http://schemas.openxmlformats.org/officeDocument/2006/relationships/hyperlink" Target="https://www.scopus.com/inward/record.url?eid=2-s2.0-85091018268&amp;partnerID=40&amp;md5=ef53e59683af7297747c5ab1afd89058" TargetMode="External"/><Relationship Id="rId170" Type="http://schemas.openxmlformats.org/officeDocument/2006/relationships/hyperlink" Target="https://www.scopus.com/inward/record.url?eid=2-s2.0-85054789893&amp;partnerID=40&amp;md5=c6c54a46bfe58b2d43bae541b3afc13d" TargetMode="External"/><Relationship Id="rId291" Type="http://schemas.openxmlformats.org/officeDocument/2006/relationships/hyperlink" Target="https://www.scopus.com/inward/record.url?eid=2-s2.0-84874945611&amp;partnerID=40&amp;md5=53d07340dd14fc4213bd3a0a6cfa582d" TargetMode="External"/><Relationship Id="rId67" Type="http://schemas.openxmlformats.org/officeDocument/2006/relationships/hyperlink" Target="https://www.scopus.com/inward/record.url?eid=2-s2.0-71349085237&amp;partnerID=40&amp;md5=b8cbcd329cc72508e7c8621e892f1904" TargetMode="External"/><Relationship Id="rId290" Type="http://schemas.openxmlformats.org/officeDocument/2006/relationships/hyperlink" Target="https://www.scopus.com/inward/record.url?eid=2-s2.0-0036383706&amp;partnerID=40&amp;md5=46ca692d6b1212c6420d0970de2e4433" TargetMode="External"/><Relationship Id="rId60" Type="http://schemas.openxmlformats.org/officeDocument/2006/relationships/hyperlink" Target="https://www.scopus.com/inward/record.url?eid=2-s2.0-85019749210&amp;partnerID=40&amp;md5=c7dfd07992b6f87e744a24c4d526288a" TargetMode="External"/><Relationship Id="rId165" Type="http://schemas.openxmlformats.org/officeDocument/2006/relationships/hyperlink" Target="https://www.scopus.com/inward/record.url?eid=2-s2.0-84940541889&amp;partnerID=40&amp;md5=4574be13743a6eb200d46c04e1720e57" TargetMode="External"/><Relationship Id="rId286" Type="http://schemas.openxmlformats.org/officeDocument/2006/relationships/hyperlink" Target="https://www.scopus.com/inward/record.url?eid=2-s2.0-84894282240&amp;partnerID=40&amp;md5=908a1d0a43c517ba3907126970299ce9" TargetMode="External"/><Relationship Id="rId69" Type="http://schemas.openxmlformats.org/officeDocument/2006/relationships/hyperlink" Target="https://www.scopus.com/inward/record.url?eid=2-s2.0-85053825074&amp;partnerID=40&amp;md5=82ea846ca9f8c166e8607919e1632ef7" TargetMode="External"/><Relationship Id="rId164" Type="http://schemas.openxmlformats.org/officeDocument/2006/relationships/hyperlink" Target="https://www.scopus.com/inward/record.url?eid=2-s2.0-84983002212&amp;partnerID=40&amp;md5=fde064bf9de87b0953ea10df44e2b95b" TargetMode="External"/><Relationship Id="rId285" Type="http://schemas.openxmlformats.org/officeDocument/2006/relationships/hyperlink" Target="https://www.scopus.com/inward/record.url?eid=2-s2.0-54949143545&amp;partnerID=40&amp;md5=bdaefb4f5745a81e1b7dab631477a0d4" TargetMode="External"/><Relationship Id="rId163" Type="http://schemas.openxmlformats.org/officeDocument/2006/relationships/hyperlink" Target="https://www.scopus.com/inward/record.url?eid=2-s2.0-85078705957&amp;partnerID=40&amp;md5=8b94bc1a2d8b5c94720b90e92f77966d" TargetMode="External"/><Relationship Id="rId284" Type="http://schemas.openxmlformats.org/officeDocument/2006/relationships/hyperlink" Target="https://www.scopus.com/inward/record.url?eid=2-s2.0-57149126384&amp;partnerID=40&amp;md5=7bf737e1e6f314f3fb1a7bc0f25fa0ee" TargetMode="External"/><Relationship Id="rId162" Type="http://schemas.openxmlformats.org/officeDocument/2006/relationships/hyperlink" Target="https://www.scopus.com/inward/record.url?eid=2-s2.0-84995479960&amp;partnerID=40&amp;md5=81b5c788f55adca5fe552c7e07c894d2" TargetMode="External"/><Relationship Id="rId283" Type="http://schemas.openxmlformats.org/officeDocument/2006/relationships/hyperlink" Target="https://www.scopus.com/inward/record.url?eid=2-s2.0-60749092795&amp;partnerID=40&amp;md5=6ad974b3c40e6077bbcfa780a73620e4" TargetMode="External"/><Relationship Id="rId169" Type="http://schemas.openxmlformats.org/officeDocument/2006/relationships/hyperlink" Target="https://www.scopus.com/inward/record.url?eid=2-s2.0-85031105498&amp;partnerID=40&amp;md5=12fd914e3c88f1fb4b77d97445ad6f50" TargetMode="External"/><Relationship Id="rId168" Type="http://schemas.openxmlformats.org/officeDocument/2006/relationships/hyperlink" Target="https://www.scopus.com/inward/record.url?eid=2-s2.0-84962855334&amp;partnerID=40&amp;md5=f079e0ba3db6fa491927e1118e086d5f" TargetMode="External"/><Relationship Id="rId289" Type="http://schemas.openxmlformats.org/officeDocument/2006/relationships/hyperlink" Target="https://www.scopus.com/inward/record.url?eid=2-s2.0-0036147019&amp;partnerID=40&amp;md5=a32f91efaf14153e6de4ee340344deaa" TargetMode="External"/><Relationship Id="rId167" Type="http://schemas.openxmlformats.org/officeDocument/2006/relationships/hyperlink" Target="https://www.scopus.com/inward/record.url?eid=2-s2.0-84951103993&amp;partnerID=40&amp;md5=b5756dc84c9e45a9b9c2d9d60d08d5c0" TargetMode="External"/><Relationship Id="rId288" Type="http://schemas.openxmlformats.org/officeDocument/2006/relationships/hyperlink" Target="https://www.scopus.com/inward/record.url?eid=2-s2.0-0141879482&amp;partnerID=40&amp;md5=46a324f730e584633561200f1ae6901c" TargetMode="External"/><Relationship Id="rId166" Type="http://schemas.openxmlformats.org/officeDocument/2006/relationships/hyperlink" Target="https://www.scopus.com/inward/record.url?eid=2-s2.0-85040225624&amp;partnerID=40&amp;md5=d6f32c843286d96cf31b3d872eeccb30" TargetMode="External"/><Relationship Id="rId287" Type="http://schemas.openxmlformats.org/officeDocument/2006/relationships/hyperlink" Target="https://www.scopus.com/inward/record.url?eid=2-s2.0-2142644460&amp;partnerID=40&amp;md5=b098e7ce9c168428c0b9a5a83a95d482" TargetMode="External"/><Relationship Id="rId51" Type="http://schemas.openxmlformats.org/officeDocument/2006/relationships/hyperlink" Target="https://www.scopus.com/inward/record.url?eid=2-s2.0-84906076872&amp;partnerID=40&amp;md5=783b46f5a6a841cf141d6555ee78048c" TargetMode="External"/><Relationship Id="rId50" Type="http://schemas.openxmlformats.org/officeDocument/2006/relationships/hyperlink" Target="https://www.scopus.com/inward/record.url?eid=2-s2.0-85073308393&amp;partnerID=40&amp;md5=1d378f0bfc6607eeedc0b607f10358d1" TargetMode="External"/><Relationship Id="rId53" Type="http://schemas.openxmlformats.org/officeDocument/2006/relationships/hyperlink" Target="https://www.scopus.com/inward/record.url?eid=2-s2.0-85045452854&amp;partnerID=40&amp;md5=5528fb36794c20908bca2c34c72deab7" TargetMode="External"/><Relationship Id="rId52" Type="http://schemas.openxmlformats.org/officeDocument/2006/relationships/hyperlink" Target="https://www.scopus.com/inward/record.url?eid=2-s2.0-84872815540&amp;partnerID=40&amp;md5=f220124d3cdf50768c615eb8e46ee929" TargetMode="External"/><Relationship Id="rId55" Type="http://schemas.openxmlformats.org/officeDocument/2006/relationships/hyperlink" Target="https://www.scopus.com/inward/record.url?eid=2-s2.0-84865101604&amp;partnerID=40&amp;md5=0ff3ee7772a00041bd5d2869769cae19" TargetMode="External"/><Relationship Id="rId161" Type="http://schemas.openxmlformats.org/officeDocument/2006/relationships/hyperlink" Target="https://www.scopus.com/inward/record.url?eid=2-s2.0-84964958169&amp;partnerID=40&amp;md5=f91d50f4b148273641dbcbb7244f3d74" TargetMode="External"/><Relationship Id="rId282" Type="http://schemas.openxmlformats.org/officeDocument/2006/relationships/hyperlink" Target="https://www.scopus.com/inward/record.url?eid=2-s2.0-77952786202&amp;partnerID=40&amp;md5=fe680e728ab67c4f975f8f6d8bd90582" TargetMode="External"/><Relationship Id="rId54" Type="http://schemas.openxmlformats.org/officeDocument/2006/relationships/hyperlink" Target="https://www.scopus.com/inward/record.url?eid=2-s2.0-76149142167&amp;partnerID=40&amp;md5=f370377a83ec62f1d171709597a95211" TargetMode="External"/><Relationship Id="rId160" Type="http://schemas.openxmlformats.org/officeDocument/2006/relationships/hyperlink" Target="https://www.scopus.com/inward/record.url?eid=2-s2.0-84894294903&amp;partnerID=40&amp;md5=e980fb0d79cbc12c24c68498128d56fc" TargetMode="External"/><Relationship Id="rId281" Type="http://schemas.openxmlformats.org/officeDocument/2006/relationships/hyperlink" Target="https://www.scopus.com/inward/record.url?eid=2-s2.0-78651240073&amp;partnerID=40&amp;md5=fbeb0a0295b13e6be24520e9c1ff43e1" TargetMode="External"/><Relationship Id="rId57" Type="http://schemas.openxmlformats.org/officeDocument/2006/relationships/hyperlink" Target="https://www.scopus.com/inward/record.url?eid=2-s2.0-85054690814&amp;partnerID=40&amp;md5=e93b898e9490961ec15561c187b38bad" TargetMode="External"/><Relationship Id="rId280" Type="http://schemas.openxmlformats.org/officeDocument/2006/relationships/hyperlink" Target="https://www.scopus.com/inward/record.url?eid=2-s2.0-79953195581&amp;partnerID=40&amp;md5=c46442bfe4b4f8c1b7d65f77ec443c0c" TargetMode="External"/><Relationship Id="rId56" Type="http://schemas.openxmlformats.org/officeDocument/2006/relationships/hyperlink" Target="https://www.scopus.com/inward/record.url?eid=2-s2.0-85078298879&amp;partnerID=40&amp;md5=e1e65de3190aef35c551147b9f06b4c2" TargetMode="External"/><Relationship Id="rId159" Type="http://schemas.openxmlformats.org/officeDocument/2006/relationships/hyperlink" Target="https://www.scopus.com/inward/record.url?eid=2-s2.0-85017214364&amp;partnerID=40&amp;md5=072313dfbe5a09eab356b6e16c222bb1" TargetMode="External"/><Relationship Id="rId59" Type="http://schemas.openxmlformats.org/officeDocument/2006/relationships/hyperlink" Target="https://www.scopus.com/inward/record.url?eid=2-s2.0-85047546782&amp;partnerID=40&amp;md5=15411c84a1768fe793afd131c29d087c" TargetMode="External"/><Relationship Id="rId154" Type="http://schemas.openxmlformats.org/officeDocument/2006/relationships/hyperlink" Target="https://www.scopus.com/inward/record.url?eid=2-s2.0-85075351261&amp;partnerID=40&amp;md5=b02e10fe2572d2d21628c469bd873a20" TargetMode="External"/><Relationship Id="rId275" Type="http://schemas.openxmlformats.org/officeDocument/2006/relationships/hyperlink" Target="https://www.scopus.com/inward/record.url?eid=2-s2.0-84873871118&amp;partnerID=40&amp;md5=0a06fa62d1a2a021650dbc027b3be7ae" TargetMode="External"/><Relationship Id="rId58" Type="http://schemas.openxmlformats.org/officeDocument/2006/relationships/hyperlink" Target="https://www.scopus.com/inward/record.url?eid=2-s2.0-85051140978&amp;partnerID=40&amp;md5=f4fd70a5196cc58df1c4687f3e733ced" TargetMode="External"/><Relationship Id="rId153" Type="http://schemas.openxmlformats.org/officeDocument/2006/relationships/hyperlink" Target="https://www.scopus.com/inward/record.url?eid=2-s2.0-85047369290&amp;partnerID=40&amp;md5=706a0021f402aa9062a8dbc019816e7d" TargetMode="External"/><Relationship Id="rId274" Type="http://schemas.openxmlformats.org/officeDocument/2006/relationships/hyperlink" Target="https://www.scopus.com/inward/record.url?eid=2-s2.0-84880911271&amp;partnerID=40&amp;md5=a8a53de5db97856927c496f7caadacc1" TargetMode="External"/><Relationship Id="rId152" Type="http://schemas.openxmlformats.org/officeDocument/2006/relationships/hyperlink" Target="https://www.scopus.com/inward/record.url?eid=2-s2.0-85051280060&amp;partnerID=40&amp;md5=733c14c4e13c10826d9528c52e8b313d" TargetMode="External"/><Relationship Id="rId273" Type="http://schemas.openxmlformats.org/officeDocument/2006/relationships/hyperlink" Target="https://www.scopus.com/inward/record.url?eid=2-s2.0-84887189996&amp;partnerID=40&amp;md5=a1ec772a892aaad8360538c157a113ae" TargetMode="External"/><Relationship Id="rId151" Type="http://schemas.openxmlformats.org/officeDocument/2006/relationships/hyperlink" Target="https://www.scopus.com/inward/record.url?eid=2-s2.0-84943365366&amp;partnerID=40&amp;md5=59baa37d479d9ab485e61c20c7fecc6e" TargetMode="External"/><Relationship Id="rId272" Type="http://schemas.openxmlformats.org/officeDocument/2006/relationships/hyperlink" Target="https://www.scopus.com/inward/record.url?eid=2-s2.0-84871422841&amp;partnerID=40&amp;md5=ea25f62dfb2958adc20d6983c8044b96" TargetMode="External"/><Relationship Id="rId158" Type="http://schemas.openxmlformats.org/officeDocument/2006/relationships/hyperlink" Target="https://www.scopus.com/inward/record.url?eid=2-s2.0-85013078266&amp;partnerID=40&amp;md5=ec8aa50411d0a54606914ca069b495bb" TargetMode="External"/><Relationship Id="rId279" Type="http://schemas.openxmlformats.org/officeDocument/2006/relationships/hyperlink" Target="https://www.scopus.com/inward/record.url?eid=2-s2.0-79960859811&amp;partnerID=40&amp;md5=e3d9a20e57eba9367e53455e8b81db7b" TargetMode="External"/><Relationship Id="rId157" Type="http://schemas.openxmlformats.org/officeDocument/2006/relationships/hyperlink" Target="https://www.scopus.com/inward/record.url?eid=2-s2.0-85046907523&amp;partnerID=40&amp;md5=8bb8ac7a3150d045b288acb6d867577d" TargetMode="External"/><Relationship Id="rId278" Type="http://schemas.openxmlformats.org/officeDocument/2006/relationships/hyperlink" Target="https://www.scopus.com/inward/record.url?eid=2-s2.0-81155137789&amp;partnerID=40&amp;md5=5405bb475b8ffe4a2d93c9935e4308bf" TargetMode="External"/><Relationship Id="rId156" Type="http://schemas.openxmlformats.org/officeDocument/2006/relationships/hyperlink" Target="https://www.scopus.com/inward/record.url?eid=2-s2.0-85083582424&amp;partnerID=40&amp;md5=92da66b64acf44123a7162242dd4de74" TargetMode="External"/><Relationship Id="rId277" Type="http://schemas.openxmlformats.org/officeDocument/2006/relationships/hyperlink" Target="https://www.scopus.com/inward/record.url?eid=2-s2.0-84868207822&amp;partnerID=40&amp;md5=16a517edad8abe47989a691bf143c758" TargetMode="External"/><Relationship Id="rId155" Type="http://schemas.openxmlformats.org/officeDocument/2006/relationships/hyperlink" Target="https://www.scopus.com/inward/record.url?eid=2-s2.0-85032711113&amp;partnerID=40&amp;md5=689ad9c64fbe97a67f5b025187156b4d" TargetMode="External"/><Relationship Id="rId276" Type="http://schemas.openxmlformats.org/officeDocument/2006/relationships/hyperlink" Target="https://www.scopus.com/inward/record.url?eid=2-s2.0-84884594477&amp;partnerID=40&amp;md5=44bef3c31a27e6cb9474ecaa63ba975f" TargetMode="External"/><Relationship Id="rId107" Type="http://schemas.openxmlformats.org/officeDocument/2006/relationships/hyperlink" Target="https://www.scopus.com/inward/record.url?eid=2-s2.0-84925946340&amp;partnerID=40&amp;md5=950659587166a9a1ce573ba7381bbec1" TargetMode="External"/><Relationship Id="rId228" Type="http://schemas.openxmlformats.org/officeDocument/2006/relationships/hyperlink" Target="https://www.scopus.com/inward/record.url?eid=2-s2.0-84903455569&amp;partnerID=40&amp;md5=6251132cb1a0917fd4dcf694d82b5588" TargetMode="External"/><Relationship Id="rId106" Type="http://schemas.openxmlformats.org/officeDocument/2006/relationships/hyperlink" Target="https://www.scopus.com/inward/record.url?eid=2-s2.0-85031805790&amp;partnerID=40&amp;md5=d8f561cc4eddc87d935b72c1f80a79ed" TargetMode="External"/><Relationship Id="rId227" Type="http://schemas.openxmlformats.org/officeDocument/2006/relationships/hyperlink" Target="https://www.scopus.com/inward/record.url?eid=2-s2.0-84925510826&amp;partnerID=40&amp;md5=305216c0d56af08d73658a8ae66ae2b7" TargetMode="External"/><Relationship Id="rId105" Type="http://schemas.openxmlformats.org/officeDocument/2006/relationships/hyperlink" Target="https://www.scopus.com/inward/record.url?eid=2-s2.0-84862651043&amp;partnerID=40&amp;md5=6735c943ea562956f137e1a7a716af1c" TargetMode="External"/><Relationship Id="rId226" Type="http://schemas.openxmlformats.org/officeDocument/2006/relationships/hyperlink" Target="https://www.scopus.com/inward/record.url?eid=2-s2.0-85038815852&amp;partnerID=40&amp;md5=9621ee57a6e921d6acefd5add1f22a0f" TargetMode="External"/><Relationship Id="rId104" Type="http://schemas.openxmlformats.org/officeDocument/2006/relationships/hyperlink" Target="https://www.scopus.com/inward/record.url?eid=2-s2.0-85057181205&amp;partnerID=40&amp;md5=9874831c73ca02a523a581692c58ea8b" TargetMode="External"/><Relationship Id="rId225" Type="http://schemas.openxmlformats.org/officeDocument/2006/relationships/hyperlink" Target="https://www.scopus.com/inward/record.url?eid=2-s2.0-77957123637&amp;partnerID=40&amp;md5=04e4320306ee6825dda373f75376321a" TargetMode="External"/><Relationship Id="rId109" Type="http://schemas.openxmlformats.org/officeDocument/2006/relationships/hyperlink" Target="https://www.scopus.com/inward/record.url?eid=2-s2.0-85044320742&amp;partnerID=40&amp;md5=8a9de06a21a30f79f6210f1648303286" TargetMode="External"/><Relationship Id="rId108" Type="http://schemas.openxmlformats.org/officeDocument/2006/relationships/hyperlink" Target="https://www.scopus.com/inward/record.url?eid=2-s2.0-84952683314&amp;partnerID=40&amp;md5=80d888616407f4a97049bee8c2482428" TargetMode="External"/><Relationship Id="rId229" Type="http://schemas.openxmlformats.org/officeDocument/2006/relationships/hyperlink" Target="https://www.scopus.com/inward/record.url?eid=2-s2.0-85018762270&amp;partnerID=40&amp;md5=328fa9d8ae5102939c77357269ad722d" TargetMode="External"/><Relationship Id="rId220" Type="http://schemas.openxmlformats.org/officeDocument/2006/relationships/hyperlink" Target="https://www.scopus.com/inward/record.url?eid=2-s2.0-85080147703&amp;partnerID=40&amp;md5=41aa4fdc00fcaeeb356aaa8d06a33965" TargetMode="External"/><Relationship Id="rId103" Type="http://schemas.openxmlformats.org/officeDocument/2006/relationships/hyperlink" Target="https://www.scopus.com/inward/record.url?eid=2-s2.0-85047598385&amp;partnerID=40&amp;md5=e2c6ae605dee20ce3c4a60f1e683899b" TargetMode="External"/><Relationship Id="rId224" Type="http://schemas.openxmlformats.org/officeDocument/2006/relationships/hyperlink" Target="https://www.scopus.com/inward/record.url?eid=2-s2.0-84893181139&amp;partnerID=40&amp;md5=6953984d7c050d7afca751c605389be0" TargetMode="External"/><Relationship Id="rId102" Type="http://schemas.openxmlformats.org/officeDocument/2006/relationships/hyperlink" Target="https://www.scopus.com/inward/record.url?eid=2-s2.0-60849123923&amp;partnerID=40&amp;md5=f9a71223db63e9098487e591f32a6fbd" TargetMode="External"/><Relationship Id="rId223" Type="http://schemas.openxmlformats.org/officeDocument/2006/relationships/hyperlink" Target="https://www.scopus.com/inward/record.url?eid=2-s2.0-84939958503&amp;partnerID=40&amp;md5=af2593dc00d84a8a69e848b5d988489b" TargetMode="External"/><Relationship Id="rId101" Type="http://schemas.openxmlformats.org/officeDocument/2006/relationships/hyperlink" Target="https://www.scopus.com/inward/record.url?eid=2-s2.0-84989871312&amp;partnerID=40&amp;md5=8008f64b3949ab8924b27862cb34a913" TargetMode="External"/><Relationship Id="rId222" Type="http://schemas.openxmlformats.org/officeDocument/2006/relationships/hyperlink" Target="https://www.scopus.com/inward/record.url?eid=2-s2.0-85021813385&amp;partnerID=40&amp;md5=323f8e982bf283191a83084758208a97" TargetMode="External"/><Relationship Id="rId100" Type="http://schemas.openxmlformats.org/officeDocument/2006/relationships/hyperlink" Target="https://www.scopus.com/inward/record.url?eid=2-s2.0-84892899483&amp;partnerID=40&amp;md5=b7c15aebfe368b942958439a5dbd60bc" TargetMode="External"/><Relationship Id="rId221" Type="http://schemas.openxmlformats.org/officeDocument/2006/relationships/hyperlink" Target="https://www.scopus.com/inward/record.url?eid=2-s2.0-85084291636&amp;partnerID=40&amp;md5=ef3137eb5cf00138bbba9c08c79aa9e8" TargetMode="External"/><Relationship Id="rId217" Type="http://schemas.openxmlformats.org/officeDocument/2006/relationships/hyperlink" Target="https://www.scopus.com/inward/record.url?eid=2-s2.0-85065759073&amp;partnerID=40&amp;md5=252b3535bc153ebce362d532d3c37a88" TargetMode="External"/><Relationship Id="rId216" Type="http://schemas.openxmlformats.org/officeDocument/2006/relationships/hyperlink" Target="https://www.scopus.com/inward/record.url?eid=2-s2.0-33749831842&amp;partnerID=40&amp;md5=ee992782e5b33edfd615e7b87f3b2285" TargetMode="External"/><Relationship Id="rId215" Type="http://schemas.openxmlformats.org/officeDocument/2006/relationships/hyperlink" Target="https://www.scopus.com/inward/record.url?eid=2-s2.0-85053237244&amp;partnerID=40&amp;md5=81e91854450dc3decaf2ecc864456fe5" TargetMode="External"/><Relationship Id="rId214" Type="http://schemas.openxmlformats.org/officeDocument/2006/relationships/hyperlink" Target="https://www.scopus.com/inward/record.url?eid=2-s2.0-84874950414&amp;partnerID=40&amp;md5=739d7058755bcbbe217829beb4f5e1ba" TargetMode="External"/><Relationship Id="rId219" Type="http://schemas.openxmlformats.org/officeDocument/2006/relationships/hyperlink" Target="https://search.proquest.com/docview/925698575?accountid=14505" TargetMode="External"/><Relationship Id="rId218" Type="http://schemas.openxmlformats.org/officeDocument/2006/relationships/hyperlink" Target="https://www.scopus.com/inward/record.url?eid=2-s2.0-85048792935&amp;partnerID=40&amp;md5=f7fb1f17ea028c9c8950d3ae61ad1c17" TargetMode="External"/><Relationship Id="rId213" Type="http://schemas.openxmlformats.org/officeDocument/2006/relationships/hyperlink" Target="https://www.scopus.com/inward/record.url?eid=2-s2.0-85087898235&amp;partnerID=40&amp;md5=bffe5510973289c1d0b6a4d53e83b6b0" TargetMode="External"/><Relationship Id="rId212" Type="http://schemas.openxmlformats.org/officeDocument/2006/relationships/hyperlink" Target="https://www.scopus.com/inward/record.url?eid=2-s2.0-84865066003&amp;partnerID=40&amp;md5=a409b934ebce5bf18bed2338120dafc1" TargetMode="External"/><Relationship Id="rId211" Type="http://schemas.openxmlformats.org/officeDocument/2006/relationships/hyperlink" Target="https://www.scopus.com/inward/record.url?eid=2-s2.0-85053599173&amp;partnerID=40&amp;md5=19311b159ab0bb01b2b7865824e09dce" TargetMode="External"/><Relationship Id="rId210" Type="http://schemas.openxmlformats.org/officeDocument/2006/relationships/hyperlink" Target="https://www.scopus.com/inward/record.url?eid=2-s2.0-59249097588&amp;partnerID=40&amp;md5=789b2d0b49c7848d78b26ac7ec6d9e77" TargetMode="External"/><Relationship Id="rId129" Type="http://schemas.openxmlformats.org/officeDocument/2006/relationships/hyperlink" Target="https://www.scopus.com/inward/record.url?eid=2-s2.0-77954863144&amp;partnerID=40&amp;md5=4bc1edbd1c46b4bdacd13c5154e4679f" TargetMode="External"/><Relationship Id="rId128" Type="http://schemas.openxmlformats.org/officeDocument/2006/relationships/hyperlink" Target="https://www.scopus.com/inward/record.url?eid=2-s2.0-85026410957&amp;partnerID=40&amp;md5=1be36bdb09ba0c3acb8014ca394d7e14" TargetMode="External"/><Relationship Id="rId249" Type="http://schemas.openxmlformats.org/officeDocument/2006/relationships/hyperlink" Target="https://www.scopus.com/inward/record.url?eid=2-s2.0-84910002759&amp;partnerID=40&amp;md5=9f670475f67d00f5bc3631badaa2c7bd" TargetMode="External"/><Relationship Id="rId127" Type="http://schemas.openxmlformats.org/officeDocument/2006/relationships/hyperlink" Target="https://www.scopus.com/inward/record.url?eid=2-s2.0-85034632901&amp;partnerID=40&amp;md5=63c2eb6e131f76eb27d1c2380cefdcef" TargetMode="External"/><Relationship Id="rId248" Type="http://schemas.openxmlformats.org/officeDocument/2006/relationships/hyperlink" Target="https://www.scopus.com/inward/record.url?eid=2-s2.0-84887374127&amp;partnerID=40&amp;md5=3eb30a22c539ffca21cdbb3b1d424f56" TargetMode="External"/><Relationship Id="rId126" Type="http://schemas.openxmlformats.org/officeDocument/2006/relationships/hyperlink" Target="https://www.scopus.com/inward/record.url?eid=2-s2.0-84930937447&amp;partnerID=40&amp;md5=34311ba528e0aef3e42b0c8fa429668f" TargetMode="External"/><Relationship Id="rId247" Type="http://schemas.openxmlformats.org/officeDocument/2006/relationships/hyperlink" Target="https://www.scopus.com/inward/record.url?eid=2-s2.0-84898545717&amp;partnerID=40&amp;md5=8c82490098b37a1c3a20ea75b2f30306" TargetMode="External"/><Relationship Id="rId121" Type="http://schemas.openxmlformats.org/officeDocument/2006/relationships/hyperlink" Target="https://www.scopus.com/inward/record.url?eid=2-s2.0-85079560683&amp;partnerID=40&amp;md5=1ec9f85de57701ec4bc94ba6126f4b39" TargetMode="External"/><Relationship Id="rId242" Type="http://schemas.openxmlformats.org/officeDocument/2006/relationships/hyperlink" Target="https://www.scopus.com/inward/record.url?eid=2-s2.0-85015256857&amp;partnerID=40&amp;md5=ef1281ffd5b392b64e1fb57c7cfd42d2" TargetMode="External"/><Relationship Id="rId120" Type="http://schemas.openxmlformats.org/officeDocument/2006/relationships/hyperlink" Target="https://www.scopus.com/inward/record.url?eid=2-s2.0-84955620903&amp;partnerID=40&amp;md5=23d7bd2575b05d9ca831b5ea9922135f" TargetMode="External"/><Relationship Id="rId241" Type="http://schemas.openxmlformats.org/officeDocument/2006/relationships/hyperlink" Target="https://www.scopus.com/inward/record.url?eid=2-s2.0-85002326541&amp;partnerID=40&amp;md5=2f5e0da9c5e3a93d2f94996a4438093d" TargetMode="External"/><Relationship Id="rId240" Type="http://schemas.openxmlformats.org/officeDocument/2006/relationships/hyperlink" Target="https://www.scopus.com/inward/record.url?eid=2-s2.0-85010310647&amp;partnerID=40&amp;md5=a6720b0b9c44d0813ad976a00f37ddd9" TargetMode="External"/><Relationship Id="rId125" Type="http://schemas.openxmlformats.org/officeDocument/2006/relationships/hyperlink" Target="https://www.scopus.com/inward/record.url?eid=2-s2.0-85072168367&amp;partnerID=40&amp;md5=c5b192b510a2f55b67708486dfef254c" TargetMode="External"/><Relationship Id="rId246" Type="http://schemas.openxmlformats.org/officeDocument/2006/relationships/hyperlink" Target="https://www.scopus.com/inward/record.url?eid=2-s2.0-84907525797&amp;partnerID=40&amp;md5=16c1300eaa19b7cd0210f3e62f10113a" TargetMode="External"/><Relationship Id="rId124" Type="http://schemas.openxmlformats.org/officeDocument/2006/relationships/hyperlink" Target="https://www.scopus.com/inward/record.url?eid=2-s2.0-85037355932&amp;partnerID=40&amp;md5=e317dad514ac91b4cec3c4588295e93f" TargetMode="External"/><Relationship Id="rId245" Type="http://schemas.openxmlformats.org/officeDocument/2006/relationships/hyperlink" Target="https://www.scopus.com/inward/record.url?eid=2-s2.0-84924375714&amp;partnerID=40&amp;md5=219fbb292ccf7469b6ba5270d3bcb7a7" TargetMode="External"/><Relationship Id="rId123" Type="http://schemas.openxmlformats.org/officeDocument/2006/relationships/hyperlink" Target="https://www.scopus.com/inward/record.url?eid=2-s2.0-85048744926&amp;partnerID=40&amp;md5=0faa5aba03e35059dd1303dc052b19aa" TargetMode="External"/><Relationship Id="rId244" Type="http://schemas.openxmlformats.org/officeDocument/2006/relationships/hyperlink" Target="https://www.scopus.com/inward/record.url?eid=2-s2.0-67650221268&amp;partnerID=40&amp;md5=ad51172c90e9993119b85a9f3a74e0ab" TargetMode="External"/><Relationship Id="rId122" Type="http://schemas.openxmlformats.org/officeDocument/2006/relationships/hyperlink" Target="https://www.scopus.com/inward/record.url?eid=2-s2.0-84942502289&amp;partnerID=40&amp;md5=b1ec3c4cfad1978da429fec9fa36ebf7" TargetMode="External"/><Relationship Id="rId243" Type="http://schemas.openxmlformats.org/officeDocument/2006/relationships/hyperlink" Target="https://www.scopus.com/inward/record.url?eid=2-s2.0-84903158566&amp;partnerID=40&amp;md5=9e01fda29606be67bfb57c6f7e486a53" TargetMode="External"/><Relationship Id="rId95" Type="http://schemas.openxmlformats.org/officeDocument/2006/relationships/hyperlink" Target="https://www.scopus.com/inward/record.url?eid=2-s2.0-85026908328&amp;partnerID=40&amp;md5=a1b5adc0f52bbf9c622e46a2c241fd23" TargetMode="External"/><Relationship Id="rId94" Type="http://schemas.openxmlformats.org/officeDocument/2006/relationships/hyperlink" Target="https://www.scopus.com/inward/record.url?eid=2-s2.0-85008354783&amp;partnerID=40&amp;md5=b36bd8b02bb68eae5323773693696439" TargetMode="External"/><Relationship Id="rId97" Type="http://schemas.openxmlformats.org/officeDocument/2006/relationships/hyperlink" Target="https://www.scopus.com/inward/record.url?eid=2-s2.0-85071723994&amp;partnerID=40&amp;md5=6072c062d02957afad16e98861ad7d98" TargetMode="External"/><Relationship Id="rId96" Type="http://schemas.openxmlformats.org/officeDocument/2006/relationships/hyperlink" Target="https://www.scopus.com/inward/record.url?eid=2-s2.0-0036322125&amp;partnerID=40&amp;md5=b833aeea5eac632e673d4110073d2e3d" TargetMode="External"/><Relationship Id="rId99" Type="http://schemas.openxmlformats.org/officeDocument/2006/relationships/hyperlink" Target="https://www.scopus.com/inward/record.url?eid=2-s2.0-85073413272&amp;partnerID=40&amp;md5=e2a5efab64301daed0b71010e0714a8a" TargetMode="External"/><Relationship Id="rId98" Type="http://schemas.openxmlformats.org/officeDocument/2006/relationships/hyperlink" Target="https://www.scopus.com/inward/record.url?eid=2-s2.0-84971659682&amp;partnerID=40&amp;md5=35c4abb44c5bec53bda99c68f6cb78a0" TargetMode="External"/><Relationship Id="rId91" Type="http://schemas.openxmlformats.org/officeDocument/2006/relationships/hyperlink" Target="https://www.scopus.com/inward/record.url?eid=2-s2.0-85072804794&amp;partnerID=40&amp;md5=74695fc50a65975fce99b54771d1c96e" TargetMode="External"/><Relationship Id="rId90" Type="http://schemas.openxmlformats.org/officeDocument/2006/relationships/hyperlink" Target="https://www.scopus.com/inward/record.url?eid=2-s2.0-54949157265&amp;partnerID=40&amp;md5=4429900a8aa00ca4c739a0caed08d5cf" TargetMode="External"/><Relationship Id="rId93" Type="http://schemas.openxmlformats.org/officeDocument/2006/relationships/hyperlink" Target="https://www.scopus.com/inward/record.url?eid=2-s2.0-85021845865&amp;partnerID=40&amp;md5=463e1cc4f2daff414375b94d6245a038" TargetMode="External"/><Relationship Id="rId92" Type="http://schemas.openxmlformats.org/officeDocument/2006/relationships/hyperlink" Target="https://www.scopus.com/inward/record.url?eid=2-s2.0-85059326398&amp;partnerID=40&amp;md5=fbe78e85f2734e9a42526a66b03c9bc6" TargetMode="External"/><Relationship Id="rId118" Type="http://schemas.openxmlformats.org/officeDocument/2006/relationships/hyperlink" Target="https://www.scopus.com/inward/record.url?eid=2-s2.0-84923573004&amp;partnerID=40&amp;md5=f8619d622c26e95fab2a9b11781d8979" TargetMode="External"/><Relationship Id="rId239" Type="http://schemas.openxmlformats.org/officeDocument/2006/relationships/hyperlink" Target="https://www.scopus.com/inward/record.url?eid=2-s2.0-85020126183&amp;partnerID=40&amp;md5=dcd5aef95a2490b1297b686edd4088bb" TargetMode="External"/><Relationship Id="rId117" Type="http://schemas.openxmlformats.org/officeDocument/2006/relationships/hyperlink" Target="https://www.scopus.com/inward/record.url?eid=2-s2.0-63149153313&amp;partnerID=40&amp;md5=5294f424ea43097c6c4ec480159fcae1" TargetMode="External"/><Relationship Id="rId238" Type="http://schemas.openxmlformats.org/officeDocument/2006/relationships/hyperlink" Target="https://www.scopus.com/inward/record.url?eid=2-s2.0-85020429520&amp;partnerID=40&amp;md5=29234562d132efb1bc6fb506c1d98acf" TargetMode="External"/><Relationship Id="rId116" Type="http://schemas.openxmlformats.org/officeDocument/2006/relationships/hyperlink" Target="https://www.scopus.com/inward/record.url?eid=2-s2.0-85017247784&amp;partnerID=40&amp;md5=431817751fc0350fadf84105c5f5f112" TargetMode="External"/><Relationship Id="rId237" Type="http://schemas.openxmlformats.org/officeDocument/2006/relationships/hyperlink" Target="https://www.scopus.com/inward/record.url?eid=2-s2.0-85048214524&amp;partnerID=40&amp;md5=14656929cc7d23871307a0aab1ef43ab" TargetMode="External"/><Relationship Id="rId115" Type="http://schemas.openxmlformats.org/officeDocument/2006/relationships/hyperlink" Target="https://www.scopus.com/inward/record.url?eid=2-s2.0-46649110761&amp;partnerID=40&amp;md5=1e1d1b6264bd82feb1cfd636b971e104" TargetMode="External"/><Relationship Id="rId236" Type="http://schemas.openxmlformats.org/officeDocument/2006/relationships/hyperlink" Target="https://www.scopus.com/inward/record.url?eid=2-s2.0-85043284372&amp;partnerID=40&amp;md5=5f9b1faa664b17e04030f4e80f9ee80e" TargetMode="External"/><Relationship Id="rId119" Type="http://schemas.openxmlformats.org/officeDocument/2006/relationships/hyperlink" Target="https://www.scopus.com/inward/record.url?eid=2-s2.0-85051519611&amp;partnerID=40&amp;md5=093866827b0580d1a6b8c1e25e8d819b" TargetMode="External"/><Relationship Id="rId110" Type="http://schemas.openxmlformats.org/officeDocument/2006/relationships/hyperlink" Target="https://www.scopus.com/inward/record.url?eid=2-s2.0-85025376785&amp;partnerID=40&amp;md5=bba58acffa6058f02ba165bcbfaa5d0a" TargetMode="External"/><Relationship Id="rId231" Type="http://schemas.openxmlformats.org/officeDocument/2006/relationships/hyperlink" Target="https://www.scopus.com/inward/record.url?eid=2-s2.0-85079811289&amp;partnerID=40&amp;md5=623aafd095acd5948e06afcd6b8d21b4" TargetMode="External"/><Relationship Id="rId230" Type="http://schemas.openxmlformats.org/officeDocument/2006/relationships/hyperlink" Target="https://www.scopus.com/inward/record.url?eid=2-s2.0-85056340324&amp;partnerID=40&amp;md5=2716fc9d678d281f902dad151fc81e02" TargetMode="External"/><Relationship Id="rId114" Type="http://schemas.openxmlformats.org/officeDocument/2006/relationships/hyperlink" Target="https://www.scopus.com/inward/record.url?eid=2-s2.0-85047509834&amp;partnerID=40&amp;md5=b75fd77a3c389967bc3b94be03bc43f3" TargetMode="External"/><Relationship Id="rId235" Type="http://schemas.openxmlformats.org/officeDocument/2006/relationships/hyperlink" Target="https://www.scopus.com/inward/record.url?eid=2-s2.0-85071686339&amp;partnerID=40&amp;md5=c559a3c30dd03e3373f7822d9f95fc8d" TargetMode="External"/><Relationship Id="rId113" Type="http://schemas.openxmlformats.org/officeDocument/2006/relationships/hyperlink" Target="https://www.scopus.com/inward/record.url?eid=2-s2.0-85037664897&amp;partnerID=40&amp;md5=045e58d3dfa655bc84b2e1f814351fd1" TargetMode="External"/><Relationship Id="rId234" Type="http://schemas.openxmlformats.org/officeDocument/2006/relationships/hyperlink" Target="https://www.scopus.com/inward/record.url?eid=2-s2.0-85087573026&amp;partnerID=40&amp;md5=6bab75e158b6c4ac25d51bdbf393a44c" TargetMode="External"/><Relationship Id="rId112" Type="http://schemas.openxmlformats.org/officeDocument/2006/relationships/hyperlink" Target="https://www.scopus.com/inward/record.url?eid=2-s2.0-84881937214&amp;partnerID=40&amp;md5=35b722df03cb968b833ac3882f620d9c" TargetMode="External"/><Relationship Id="rId233" Type="http://schemas.openxmlformats.org/officeDocument/2006/relationships/hyperlink" Target="https://www.scopus.com/inward/record.url?eid=2-s2.0-85046037526&amp;partnerID=40&amp;md5=8f5bc1cd891b3ae2becc5771d1a9df6e" TargetMode="External"/><Relationship Id="rId111" Type="http://schemas.openxmlformats.org/officeDocument/2006/relationships/hyperlink" Target="https://www.scopus.com/inward/record.url?eid=2-s2.0-85014393540&amp;partnerID=40&amp;md5=ab5e7082a7307d5de5332905a2c95d4e" TargetMode="External"/><Relationship Id="rId232" Type="http://schemas.openxmlformats.org/officeDocument/2006/relationships/hyperlink" Target="https://www.scopus.com/inward/record.url?eid=2-s2.0-85087652034&amp;partnerID=40&amp;md5=b2a05c1fbc08294b662d158c9a8a09a9" TargetMode="External"/><Relationship Id="rId206" Type="http://schemas.openxmlformats.org/officeDocument/2006/relationships/hyperlink" Target="https://www.scopus.com/inward/record.url?eid=2-s2.0-85062231405&amp;partnerID=40&amp;md5=434fbf00d1854bb75f905623c51c43b7" TargetMode="External"/><Relationship Id="rId205" Type="http://schemas.openxmlformats.org/officeDocument/2006/relationships/hyperlink" Target="https://www.scopus.com/inward/record.url?eid=2-s2.0-83455250656&amp;partnerID=40&amp;md5=0c6dce32c7c451a13133513eef020fbc" TargetMode="External"/><Relationship Id="rId204" Type="http://schemas.openxmlformats.org/officeDocument/2006/relationships/hyperlink" Target="https://www.scopus.com/inward/record.url?eid=2-s2.0-84940009194&amp;partnerID=40&amp;md5=816a83999f75adc9aeb2cac7a51256ee" TargetMode="External"/><Relationship Id="rId203" Type="http://schemas.openxmlformats.org/officeDocument/2006/relationships/hyperlink" Target="https://www.scopus.com/inward/record.url?eid=2-s2.0-85038615441&amp;partnerID=40&amp;md5=9ece7db4c364ff34645bd1c113b18d57" TargetMode="External"/><Relationship Id="rId209" Type="http://schemas.openxmlformats.org/officeDocument/2006/relationships/hyperlink" Target="https://www.scopus.com/inward/record.url?eid=2-s2.0-84961289289&amp;partnerID=40&amp;md5=c26b4d8f5c8fcee26aa20e82c8ffb698" TargetMode="External"/><Relationship Id="rId208" Type="http://schemas.openxmlformats.org/officeDocument/2006/relationships/hyperlink" Target="https://www.scopus.com/inward/record.url?eid=2-s2.0-84977100931&amp;partnerID=40&amp;md5=36461fb909b2fd7a2611fba306933df2" TargetMode="External"/><Relationship Id="rId207" Type="http://schemas.openxmlformats.org/officeDocument/2006/relationships/hyperlink" Target="https://www.scopus.com/inward/record.url?eid=2-s2.0-85067389213&amp;partnerID=40&amp;md5=15c73cf8d9f7ff85bde892bf7f3183ac" TargetMode="External"/><Relationship Id="rId202" Type="http://schemas.openxmlformats.org/officeDocument/2006/relationships/hyperlink" Target="https://www.scopus.com/inward/record.url?eid=2-s2.0-85041099507&amp;partnerID=40&amp;md5=4cf74f2f8e219a40fd62dbe3d83a1f51" TargetMode="External"/><Relationship Id="rId201" Type="http://schemas.openxmlformats.org/officeDocument/2006/relationships/hyperlink" Target="https://www.scopus.com/inward/record.url?eid=2-s2.0-84879101477&amp;partnerID=40&amp;md5=83e885fbbf490cc464c5198c672d77da" TargetMode="External"/><Relationship Id="rId200" Type="http://schemas.openxmlformats.org/officeDocument/2006/relationships/hyperlink" Target="https://www.scopus.com/inward/record.url?eid=2-s2.0-85073476547&amp;partnerID=40&amp;md5=3fb1bf648621236e738326d057c085a5"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oi.org/10.1016/S0040-1625(99)00102-X" TargetMode="External"/><Relationship Id="rId42" Type="http://schemas.openxmlformats.org/officeDocument/2006/relationships/hyperlink" Target="https://doi.org/10.3354/cr00799" TargetMode="External"/><Relationship Id="rId41" Type="http://schemas.openxmlformats.org/officeDocument/2006/relationships/hyperlink" Target="https://doi.org/10.1080/09640561003613138" TargetMode="External"/><Relationship Id="rId44" Type="http://schemas.openxmlformats.org/officeDocument/2006/relationships/hyperlink" Target="https://doi.org/10.1073/pnas.1005985107" TargetMode="External"/><Relationship Id="rId43" Type="http://schemas.openxmlformats.org/officeDocument/2006/relationships/hyperlink" Target="https://doi.org/10.2307/2233864" TargetMode="External"/><Relationship Id="rId46" Type="http://schemas.openxmlformats.org/officeDocument/2006/relationships/hyperlink" Target="https://doi.org/10.1007/BF01104138" TargetMode="External"/><Relationship Id="rId45" Type="http://schemas.openxmlformats.org/officeDocument/2006/relationships/hyperlink" Target="https://doi.org/10.1016/0928-7655(93)90020-U" TargetMode="External"/><Relationship Id="rId48" Type="http://schemas.openxmlformats.org/officeDocument/2006/relationships/hyperlink" Target="https://doi.org/10.1038/44069" TargetMode="External"/><Relationship Id="rId47" Type="http://schemas.openxmlformats.org/officeDocument/2006/relationships/hyperlink" Target="https://doi.org/10.1016/0360-5442(92)90037-Z" TargetMode="External"/><Relationship Id="rId49" Type="http://schemas.openxmlformats.org/officeDocument/2006/relationships/hyperlink" Target="https://doi.org/10.1023/A:1022196517982" TargetMode="External"/><Relationship Id="rId31" Type="http://schemas.openxmlformats.org/officeDocument/2006/relationships/hyperlink" Target="https://doi.org/10.5547/ISSN0195-6574-EJ-VolSI2006-NoSI3-8" TargetMode="External"/><Relationship Id="rId30" Type="http://schemas.openxmlformats.org/officeDocument/2006/relationships/hyperlink" Target="https://doi.org/10.5547/ISSN0195-6574-EJ-VolSI2006-NoSI3-16" TargetMode="External"/><Relationship Id="rId33" Type="http://schemas.openxmlformats.org/officeDocument/2006/relationships/hyperlink" Target="https://doi.org/10.5547/ISSN0195-6574-EJ-VolSI2006-NoSI3-8" TargetMode="External"/><Relationship Id="rId32" Type="http://schemas.openxmlformats.org/officeDocument/2006/relationships/hyperlink" Target="https://doi.org/10.2139/ssrn.291942" TargetMode="External"/><Relationship Id="rId35" Type="http://schemas.openxmlformats.org/officeDocument/2006/relationships/hyperlink" Target="https://doi.org/10.5547/ISSN0195-6574-EJ-VolSI2006-NoSI3-23" TargetMode="External"/><Relationship Id="rId34" Type="http://schemas.openxmlformats.org/officeDocument/2006/relationships/hyperlink" Target="https://doi.org/10.1016/j.eneco.2004.04.028" TargetMode="External"/><Relationship Id="rId37" Type="http://schemas.openxmlformats.org/officeDocument/2006/relationships/hyperlink" Target="https://doi.org/10.1007/s10258-004-0033-z" TargetMode="External"/><Relationship Id="rId36" Type="http://schemas.openxmlformats.org/officeDocument/2006/relationships/hyperlink" Target="https://doi.org/10.5547/ISSN0195-6574-EJ-VolSI2006-NoSI3-23" TargetMode="External"/><Relationship Id="rId39" Type="http://schemas.openxmlformats.org/officeDocument/2006/relationships/hyperlink" Target="https://doi.org/10.5018/economics-ejournal.ja.2011-18" TargetMode="External"/><Relationship Id="rId38" Type="http://schemas.openxmlformats.org/officeDocument/2006/relationships/hyperlink" Target="https://doi.org/10.1016/j.eneco.2004.04.033" TargetMode="External"/><Relationship Id="rId20" Type="http://schemas.openxmlformats.org/officeDocument/2006/relationships/hyperlink" Target="https://doi.org/10.1016/j.eneco.2004.04.025" TargetMode="External"/><Relationship Id="rId22" Type="http://schemas.openxmlformats.org/officeDocument/2006/relationships/hyperlink" Target="https://doi.org/10.5547/ISSN0195-6574-EJ-VolSI2006-NoSI3-25" TargetMode="External"/><Relationship Id="rId21" Type="http://schemas.openxmlformats.org/officeDocument/2006/relationships/hyperlink" Target="https://doi.org/10.5547/ISSN0195-6574-EJ-VolSI2006-NoSI3-17" TargetMode="External"/><Relationship Id="rId24" Type="http://schemas.openxmlformats.org/officeDocument/2006/relationships/hyperlink" Target="https://doi.org/10.1016/j.envsci.2005.11.010" TargetMode="External"/><Relationship Id="rId23" Type="http://schemas.openxmlformats.org/officeDocument/2006/relationships/hyperlink" Target="https://doi.org/10.3386/w16913" TargetMode="External"/><Relationship Id="rId26" Type="http://schemas.openxmlformats.org/officeDocument/2006/relationships/hyperlink" Target="https://doi.org/10.1016/0360-5442(92)90081-A" TargetMode="External"/><Relationship Id="rId25" Type="http://schemas.openxmlformats.org/officeDocument/2006/relationships/hyperlink" Target="https://doi.org/10.1016/j.eneco.2004.04.020" TargetMode="External"/><Relationship Id="rId28" Type="http://schemas.openxmlformats.org/officeDocument/2006/relationships/hyperlink" Target="https://doi.org/10.1016/j.eneco.2006.11.006" TargetMode="External"/><Relationship Id="rId27" Type="http://schemas.openxmlformats.org/officeDocument/2006/relationships/hyperlink" Target="https://doi.org/10.1016/0360-5442(93)90114-S" TargetMode="External"/><Relationship Id="rId29" Type="http://schemas.openxmlformats.org/officeDocument/2006/relationships/hyperlink" Target="https://doi.org/10.2139/ssrn.1973863" TargetMode="External"/><Relationship Id="rId11" Type="http://schemas.openxmlformats.org/officeDocument/2006/relationships/hyperlink" Target="https://doi.org/10.5018/economics-ejournal.ja.2012-10" TargetMode="External"/><Relationship Id="rId10" Type="http://schemas.openxmlformats.org/officeDocument/2006/relationships/hyperlink" Target="https://doi.org/10.5547/ISSN0195-6574-EJ-VolSI2006-NoSI3-25" TargetMode="External"/><Relationship Id="rId13" Type="http://schemas.openxmlformats.org/officeDocument/2006/relationships/hyperlink" Target="https://doi.org/10.1088/1748-9326/4/2/024002" TargetMode="External"/><Relationship Id="rId12" Type="http://schemas.openxmlformats.org/officeDocument/2006/relationships/hyperlink" Target="https://doi.org/10.1016/j.ecolecon.2012.03.005" TargetMode="External"/><Relationship Id="rId15" Type="http://schemas.openxmlformats.org/officeDocument/2006/relationships/hyperlink" Target="https://doi.org/10.1016/j.ecolecon.2008.06.017" TargetMode="External"/><Relationship Id="rId14" Type="http://schemas.openxmlformats.org/officeDocument/2006/relationships/hyperlink" Target="https://doi.org/10.1016/j.jeem.2010.04.002" TargetMode="External"/><Relationship Id="rId17" Type="http://schemas.openxmlformats.org/officeDocument/2006/relationships/hyperlink" Target="https://doi.org/10.1016/j.eneco.2009.06.014" TargetMode="External"/><Relationship Id="rId16" Type="http://schemas.openxmlformats.org/officeDocument/2006/relationships/hyperlink" Target="https://doi.org/10.2139/ssrn.1972778" TargetMode="External"/><Relationship Id="rId19" Type="http://schemas.openxmlformats.org/officeDocument/2006/relationships/hyperlink" Target="https://doi.org/10.1016/j.enpol.2010.04.041" TargetMode="External"/><Relationship Id="rId18" Type="http://schemas.openxmlformats.org/officeDocument/2006/relationships/hyperlink" Target="https://doi.org/10.1016/j.enpol.2003.10.012" TargetMode="External"/><Relationship Id="rId1" Type="http://schemas.openxmlformats.org/officeDocument/2006/relationships/hyperlink" Target="https://www.sciencedirect.com/science/article/pii/S0095069602000311" TargetMode="External"/><Relationship Id="rId2" Type="http://schemas.openxmlformats.org/officeDocument/2006/relationships/hyperlink" Target="https://link.springer.com/article/10.1007/s10640-021-00549-x" TargetMode="External"/><Relationship Id="rId3" Type="http://schemas.openxmlformats.org/officeDocument/2006/relationships/hyperlink" Target="https://www.sciencedirect.com/science/article/abs/pii/S0095069621000280" TargetMode="External"/><Relationship Id="rId4" Type="http://schemas.openxmlformats.org/officeDocument/2006/relationships/hyperlink" Target="http://cited.by/" TargetMode="External"/><Relationship Id="rId9" Type="http://schemas.openxmlformats.org/officeDocument/2006/relationships/hyperlink" Target="https://doi.org/10.1073/pnas.1005985107" TargetMode="External"/><Relationship Id="rId5" Type="http://schemas.openxmlformats.org/officeDocument/2006/relationships/hyperlink" Target="https://doi.org/10.1038/nclimate1509" TargetMode="External"/><Relationship Id="rId6" Type="http://schemas.openxmlformats.org/officeDocument/2006/relationships/hyperlink" Target="https://doi.org/10.3354/cr00799" TargetMode="External"/><Relationship Id="rId7" Type="http://schemas.openxmlformats.org/officeDocument/2006/relationships/hyperlink" Target="https://doi.org/10.1080/09640561003613138" TargetMode="External"/><Relationship Id="rId8" Type="http://schemas.openxmlformats.org/officeDocument/2006/relationships/hyperlink" Target="https://doi.org/10.1016/S0095-0696(02)00031-1" TargetMode="External"/><Relationship Id="rId51" Type="http://schemas.openxmlformats.org/officeDocument/2006/relationships/hyperlink" Target="https://doi.org/10.1016/j.enpol.2005.06.022" TargetMode="External"/><Relationship Id="rId50" Type="http://schemas.openxmlformats.org/officeDocument/2006/relationships/hyperlink" Target="https://doi.org/10.5547/ISSN0195-6574-EJ-Vol20-No1-4" TargetMode="External"/><Relationship Id="rId53" Type="http://schemas.openxmlformats.org/officeDocument/2006/relationships/hyperlink" Target="https://doi.org/10.5547/ISSN0195-6574-EJ-VolSI2006-NoSI3-1.WIEBE" TargetMode="External"/><Relationship Id="rId52" Type="http://schemas.openxmlformats.org/officeDocument/2006/relationships/hyperlink" Target="https://doi.org/10.2139/ssrn.1974111" TargetMode="External"/><Relationship Id="rId5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7" max="18" width="14.43"/>
    <col customWidth="1" min="23" max="25" width="10.14"/>
    <col customWidth="1" min="32" max="32" width="21.71"/>
    <col customWidth="1" min="70" max="87" width="48.29"/>
  </cols>
  <sheetData>
    <row r="1">
      <c r="A1" s="1"/>
      <c r="B1" s="2"/>
      <c r="C1" s="2"/>
      <c r="D1" s="2"/>
      <c r="E1" s="3" t="s">
        <v>0</v>
      </c>
      <c r="F1" s="2"/>
      <c r="G1" s="2"/>
      <c r="H1" s="2"/>
      <c r="I1" s="2"/>
      <c r="J1" s="4"/>
      <c r="K1" s="5" t="s">
        <v>1</v>
      </c>
      <c r="L1" s="4"/>
      <c r="M1" s="4"/>
      <c r="N1" s="4"/>
      <c r="O1" s="6"/>
      <c r="P1" s="6"/>
      <c r="Q1" s="6"/>
      <c r="R1" s="6"/>
      <c r="S1" s="7"/>
      <c r="T1" s="7"/>
      <c r="U1" s="7"/>
      <c r="V1" s="7"/>
      <c r="W1" s="7"/>
      <c r="X1" s="7"/>
      <c r="Y1" s="7"/>
      <c r="Z1" s="8"/>
      <c r="AA1" s="8"/>
      <c r="AB1" s="8"/>
      <c r="AC1" s="8"/>
      <c r="AD1" s="9" t="s">
        <v>2</v>
      </c>
      <c r="AE1" s="8"/>
      <c r="AF1" s="8"/>
      <c r="AG1" s="8"/>
      <c r="AH1" s="8"/>
      <c r="AI1" s="8"/>
      <c r="AJ1" s="8"/>
      <c r="AK1" s="8"/>
      <c r="AL1" s="10"/>
      <c r="AM1" s="10"/>
      <c r="AN1" s="10"/>
      <c r="AO1" s="10"/>
      <c r="AP1" s="10"/>
      <c r="AQ1" s="10"/>
      <c r="AR1" s="10"/>
      <c r="AS1" s="11" t="s">
        <v>3</v>
      </c>
      <c r="AT1" s="10"/>
      <c r="AU1" s="10"/>
      <c r="AV1" s="10"/>
      <c r="AW1" s="10"/>
      <c r="AX1" s="10"/>
      <c r="AY1" s="10"/>
      <c r="AZ1" s="10"/>
      <c r="BA1" s="10"/>
      <c r="BB1" s="10"/>
      <c r="BC1" s="12"/>
      <c r="BD1" s="12"/>
      <c r="BE1" s="13" t="s">
        <v>4</v>
      </c>
      <c r="BF1" s="13"/>
      <c r="BG1" s="12"/>
      <c r="BH1" s="12"/>
      <c r="BI1" s="12"/>
      <c r="BJ1" s="12"/>
      <c r="BK1" s="12"/>
      <c r="BL1" s="12"/>
      <c r="BM1" s="12"/>
      <c r="BN1" s="12"/>
      <c r="BO1" s="12"/>
      <c r="BP1" s="14"/>
      <c r="BQ1" s="14"/>
      <c r="BR1" s="14"/>
      <c r="BS1" s="14"/>
      <c r="BT1" s="14"/>
      <c r="BU1" s="14"/>
      <c r="BV1" s="14"/>
      <c r="BW1" s="14"/>
      <c r="BX1" s="14"/>
      <c r="BY1" s="14"/>
      <c r="BZ1" s="14"/>
      <c r="CA1" s="14"/>
      <c r="CB1" s="14"/>
      <c r="CC1" s="14"/>
      <c r="CD1" s="14"/>
      <c r="CE1" s="14"/>
      <c r="CF1" s="14"/>
      <c r="CG1" s="14"/>
      <c r="CH1" s="14"/>
      <c r="CI1" s="14"/>
    </row>
    <row r="2">
      <c r="A2" s="2"/>
      <c r="B2" s="2"/>
      <c r="C2" s="2"/>
      <c r="D2" s="2"/>
      <c r="E2" s="2"/>
      <c r="F2" s="2"/>
      <c r="G2" s="2"/>
      <c r="H2" s="2"/>
      <c r="I2" s="2"/>
      <c r="J2" s="4"/>
      <c r="K2" s="4"/>
      <c r="L2" s="4"/>
      <c r="M2" s="4"/>
      <c r="N2" s="4"/>
      <c r="O2" s="15" t="s">
        <v>5</v>
      </c>
      <c r="P2" s="16"/>
      <c r="Q2" s="16"/>
      <c r="R2" s="17"/>
      <c r="S2" s="18" t="s">
        <v>6</v>
      </c>
      <c r="T2" s="19"/>
      <c r="U2" s="19"/>
      <c r="V2" s="19"/>
      <c r="W2" s="7"/>
      <c r="X2" s="7"/>
      <c r="Y2" s="7"/>
      <c r="Z2" s="8" t="s">
        <v>7</v>
      </c>
      <c r="AA2" s="8" t="s">
        <v>7</v>
      </c>
      <c r="AB2" s="8" t="s">
        <v>7</v>
      </c>
      <c r="AC2" s="8" t="s">
        <v>8</v>
      </c>
      <c r="AD2" s="8" t="s">
        <v>8</v>
      </c>
      <c r="AE2" s="8" t="s">
        <v>9</v>
      </c>
      <c r="AF2" s="8" t="s">
        <v>9</v>
      </c>
      <c r="AG2" s="8" t="s">
        <v>9</v>
      </c>
      <c r="AH2" s="8" t="s">
        <v>9</v>
      </c>
      <c r="AI2" s="8" t="s">
        <v>10</v>
      </c>
      <c r="AJ2" s="20" t="s">
        <v>10</v>
      </c>
      <c r="AK2" s="20" t="s">
        <v>10</v>
      </c>
      <c r="AL2" s="10"/>
      <c r="AM2" s="10"/>
      <c r="AN2" s="10"/>
      <c r="AO2" s="10"/>
      <c r="AP2" s="10"/>
      <c r="AQ2" s="10"/>
      <c r="AR2" s="10"/>
      <c r="AS2" s="10"/>
      <c r="AT2" s="10"/>
      <c r="AU2" s="10"/>
      <c r="AV2" s="10"/>
      <c r="AW2" s="10"/>
      <c r="AX2" s="10"/>
      <c r="AY2" s="10"/>
      <c r="AZ2" s="10"/>
      <c r="BA2" s="10"/>
      <c r="BB2" s="10"/>
      <c r="BC2" s="21" t="s">
        <v>11</v>
      </c>
      <c r="BD2" s="21" t="s">
        <v>11</v>
      </c>
      <c r="BE2" s="21" t="s">
        <v>11</v>
      </c>
      <c r="BF2" s="21"/>
      <c r="BG2" s="21"/>
      <c r="BH2" s="21" t="s">
        <v>7</v>
      </c>
      <c r="BI2" s="22" t="s">
        <v>12</v>
      </c>
      <c r="BJ2" s="21" t="s">
        <v>8</v>
      </c>
      <c r="BK2" s="21" t="s">
        <v>8</v>
      </c>
      <c r="BL2" s="21" t="s">
        <v>8</v>
      </c>
      <c r="BM2" s="21" t="s">
        <v>9</v>
      </c>
      <c r="BN2" s="21" t="s">
        <v>9</v>
      </c>
      <c r="BO2" s="22" t="s">
        <v>9</v>
      </c>
      <c r="BP2" s="14"/>
      <c r="BQ2" s="14"/>
      <c r="BR2" s="14"/>
      <c r="BS2" s="14"/>
      <c r="BT2" s="14"/>
      <c r="BU2" s="14"/>
      <c r="BV2" s="14"/>
      <c r="BW2" s="14"/>
      <c r="BX2" s="14"/>
      <c r="BY2" s="14"/>
      <c r="BZ2" s="14"/>
      <c r="CA2" s="14"/>
      <c r="CB2" s="14"/>
      <c r="CC2" s="14"/>
      <c r="CD2" s="14"/>
      <c r="CE2" s="14"/>
      <c r="CF2" s="14"/>
      <c r="CG2" s="14"/>
      <c r="CH2" s="14"/>
      <c r="CI2" s="14"/>
    </row>
    <row r="3">
      <c r="A3" s="3" t="s">
        <v>13</v>
      </c>
      <c r="B3" s="3" t="s">
        <v>14</v>
      </c>
      <c r="C3" s="23" t="s">
        <v>15</v>
      </c>
      <c r="D3" s="3" t="s">
        <v>16</v>
      </c>
      <c r="E3" s="3" t="s">
        <v>17</v>
      </c>
      <c r="F3" s="3" t="s">
        <v>18</v>
      </c>
      <c r="G3" s="23" t="s">
        <v>19</v>
      </c>
      <c r="H3" s="24" t="s">
        <v>20</v>
      </c>
      <c r="I3" s="24" t="s">
        <v>21</v>
      </c>
      <c r="J3" s="25" t="s">
        <v>22</v>
      </c>
      <c r="K3" s="26" t="s">
        <v>23</v>
      </c>
      <c r="L3" s="26" t="s">
        <v>24</v>
      </c>
      <c r="M3" s="26" t="s">
        <v>25</v>
      </c>
      <c r="N3" s="26" t="s">
        <v>26</v>
      </c>
      <c r="O3" s="27" t="s">
        <v>27</v>
      </c>
      <c r="P3" s="28" t="s">
        <v>28</v>
      </c>
      <c r="Q3" s="29" t="s">
        <v>29</v>
      </c>
      <c r="R3" s="28" t="s">
        <v>30</v>
      </c>
      <c r="S3" s="30" t="s">
        <v>31</v>
      </c>
      <c r="T3" s="30" t="s">
        <v>32</v>
      </c>
      <c r="U3" s="30" t="s">
        <v>33</v>
      </c>
      <c r="V3" s="30" t="s">
        <v>34</v>
      </c>
      <c r="W3" s="30" t="s">
        <v>35</v>
      </c>
      <c r="X3" s="31" t="s">
        <v>36</v>
      </c>
      <c r="Y3" s="31" t="s">
        <v>37</v>
      </c>
      <c r="Z3" s="8" t="s">
        <v>38</v>
      </c>
      <c r="AA3" s="8" t="s">
        <v>39</v>
      </c>
      <c r="AB3" s="8" t="s">
        <v>40</v>
      </c>
      <c r="AC3" s="32" t="s">
        <v>40</v>
      </c>
      <c r="AD3" s="32" t="s">
        <v>41</v>
      </c>
      <c r="AE3" s="8" t="s">
        <v>42</v>
      </c>
      <c r="AF3" s="8" t="s">
        <v>43</v>
      </c>
      <c r="AG3" s="32" t="s">
        <v>44</v>
      </c>
      <c r="AH3" s="32" t="s">
        <v>45</v>
      </c>
      <c r="AI3" s="32" t="s">
        <v>46</v>
      </c>
      <c r="AJ3" s="33" t="s">
        <v>47</v>
      </c>
      <c r="AK3" s="33" t="s">
        <v>48</v>
      </c>
      <c r="AL3" s="10" t="s">
        <v>49</v>
      </c>
      <c r="AM3" s="34" t="s">
        <v>50</v>
      </c>
      <c r="AN3" s="34" t="s">
        <v>51</v>
      </c>
      <c r="AO3" s="10" t="s">
        <v>52</v>
      </c>
      <c r="AP3" s="34" t="s">
        <v>53</v>
      </c>
      <c r="AQ3" s="34" t="s">
        <v>54</v>
      </c>
      <c r="AR3" s="10" t="s">
        <v>55</v>
      </c>
      <c r="AS3" s="10" t="s">
        <v>56</v>
      </c>
      <c r="AT3" s="34" t="s">
        <v>57</v>
      </c>
      <c r="AU3" s="10" t="s">
        <v>58</v>
      </c>
      <c r="AV3" s="10" t="s">
        <v>59</v>
      </c>
      <c r="AW3" s="34" t="s">
        <v>60</v>
      </c>
      <c r="AX3" s="34" t="s">
        <v>61</v>
      </c>
      <c r="AY3" s="10" t="s">
        <v>62</v>
      </c>
      <c r="AZ3" s="34" t="s">
        <v>63</v>
      </c>
      <c r="BA3" s="34" t="s">
        <v>64</v>
      </c>
      <c r="BB3" s="10" t="s">
        <v>65</v>
      </c>
      <c r="BC3" s="21" t="s">
        <v>66</v>
      </c>
      <c r="BD3" s="21" t="s">
        <v>67</v>
      </c>
      <c r="BE3" s="21" t="s">
        <v>68</v>
      </c>
      <c r="BF3" s="22" t="s">
        <v>69</v>
      </c>
      <c r="BG3" s="22" t="s">
        <v>38</v>
      </c>
      <c r="BH3" s="21" t="s">
        <v>70</v>
      </c>
      <c r="BI3" s="35" t="s">
        <v>71</v>
      </c>
      <c r="BJ3" s="21" t="s">
        <v>72</v>
      </c>
      <c r="BK3" s="35" t="s">
        <v>73</v>
      </c>
      <c r="BL3" s="36" t="s">
        <v>74</v>
      </c>
      <c r="BM3" s="21" t="s">
        <v>30</v>
      </c>
      <c r="BN3" s="21" t="s">
        <v>28</v>
      </c>
      <c r="BO3" s="22" t="s">
        <v>75</v>
      </c>
      <c r="BP3" s="37" t="s">
        <v>76</v>
      </c>
      <c r="BQ3" s="38" t="s">
        <v>77</v>
      </c>
      <c r="BR3" s="37" t="s">
        <v>78</v>
      </c>
      <c r="BS3" s="37"/>
      <c r="BT3" s="37"/>
      <c r="BU3" s="37"/>
      <c r="BV3" s="37"/>
      <c r="BW3" s="37"/>
      <c r="BX3" s="37"/>
      <c r="BY3" s="37"/>
      <c r="BZ3" s="37"/>
      <c r="CA3" s="37"/>
      <c r="CB3" s="37"/>
      <c r="CC3" s="37"/>
      <c r="CD3" s="37"/>
      <c r="CE3" s="37"/>
      <c r="CF3" s="37"/>
      <c r="CG3" s="37"/>
      <c r="CH3" s="37"/>
      <c r="CI3" s="37"/>
    </row>
    <row r="4">
      <c r="A4" s="39">
        <v>2329.0</v>
      </c>
      <c r="B4" s="40" t="s">
        <v>79</v>
      </c>
      <c r="C4" s="40" t="s">
        <v>80</v>
      </c>
      <c r="D4" s="40" t="s">
        <v>81</v>
      </c>
      <c r="E4" s="40">
        <v>2015.0</v>
      </c>
      <c r="F4" s="40" t="s">
        <v>82</v>
      </c>
      <c r="G4" s="40" t="s">
        <v>83</v>
      </c>
      <c r="I4" s="39" t="s">
        <v>84</v>
      </c>
      <c r="J4" s="40">
        <v>2015.0</v>
      </c>
      <c r="K4" s="40">
        <v>220.0</v>
      </c>
      <c r="L4" s="40">
        <v>2005.0</v>
      </c>
      <c r="M4" s="40" t="s">
        <v>85</v>
      </c>
      <c r="N4" s="40">
        <v>33.0</v>
      </c>
      <c r="P4" s="40">
        <v>1.5</v>
      </c>
      <c r="R4" s="40">
        <v>1.45</v>
      </c>
      <c r="U4" s="39">
        <v>1.0</v>
      </c>
      <c r="AD4" s="40">
        <v>1.0</v>
      </c>
      <c r="AR4" s="40">
        <v>180.0</v>
      </c>
      <c r="AV4" s="40">
        <v>280.0</v>
      </c>
      <c r="BH4" s="40">
        <v>1.0</v>
      </c>
    </row>
    <row r="5">
      <c r="A5" s="39">
        <v>2329.0</v>
      </c>
      <c r="B5" s="40" t="s">
        <v>79</v>
      </c>
      <c r="C5" s="40" t="s">
        <v>80</v>
      </c>
      <c r="D5" s="40" t="s">
        <v>81</v>
      </c>
      <c r="E5" s="40">
        <v>2015.0</v>
      </c>
      <c r="F5" s="40" t="s">
        <v>82</v>
      </c>
      <c r="G5" s="40" t="s">
        <v>83</v>
      </c>
      <c r="I5" s="39" t="s">
        <v>84</v>
      </c>
      <c r="J5" s="40">
        <v>2015.0</v>
      </c>
      <c r="K5" s="40">
        <v>220.0</v>
      </c>
      <c r="L5" s="40">
        <v>2005.0</v>
      </c>
      <c r="M5" s="40" t="s">
        <v>85</v>
      </c>
      <c r="N5" s="40">
        <v>33.0</v>
      </c>
      <c r="P5" s="40">
        <v>1.5</v>
      </c>
      <c r="R5" s="40">
        <v>1.45</v>
      </c>
      <c r="U5" s="39">
        <v>1.0</v>
      </c>
      <c r="AD5" s="40">
        <v>1.0</v>
      </c>
      <c r="AR5" s="40">
        <v>90.0</v>
      </c>
      <c r="AV5" s="40">
        <v>420.0</v>
      </c>
      <c r="BJ5" s="40">
        <v>1.0</v>
      </c>
    </row>
    <row r="6">
      <c r="A6" s="39">
        <v>2329.0</v>
      </c>
      <c r="B6" s="40" t="s">
        <v>79</v>
      </c>
      <c r="C6" s="40" t="s">
        <v>80</v>
      </c>
      <c r="D6" s="40" t="s">
        <v>81</v>
      </c>
      <c r="E6" s="40">
        <v>2015.0</v>
      </c>
      <c r="F6" s="40" t="s">
        <v>82</v>
      </c>
      <c r="G6" s="40" t="s">
        <v>83</v>
      </c>
      <c r="I6" s="39" t="s">
        <v>84</v>
      </c>
      <c r="J6" s="40">
        <v>2015.0</v>
      </c>
      <c r="K6" s="40">
        <v>220.0</v>
      </c>
      <c r="L6" s="40">
        <v>2005.0</v>
      </c>
      <c r="M6" s="40" t="s">
        <v>85</v>
      </c>
      <c r="N6" s="40">
        <v>33.0</v>
      </c>
      <c r="P6" s="40">
        <v>1.5</v>
      </c>
      <c r="R6" s="40">
        <v>1.45</v>
      </c>
      <c r="U6" s="39">
        <v>1.0</v>
      </c>
      <c r="AD6" s="40">
        <v>1.0</v>
      </c>
      <c r="AL6" s="40">
        <v>180.0</v>
      </c>
      <c r="BB6" s="40">
        <v>2400.0</v>
      </c>
      <c r="BK6" s="40">
        <v>1.0</v>
      </c>
    </row>
    <row r="7">
      <c r="A7" s="39">
        <v>2329.0</v>
      </c>
      <c r="B7" s="40" t="s">
        <v>79</v>
      </c>
      <c r="C7" s="40" t="s">
        <v>80</v>
      </c>
      <c r="D7" s="40" t="s">
        <v>81</v>
      </c>
      <c r="E7" s="40">
        <v>2015.0</v>
      </c>
      <c r="F7" s="40" t="s">
        <v>82</v>
      </c>
      <c r="G7" s="40" t="s">
        <v>83</v>
      </c>
      <c r="I7" s="39" t="s">
        <v>84</v>
      </c>
      <c r="J7" s="40">
        <v>2015.0</v>
      </c>
      <c r="K7" s="40">
        <v>900.0</v>
      </c>
      <c r="L7" s="40">
        <v>2005.0</v>
      </c>
      <c r="M7" s="40" t="s">
        <v>85</v>
      </c>
      <c r="P7" s="40">
        <v>0.1</v>
      </c>
      <c r="R7" s="40">
        <v>1.45</v>
      </c>
      <c r="U7" s="39">
        <v>1.0</v>
      </c>
      <c r="AD7" s="40">
        <v>1.0</v>
      </c>
    </row>
    <row r="8">
      <c r="A8" s="39">
        <v>2329.0</v>
      </c>
      <c r="B8" s="40" t="s">
        <v>79</v>
      </c>
      <c r="C8" s="40" t="s">
        <v>80</v>
      </c>
      <c r="D8" s="40" t="s">
        <v>81</v>
      </c>
      <c r="E8" s="40">
        <v>2015.0</v>
      </c>
      <c r="F8" s="40" t="s">
        <v>82</v>
      </c>
      <c r="G8" s="40" t="s">
        <v>83</v>
      </c>
      <c r="I8" s="39" t="s">
        <v>84</v>
      </c>
      <c r="J8" s="40">
        <v>2015.0</v>
      </c>
      <c r="K8" s="40">
        <v>70.0</v>
      </c>
      <c r="L8" s="40">
        <v>2005.0</v>
      </c>
      <c r="M8" s="40" t="s">
        <v>85</v>
      </c>
      <c r="P8" s="40">
        <v>3.0</v>
      </c>
      <c r="R8" s="40">
        <v>1.45</v>
      </c>
      <c r="U8" s="39">
        <v>1.0</v>
      </c>
      <c r="AD8" s="40">
        <v>1.0</v>
      </c>
    </row>
    <row r="9">
      <c r="A9" s="39">
        <v>2542.0</v>
      </c>
      <c r="B9" s="40" t="s">
        <v>86</v>
      </c>
      <c r="C9" s="40" t="s">
        <v>80</v>
      </c>
      <c r="D9" s="40" t="s">
        <v>87</v>
      </c>
      <c r="E9" s="40">
        <v>2014.0</v>
      </c>
      <c r="F9" s="41" t="s">
        <v>88</v>
      </c>
      <c r="G9" s="40" t="s">
        <v>89</v>
      </c>
      <c r="I9" s="39" t="s">
        <v>84</v>
      </c>
      <c r="J9" s="40">
        <v>2015.0</v>
      </c>
      <c r="K9" s="40">
        <v>14.0</v>
      </c>
      <c r="L9" s="40">
        <v>2005.0</v>
      </c>
      <c r="M9" s="40" t="s">
        <v>85</v>
      </c>
      <c r="N9" s="40">
        <v>10.0</v>
      </c>
      <c r="P9" s="40">
        <v>1.5</v>
      </c>
      <c r="R9" s="40">
        <v>1.45</v>
      </c>
      <c r="AC9" s="40">
        <v>1.0</v>
      </c>
      <c r="AL9" s="40">
        <v>11.5</v>
      </c>
      <c r="BB9" s="40">
        <v>17.0</v>
      </c>
      <c r="BI9" s="40">
        <v>1.0</v>
      </c>
    </row>
    <row r="10">
      <c r="A10" s="39">
        <v>2820.0</v>
      </c>
      <c r="B10" s="40" t="s">
        <v>90</v>
      </c>
      <c r="C10" s="40" t="s">
        <v>91</v>
      </c>
      <c r="D10" s="40" t="s">
        <v>92</v>
      </c>
      <c r="E10" s="40">
        <v>2013.0</v>
      </c>
      <c r="F10" s="40" t="s">
        <v>93</v>
      </c>
      <c r="G10" s="40" t="s">
        <v>94</v>
      </c>
      <c r="I10" s="39" t="s">
        <v>95</v>
      </c>
      <c r="J10" s="40">
        <v>2009.0</v>
      </c>
      <c r="K10" s="40">
        <v>107.0</v>
      </c>
      <c r="L10" s="40">
        <v>2005.0</v>
      </c>
      <c r="M10" s="40" t="s">
        <v>96</v>
      </c>
      <c r="N10" s="40">
        <v>103.0</v>
      </c>
      <c r="R10" s="40">
        <f t="shared" ref="R10:R12" si="1">7/6</f>
        <v>1.166666667</v>
      </c>
      <c r="BH10" s="40">
        <v>1.0</v>
      </c>
      <c r="BI10" s="40">
        <v>1.0</v>
      </c>
      <c r="BJ10" s="40">
        <v>1.0</v>
      </c>
      <c r="BK10" s="40">
        <v>1.0</v>
      </c>
      <c r="BM10" s="40">
        <v>1.0</v>
      </c>
      <c r="BR10" s="40" t="s">
        <v>97</v>
      </c>
    </row>
    <row r="11">
      <c r="A11" s="39">
        <v>2820.0</v>
      </c>
      <c r="B11" s="40" t="s">
        <v>90</v>
      </c>
      <c r="C11" s="40" t="s">
        <v>91</v>
      </c>
      <c r="D11" s="40" t="s">
        <v>92</v>
      </c>
      <c r="E11" s="40">
        <v>2013.0</v>
      </c>
      <c r="F11" s="40" t="s">
        <v>93</v>
      </c>
      <c r="G11" s="40" t="s">
        <v>94</v>
      </c>
      <c r="I11" s="39" t="s">
        <v>95</v>
      </c>
      <c r="J11" s="40">
        <v>2009.0</v>
      </c>
      <c r="K11" s="40">
        <v>138.0</v>
      </c>
      <c r="L11" s="40">
        <v>2005.0</v>
      </c>
      <c r="M11" s="40" t="s">
        <v>98</v>
      </c>
      <c r="N11" s="40">
        <v>103.0</v>
      </c>
      <c r="R11" s="40">
        <f t="shared" si="1"/>
        <v>1.166666667</v>
      </c>
      <c r="BH11" s="40">
        <v>1.0</v>
      </c>
      <c r="BI11" s="40">
        <v>1.0</v>
      </c>
      <c r="BJ11" s="40">
        <v>1.0</v>
      </c>
      <c r="BK11" s="40">
        <v>1.0</v>
      </c>
      <c r="BM11" s="40">
        <v>1.0</v>
      </c>
      <c r="BR11" s="40" t="s">
        <v>97</v>
      </c>
    </row>
    <row r="12">
      <c r="A12" s="39">
        <v>2820.0</v>
      </c>
      <c r="B12" s="40" t="s">
        <v>90</v>
      </c>
      <c r="C12" s="40" t="s">
        <v>91</v>
      </c>
      <c r="D12" s="40" t="s">
        <v>92</v>
      </c>
      <c r="E12" s="40">
        <v>2013.0</v>
      </c>
      <c r="F12" s="40" t="s">
        <v>93</v>
      </c>
      <c r="G12" s="40" t="s">
        <v>94</v>
      </c>
      <c r="I12" s="39" t="s">
        <v>95</v>
      </c>
      <c r="J12" s="40">
        <v>2009.0</v>
      </c>
      <c r="K12" s="40">
        <v>106.0</v>
      </c>
      <c r="L12" s="40">
        <v>2005.0</v>
      </c>
      <c r="M12" s="40" t="s">
        <v>99</v>
      </c>
      <c r="N12" s="40">
        <v>103.0</v>
      </c>
      <c r="R12" s="40">
        <f t="shared" si="1"/>
        <v>1.166666667</v>
      </c>
      <c r="BH12" s="40">
        <v>1.0</v>
      </c>
      <c r="BI12" s="40">
        <v>1.0</v>
      </c>
      <c r="BJ12" s="40">
        <v>1.0</v>
      </c>
      <c r="BK12" s="40">
        <v>1.0</v>
      </c>
      <c r="BM12" s="40">
        <v>1.0</v>
      </c>
      <c r="BR12" s="40" t="s">
        <v>97</v>
      </c>
    </row>
    <row r="13">
      <c r="A13" s="39">
        <v>2820.0</v>
      </c>
      <c r="B13" s="40" t="s">
        <v>90</v>
      </c>
      <c r="C13" s="40" t="s">
        <v>91</v>
      </c>
      <c r="D13" s="40" t="s">
        <v>92</v>
      </c>
      <c r="E13" s="40">
        <v>2013.0</v>
      </c>
      <c r="F13" s="40" t="s">
        <v>93</v>
      </c>
      <c r="G13" s="40" t="s">
        <v>94</v>
      </c>
      <c r="I13" s="39" t="s">
        <v>95</v>
      </c>
      <c r="J13" s="40">
        <v>2009.0</v>
      </c>
      <c r="K13" s="40">
        <v>125.0</v>
      </c>
      <c r="L13" s="40">
        <v>2005.0</v>
      </c>
      <c r="M13" s="40" t="s">
        <v>98</v>
      </c>
      <c r="N13" s="40">
        <v>103.0</v>
      </c>
      <c r="R13" s="40">
        <f>7/6-0.2</f>
        <v>0.9666666667</v>
      </c>
      <c r="BH13" s="40">
        <v>1.0</v>
      </c>
      <c r="BI13" s="40">
        <v>1.0</v>
      </c>
      <c r="BJ13" s="40">
        <v>1.0</v>
      </c>
      <c r="BK13" s="40">
        <v>1.0</v>
      </c>
      <c r="BM13" s="40">
        <v>1.0</v>
      </c>
      <c r="BR13" s="40" t="s">
        <v>100</v>
      </c>
    </row>
    <row r="14">
      <c r="A14" s="39">
        <v>730.0</v>
      </c>
      <c r="B14" s="40" t="s">
        <v>101</v>
      </c>
      <c r="C14" s="40" t="s">
        <v>91</v>
      </c>
      <c r="D14" s="40" t="s">
        <v>102</v>
      </c>
      <c r="E14" s="40">
        <v>2019.0</v>
      </c>
      <c r="F14" s="40" t="s">
        <v>103</v>
      </c>
      <c r="G14" s="40" t="s">
        <v>104</v>
      </c>
      <c r="K14" s="40">
        <v>15.5</v>
      </c>
      <c r="L14" s="40">
        <v>2014.0</v>
      </c>
      <c r="M14" s="40" t="s">
        <v>105</v>
      </c>
      <c r="P14" s="40">
        <v>0.1</v>
      </c>
      <c r="R14" s="40">
        <v>0.0</v>
      </c>
      <c r="W14" s="39">
        <v>1.0</v>
      </c>
      <c r="X14" s="39"/>
      <c r="Y14" s="39"/>
      <c r="AH14" s="40">
        <v>1.0</v>
      </c>
      <c r="BR14" s="39" t="s">
        <v>106</v>
      </c>
      <c r="BS14" s="39"/>
      <c r="BT14" s="39"/>
      <c r="BU14" s="39"/>
      <c r="BV14" s="39"/>
      <c r="BW14" s="39"/>
      <c r="BX14" s="39"/>
      <c r="BY14" s="39"/>
      <c r="BZ14" s="39"/>
      <c r="CA14" s="39"/>
      <c r="CB14" s="39"/>
      <c r="CC14" s="39"/>
      <c r="CD14" s="39"/>
      <c r="CE14" s="39"/>
      <c r="CF14" s="39"/>
      <c r="CG14" s="39"/>
      <c r="CH14" s="39"/>
      <c r="CI14" s="39"/>
    </row>
    <row r="15">
      <c r="A15" s="39">
        <v>730.0</v>
      </c>
      <c r="B15" s="40" t="s">
        <v>101</v>
      </c>
      <c r="C15" s="40" t="s">
        <v>91</v>
      </c>
      <c r="D15" s="40" t="s">
        <v>102</v>
      </c>
      <c r="E15" s="40">
        <v>2019.0</v>
      </c>
      <c r="F15" s="40" t="s">
        <v>103</v>
      </c>
      <c r="G15" s="40" t="s">
        <v>107</v>
      </c>
      <c r="K15" s="40">
        <v>63.1</v>
      </c>
      <c r="L15" s="40">
        <v>2014.0</v>
      </c>
      <c r="M15" s="40" t="s">
        <v>105</v>
      </c>
      <c r="P15" s="40">
        <v>0.1</v>
      </c>
      <c r="R15" s="40">
        <v>0.0</v>
      </c>
      <c r="W15" s="39">
        <v>1.0</v>
      </c>
      <c r="X15" s="39"/>
      <c r="Y15" s="39"/>
      <c r="AH15" s="40">
        <v>1.0</v>
      </c>
      <c r="BR15" s="39" t="s">
        <v>106</v>
      </c>
      <c r="BS15" s="39"/>
      <c r="BT15" s="39"/>
      <c r="BU15" s="39"/>
      <c r="BV15" s="39"/>
      <c r="BW15" s="39"/>
      <c r="BX15" s="39"/>
      <c r="BY15" s="39"/>
      <c r="BZ15" s="39"/>
      <c r="CA15" s="39"/>
      <c r="CB15" s="39"/>
      <c r="CC15" s="39"/>
      <c r="CD15" s="39"/>
      <c r="CE15" s="39"/>
      <c r="CF15" s="39"/>
      <c r="CG15" s="39"/>
      <c r="CH15" s="39"/>
      <c r="CI15" s="39"/>
    </row>
    <row r="16">
      <c r="A16" s="39">
        <v>730.0</v>
      </c>
      <c r="B16" s="40" t="s">
        <v>101</v>
      </c>
      <c r="C16" s="40" t="s">
        <v>91</v>
      </c>
      <c r="D16" s="40" t="s">
        <v>102</v>
      </c>
      <c r="E16" s="40">
        <v>2019.0</v>
      </c>
      <c r="F16" s="40" t="s">
        <v>103</v>
      </c>
      <c r="G16" s="40" t="s">
        <v>104</v>
      </c>
      <c r="K16" s="40">
        <v>43.7</v>
      </c>
      <c r="L16" s="40">
        <v>2014.0</v>
      </c>
      <c r="M16" s="40" t="s">
        <v>105</v>
      </c>
      <c r="P16" s="40">
        <v>0.1</v>
      </c>
      <c r="R16" s="40">
        <v>0.7</v>
      </c>
      <c r="W16" s="39">
        <v>1.0</v>
      </c>
      <c r="X16" s="39"/>
      <c r="Y16" s="39"/>
      <c r="AH16" s="40">
        <v>1.0</v>
      </c>
      <c r="BR16" s="39" t="s">
        <v>106</v>
      </c>
      <c r="BS16" s="39"/>
      <c r="BT16" s="39"/>
      <c r="BU16" s="39"/>
      <c r="BV16" s="39"/>
      <c r="BW16" s="39"/>
      <c r="BX16" s="39"/>
      <c r="BY16" s="39"/>
      <c r="BZ16" s="39"/>
      <c r="CA16" s="39"/>
      <c r="CB16" s="39"/>
      <c r="CC16" s="39"/>
      <c r="CD16" s="39"/>
      <c r="CE16" s="39"/>
      <c r="CF16" s="39"/>
      <c r="CG16" s="39"/>
      <c r="CH16" s="39"/>
      <c r="CI16" s="39"/>
    </row>
    <row r="17">
      <c r="A17" s="39">
        <v>730.0</v>
      </c>
      <c r="B17" s="40" t="s">
        <v>101</v>
      </c>
      <c r="C17" s="40" t="s">
        <v>91</v>
      </c>
      <c r="D17" s="40" t="s">
        <v>102</v>
      </c>
      <c r="E17" s="40">
        <v>2019.0</v>
      </c>
      <c r="F17" s="40" t="s">
        <v>103</v>
      </c>
      <c r="G17" s="40" t="s">
        <v>107</v>
      </c>
      <c r="K17" s="40">
        <v>156.9</v>
      </c>
      <c r="L17" s="40">
        <v>2014.0</v>
      </c>
      <c r="M17" s="40" t="s">
        <v>105</v>
      </c>
      <c r="P17" s="40">
        <v>0.1</v>
      </c>
      <c r="R17" s="40">
        <v>0.7</v>
      </c>
      <c r="W17" s="39">
        <v>1.0</v>
      </c>
      <c r="X17" s="39"/>
      <c r="Y17" s="39"/>
      <c r="AH17" s="40">
        <v>1.0</v>
      </c>
      <c r="BR17" s="39" t="s">
        <v>106</v>
      </c>
      <c r="BS17" s="39"/>
      <c r="BT17" s="39"/>
      <c r="BU17" s="39"/>
      <c r="BV17" s="39"/>
      <c r="BW17" s="39"/>
      <c r="BX17" s="39"/>
      <c r="BY17" s="39"/>
      <c r="BZ17" s="39"/>
      <c r="CA17" s="39"/>
      <c r="CB17" s="39"/>
      <c r="CC17" s="39"/>
      <c r="CD17" s="39"/>
      <c r="CE17" s="39"/>
      <c r="CF17" s="39"/>
      <c r="CG17" s="39"/>
      <c r="CH17" s="39"/>
      <c r="CI17" s="39"/>
    </row>
    <row r="18">
      <c r="A18" s="39">
        <v>730.0</v>
      </c>
      <c r="B18" s="40" t="s">
        <v>101</v>
      </c>
      <c r="C18" s="40" t="s">
        <v>91</v>
      </c>
      <c r="D18" s="40" t="s">
        <v>102</v>
      </c>
      <c r="E18" s="40">
        <v>2019.0</v>
      </c>
      <c r="F18" s="40" t="s">
        <v>103</v>
      </c>
      <c r="G18" s="40" t="s">
        <v>104</v>
      </c>
      <c r="K18" s="40">
        <v>501.7</v>
      </c>
      <c r="L18" s="40">
        <v>2014.0</v>
      </c>
      <c r="M18" s="40" t="s">
        <v>105</v>
      </c>
      <c r="P18" s="40">
        <v>0.1</v>
      </c>
      <c r="R18" s="40">
        <v>1.5</v>
      </c>
      <c r="W18" s="39">
        <v>1.0</v>
      </c>
      <c r="X18" s="39"/>
      <c r="Y18" s="39"/>
      <c r="AH18" s="40">
        <v>1.0</v>
      </c>
      <c r="BR18" s="39" t="s">
        <v>106</v>
      </c>
      <c r="BS18" s="39"/>
      <c r="BT18" s="39"/>
      <c r="BU18" s="39"/>
      <c r="BV18" s="39"/>
      <c r="BW18" s="39"/>
      <c r="BX18" s="39"/>
      <c r="BY18" s="39"/>
      <c r="BZ18" s="39"/>
      <c r="CA18" s="39"/>
      <c r="CB18" s="39"/>
      <c r="CC18" s="39"/>
      <c r="CD18" s="39"/>
      <c r="CE18" s="39"/>
      <c r="CF18" s="39"/>
      <c r="CG18" s="39"/>
      <c r="CH18" s="39"/>
      <c r="CI18" s="39"/>
    </row>
    <row r="19">
      <c r="A19" s="39">
        <v>730.0</v>
      </c>
      <c r="B19" s="40" t="s">
        <v>101</v>
      </c>
      <c r="C19" s="40" t="s">
        <v>91</v>
      </c>
      <c r="D19" s="40" t="s">
        <v>102</v>
      </c>
      <c r="E19" s="40">
        <v>2019.0</v>
      </c>
      <c r="F19" s="40" t="s">
        <v>103</v>
      </c>
      <c r="G19" s="40" t="s">
        <v>107</v>
      </c>
      <c r="K19" s="40">
        <v>765.4</v>
      </c>
      <c r="L19" s="40">
        <v>2014.0</v>
      </c>
      <c r="M19" s="40" t="s">
        <v>105</v>
      </c>
      <c r="P19" s="40">
        <v>0.1</v>
      </c>
      <c r="R19" s="40">
        <v>1.5</v>
      </c>
      <c r="W19" s="39">
        <v>1.0</v>
      </c>
      <c r="X19" s="39"/>
      <c r="Y19" s="39"/>
      <c r="AH19" s="40">
        <v>1.0</v>
      </c>
      <c r="BR19" s="39" t="s">
        <v>106</v>
      </c>
      <c r="BS19" s="39"/>
      <c r="BT19" s="39"/>
      <c r="BU19" s="39"/>
      <c r="BV19" s="39"/>
      <c r="BW19" s="39"/>
      <c r="BX19" s="39"/>
      <c r="BY19" s="39"/>
      <c r="BZ19" s="39"/>
      <c r="CA19" s="39"/>
      <c r="CB19" s="39"/>
      <c r="CC19" s="39"/>
      <c r="CD19" s="39"/>
      <c r="CE19" s="39"/>
      <c r="CF19" s="39"/>
      <c r="CG19" s="39"/>
      <c r="CH19" s="39"/>
      <c r="CI19" s="39"/>
    </row>
    <row r="20">
      <c r="A20" s="39">
        <v>730.0</v>
      </c>
      <c r="B20" s="40" t="s">
        <v>101</v>
      </c>
      <c r="C20" s="40" t="s">
        <v>91</v>
      </c>
      <c r="D20" s="40" t="s">
        <v>102</v>
      </c>
      <c r="E20" s="40">
        <v>2019.0</v>
      </c>
      <c r="F20" s="40" t="s">
        <v>103</v>
      </c>
      <c r="G20" s="40" t="s">
        <v>104</v>
      </c>
      <c r="K20" s="40">
        <v>3.0</v>
      </c>
      <c r="L20" s="40">
        <v>2014.0</v>
      </c>
      <c r="M20" s="40" t="s">
        <v>105</v>
      </c>
      <c r="P20" s="40">
        <v>1.5</v>
      </c>
      <c r="R20" s="40">
        <v>0.0</v>
      </c>
      <c r="W20" s="39">
        <v>1.0</v>
      </c>
      <c r="X20" s="39"/>
      <c r="Y20" s="39"/>
      <c r="AH20" s="40">
        <v>1.0</v>
      </c>
      <c r="BR20" s="39" t="s">
        <v>106</v>
      </c>
      <c r="BS20" s="39"/>
      <c r="BT20" s="39"/>
      <c r="BU20" s="39"/>
      <c r="BV20" s="39"/>
      <c r="BW20" s="39"/>
      <c r="BX20" s="39"/>
      <c r="BY20" s="39"/>
      <c r="BZ20" s="39"/>
      <c r="CA20" s="39"/>
      <c r="CB20" s="39"/>
      <c r="CC20" s="39"/>
      <c r="CD20" s="39"/>
      <c r="CE20" s="39"/>
      <c r="CF20" s="39"/>
      <c r="CG20" s="39"/>
      <c r="CH20" s="39"/>
      <c r="CI20" s="39"/>
    </row>
    <row r="21">
      <c r="A21" s="39">
        <v>730.0</v>
      </c>
      <c r="B21" s="40" t="s">
        <v>101</v>
      </c>
      <c r="C21" s="40" t="s">
        <v>91</v>
      </c>
      <c r="D21" s="40" t="s">
        <v>102</v>
      </c>
      <c r="E21" s="40">
        <v>2019.0</v>
      </c>
      <c r="F21" s="40" t="s">
        <v>103</v>
      </c>
      <c r="G21" s="40" t="s">
        <v>107</v>
      </c>
      <c r="K21" s="40">
        <v>15.7</v>
      </c>
      <c r="L21" s="40">
        <v>2014.0</v>
      </c>
      <c r="M21" s="40" t="s">
        <v>105</v>
      </c>
      <c r="P21" s="40">
        <v>1.5</v>
      </c>
      <c r="R21" s="40">
        <v>0.0</v>
      </c>
      <c r="W21" s="39">
        <v>1.0</v>
      </c>
      <c r="X21" s="39"/>
      <c r="Y21" s="39"/>
      <c r="AH21" s="40">
        <v>1.0</v>
      </c>
      <c r="BR21" s="39" t="s">
        <v>106</v>
      </c>
      <c r="BS21" s="39"/>
      <c r="BT21" s="39"/>
      <c r="BU21" s="39"/>
      <c r="BV21" s="39"/>
      <c r="BW21" s="39"/>
      <c r="BX21" s="39"/>
      <c r="BY21" s="39"/>
      <c r="BZ21" s="39"/>
      <c r="CA21" s="39"/>
      <c r="CB21" s="39"/>
      <c r="CC21" s="39"/>
      <c r="CD21" s="39"/>
      <c r="CE21" s="39"/>
      <c r="CF21" s="39"/>
      <c r="CG21" s="39"/>
      <c r="CH21" s="39"/>
      <c r="CI21" s="39"/>
    </row>
    <row r="22">
      <c r="A22" s="39">
        <v>730.0</v>
      </c>
      <c r="B22" s="40" t="s">
        <v>101</v>
      </c>
      <c r="C22" s="40" t="s">
        <v>91</v>
      </c>
      <c r="D22" s="40" t="s">
        <v>102</v>
      </c>
      <c r="E22" s="40">
        <v>2019.0</v>
      </c>
      <c r="F22" s="40" t="s">
        <v>103</v>
      </c>
      <c r="G22" s="40" t="s">
        <v>104</v>
      </c>
      <c r="K22" s="40">
        <v>7.6</v>
      </c>
      <c r="L22" s="40">
        <v>2014.0</v>
      </c>
      <c r="M22" s="40" t="s">
        <v>105</v>
      </c>
      <c r="P22" s="40">
        <v>1.5</v>
      </c>
      <c r="R22" s="40">
        <v>0.7</v>
      </c>
      <c r="W22" s="39">
        <v>1.0</v>
      </c>
      <c r="X22" s="39"/>
      <c r="Y22" s="39"/>
      <c r="AH22" s="40">
        <v>1.0</v>
      </c>
      <c r="BR22" s="39" t="s">
        <v>106</v>
      </c>
      <c r="BS22" s="39"/>
      <c r="BT22" s="39"/>
      <c r="BU22" s="39"/>
      <c r="BV22" s="39"/>
      <c r="BW22" s="39"/>
      <c r="BX22" s="39"/>
      <c r="BY22" s="39"/>
      <c r="BZ22" s="39"/>
      <c r="CA22" s="39"/>
      <c r="CB22" s="39"/>
      <c r="CC22" s="39"/>
      <c r="CD22" s="39"/>
      <c r="CE22" s="39"/>
      <c r="CF22" s="39"/>
      <c r="CG22" s="39"/>
      <c r="CH22" s="39"/>
      <c r="CI22" s="39"/>
    </row>
    <row r="23">
      <c r="A23" s="39">
        <v>730.0</v>
      </c>
      <c r="B23" s="40" t="s">
        <v>101</v>
      </c>
      <c r="C23" s="40" t="s">
        <v>91</v>
      </c>
      <c r="D23" s="40" t="s">
        <v>102</v>
      </c>
      <c r="E23" s="40">
        <v>2019.0</v>
      </c>
      <c r="F23" s="40" t="s">
        <v>103</v>
      </c>
      <c r="G23" s="40" t="s">
        <v>107</v>
      </c>
      <c r="K23" s="40">
        <v>41.2</v>
      </c>
      <c r="L23" s="40">
        <v>2014.0</v>
      </c>
      <c r="M23" s="40" t="s">
        <v>105</v>
      </c>
      <c r="P23" s="40">
        <v>1.5</v>
      </c>
      <c r="R23" s="40">
        <v>0.7</v>
      </c>
      <c r="W23" s="39">
        <v>1.0</v>
      </c>
      <c r="X23" s="39"/>
      <c r="Y23" s="39"/>
      <c r="AH23" s="40">
        <v>1.0</v>
      </c>
      <c r="BR23" s="39" t="s">
        <v>106</v>
      </c>
      <c r="BS23" s="39"/>
      <c r="BT23" s="39"/>
      <c r="BU23" s="39"/>
      <c r="BV23" s="39"/>
      <c r="BW23" s="39"/>
      <c r="BX23" s="39"/>
      <c r="BY23" s="39"/>
      <c r="BZ23" s="39"/>
      <c r="CA23" s="39"/>
      <c r="CB23" s="39"/>
      <c r="CC23" s="39"/>
      <c r="CD23" s="39"/>
      <c r="CE23" s="39"/>
      <c r="CF23" s="39"/>
      <c r="CG23" s="39"/>
      <c r="CH23" s="39"/>
      <c r="CI23" s="39"/>
    </row>
    <row r="24">
      <c r="A24" s="39">
        <v>730.0</v>
      </c>
      <c r="B24" s="40" t="s">
        <v>101</v>
      </c>
      <c r="C24" s="40" t="s">
        <v>91</v>
      </c>
      <c r="D24" s="40" t="s">
        <v>102</v>
      </c>
      <c r="E24" s="40">
        <v>2019.0</v>
      </c>
      <c r="F24" s="40" t="s">
        <v>103</v>
      </c>
      <c r="G24" s="40" t="s">
        <v>104</v>
      </c>
      <c r="K24" s="40">
        <v>97.0</v>
      </c>
      <c r="L24" s="40">
        <v>2014.0</v>
      </c>
      <c r="M24" s="40" t="s">
        <v>105</v>
      </c>
      <c r="P24" s="40">
        <v>1.5</v>
      </c>
      <c r="R24" s="40">
        <v>1.5</v>
      </c>
      <c r="W24" s="39">
        <v>1.0</v>
      </c>
      <c r="X24" s="39"/>
      <c r="Y24" s="39"/>
      <c r="AH24" s="40">
        <v>1.0</v>
      </c>
      <c r="BR24" s="39" t="s">
        <v>106</v>
      </c>
      <c r="BS24" s="39"/>
      <c r="BT24" s="39"/>
      <c r="BU24" s="39"/>
      <c r="BV24" s="39"/>
      <c r="BW24" s="39"/>
      <c r="BX24" s="39"/>
      <c r="BY24" s="39"/>
      <c r="BZ24" s="39"/>
      <c r="CA24" s="39"/>
      <c r="CB24" s="39"/>
      <c r="CC24" s="39"/>
      <c r="CD24" s="39"/>
      <c r="CE24" s="39"/>
      <c r="CF24" s="39"/>
      <c r="CG24" s="39"/>
      <c r="CH24" s="39"/>
      <c r="CI24" s="39"/>
    </row>
    <row r="25">
      <c r="A25" s="39">
        <v>730.0</v>
      </c>
      <c r="B25" s="40" t="s">
        <v>101</v>
      </c>
      <c r="C25" s="40" t="s">
        <v>91</v>
      </c>
      <c r="D25" s="40" t="s">
        <v>102</v>
      </c>
      <c r="E25" s="40">
        <v>2019.0</v>
      </c>
      <c r="F25" s="40" t="s">
        <v>103</v>
      </c>
      <c r="G25" s="40" t="s">
        <v>107</v>
      </c>
      <c r="K25" s="40">
        <v>211.6</v>
      </c>
      <c r="L25" s="40">
        <v>2014.0</v>
      </c>
      <c r="M25" s="40" t="s">
        <v>105</v>
      </c>
      <c r="P25" s="40">
        <v>1.5</v>
      </c>
      <c r="R25" s="40">
        <v>1.5</v>
      </c>
      <c r="W25" s="39">
        <v>1.0</v>
      </c>
      <c r="X25" s="39"/>
      <c r="Y25" s="39"/>
      <c r="AH25" s="40">
        <v>1.0</v>
      </c>
      <c r="BR25" s="39" t="s">
        <v>106</v>
      </c>
      <c r="BS25" s="39"/>
      <c r="BT25" s="39"/>
      <c r="BU25" s="39"/>
      <c r="BV25" s="39"/>
      <c r="BW25" s="39"/>
      <c r="BX25" s="39"/>
      <c r="BY25" s="39"/>
      <c r="BZ25" s="39"/>
      <c r="CA25" s="39"/>
      <c r="CB25" s="39"/>
      <c r="CC25" s="39"/>
      <c r="CD25" s="39"/>
      <c r="CE25" s="39"/>
      <c r="CF25" s="39"/>
      <c r="CG25" s="39"/>
      <c r="CH25" s="39"/>
      <c r="CI25" s="39"/>
    </row>
    <row r="26">
      <c r="A26" s="39">
        <v>730.0</v>
      </c>
      <c r="B26" s="40" t="s">
        <v>101</v>
      </c>
      <c r="C26" s="40" t="s">
        <v>91</v>
      </c>
      <c r="D26" s="40" t="s">
        <v>102</v>
      </c>
      <c r="E26" s="40">
        <v>2019.0</v>
      </c>
      <c r="F26" s="40" t="s">
        <v>103</v>
      </c>
      <c r="G26" s="40" t="s">
        <v>104</v>
      </c>
      <c r="K26" s="40">
        <v>0.3</v>
      </c>
      <c r="L26" s="40">
        <v>2014.0</v>
      </c>
      <c r="M26" s="40" t="s">
        <v>105</v>
      </c>
      <c r="P26" s="40">
        <v>3.0</v>
      </c>
      <c r="R26" s="40">
        <v>0.0</v>
      </c>
      <c r="W26" s="39">
        <v>1.0</v>
      </c>
      <c r="X26" s="39"/>
      <c r="Y26" s="39"/>
      <c r="AH26" s="40">
        <v>1.0</v>
      </c>
      <c r="BR26" s="39" t="s">
        <v>106</v>
      </c>
      <c r="BS26" s="39"/>
      <c r="BT26" s="39"/>
      <c r="BU26" s="39"/>
      <c r="BV26" s="39"/>
      <c r="BW26" s="39"/>
      <c r="BX26" s="39"/>
      <c r="BY26" s="39"/>
      <c r="BZ26" s="39"/>
      <c r="CA26" s="39"/>
      <c r="CB26" s="39"/>
      <c r="CC26" s="39"/>
      <c r="CD26" s="39"/>
      <c r="CE26" s="39"/>
      <c r="CF26" s="39"/>
      <c r="CG26" s="39"/>
      <c r="CH26" s="39"/>
      <c r="CI26" s="39"/>
    </row>
    <row r="27">
      <c r="A27" s="39">
        <v>730.0</v>
      </c>
      <c r="B27" s="40" t="s">
        <v>101</v>
      </c>
      <c r="C27" s="40" t="s">
        <v>91</v>
      </c>
      <c r="D27" s="40" t="s">
        <v>102</v>
      </c>
      <c r="E27" s="40">
        <v>2019.0</v>
      </c>
      <c r="F27" s="40" t="s">
        <v>103</v>
      </c>
      <c r="G27" s="40" t="s">
        <v>107</v>
      </c>
      <c r="K27" s="40">
        <v>6.6</v>
      </c>
      <c r="L27" s="40">
        <v>2014.0</v>
      </c>
      <c r="M27" s="40" t="s">
        <v>105</v>
      </c>
      <c r="P27" s="40">
        <v>3.0</v>
      </c>
      <c r="R27" s="40">
        <v>0.0</v>
      </c>
      <c r="W27" s="39">
        <v>1.0</v>
      </c>
      <c r="X27" s="39"/>
      <c r="Y27" s="39"/>
      <c r="AH27" s="40">
        <v>1.0</v>
      </c>
      <c r="BR27" s="39" t="s">
        <v>106</v>
      </c>
      <c r="BS27" s="39"/>
      <c r="BT27" s="39"/>
      <c r="BU27" s="39"/>
      <c r="BV27" s="39"/>
      <c r="BW27" s="39"/>
      <c r="BX27" s="39"/>
      <c r="BY27" s="39"/>
      <c r="BZ27" s="39"/>
      <c r="CA27" s="39"/>
      <c r="CB27" s="39"/>
      <c r="CC27" s="39"/>
      <c r="CD27" s="39"/>
      <c r="CE27" s="39"/>
      <c r="CF27" s="39"/>
      <c r="CG27" s="39"/>
      <c r="CH27" s="39"/>
      <c r="CI27" s="39"/>
    </row>
    <row r="28">
      <c r="A28" s="39">
        <v>730.0</v>
      </c>
      <c r="B28" s="40" t="s">
        <v>101</v>
      </c>
      <c r="C28" s="40" t="s">
        <v>91</v>
      </c>
      <c r="D28" s="40" t="s">
        <v>102</v>
      </c>
      <c r="E28" s="40">
        <v>2019.0</v>
      </c>
      <c r="F28" s="40" t="s">
        <v>103</v>
      </c>
      <c r="G28" s="40" t="s">
        <v>104</v>
      </c>
      <c r="K28" s="40">
        <v>-0.6</v>
      </c>
      <c r="L28" s="40">
        <v>2014.0</v>
      </c>
      <c r="M28" s="40" t="s">
        <v>105</v>
      </c>
      <c r="P28" s="40">
        <v>3.0</v>
      </c>
      <c r="R28" s="40">
        <v>0.7</v>
      </c>
      <c r="W28" s="39">
        <v>1.0</v>
      </c>
      <c r="X28" s="39"/>
      <c r="Y28" s="39"/>
      <c r="AH28" s="40">
        <v>1.0</v>
      </c>
      <c r="BR28" s="39" t="s">
        <v>106</v>
      </c>
      <c r="BS28" s="39"/>
      <c r="BT28" s="39"/>
      <c r="BU28" s="39"/>
      <c r="BV28" s="39"/>
      <c r="BW28" s="39"/>
      <c r="BX28" s="39"/>
      <c r="BY28" s="39"/>
      <c r="BZ28" s="39"/>
      <c r="CA28" s="39"/>
      <c r="CB28" s="39"/>
      <c r="CC28" s="39"/>
      <c r="CD28" s="39"/>
      <c r="CE28" s="39"/>
      <c r="CF28" s="39"/>
      <c r="CG28" s="39"/>
      <c r="CH28" s="39"/>
      <c r="CI28" s="39"/>
    </row>
    <row r="29">
      <c r="A29" s="39">
        <v>730.0</v>
      </c>
      <c r="B29" s="40" t="s">
        <v>101</v>
      </c>
      <c r="C29" s="40" t="s">
        <v>91</v>
      </c>
      <c r="D29" s="40" t="s">
        <v>102</v>
      </c>
      <c r="E29" s="40">
        <v>2019.0</v>
      </c>
      <c r="F29" s="40" t="s">
        <v>103</v>
      </c>
      <c r="G29" s="40" t="s">
        <v>107</v>
      </c>
      <c r="K29" s="40">
        <v>18.0</v>
      </c>
      <c r="L29" s="40">
        <v>2014.0</v>
      </c>
      <c r="M29" s="40" t="s">
        <v>105</v>
      </c>
      <c r="P29" s="40">
        <v>3.0</v>
      </c>
      <c r="R29" s="40">
        <v>0.7</v>
      </c>
      <c r="W29" s="39">
        <v>1.0</v>
      </c>
      <c r="X29" s="39"/>
      <c r="Y29" s="39"/>
      <c r="AH29" s="40">
        <v>1.0</v>
      </c>
      <c r="BR29" s="39" t="s">
        <v>106</v>
      </c>
      <c r="BS29" s="39"/>
      <c r="BT29" s="39"/>
      <c r="BU29" s="39"/>
      <c r="BV29" s="39"/>
      <c r="BW29" s="39"/>
      <c r="BX29" s="39"/>
      <c r="BY29" s="39"/>
      <c r="BZ29" s="39"/>
      <c r="CA29" s="39"/>
      <c r="CB29" s="39"/>
      <c r="CC29" s="39"/>
      <c r="CD29" s="39"/>
      <c r="CE29" s="39"/>
      <c r="CF29" s="39"/>
      <c r="CG29" s="39"/>
      <c r="CH29" s="39"/>
      <c r="CI29" s="39"/>
    </row>
    <row r="30">
      <c r="A30" s="39">
        <v>730.0</v>
      </c>
      <c r="B30" s="40" t="s">
        <v>101</v>
      </c>
      <c r="C30" s="40" t="s">
        <v>91</v>
      </c>
      <c r="D30" s="40" t="s">
        <v>102</v>
      </c>
      <c r="E30" s="40">
        <v>2019.0</v>
      </c>
      <c r="F30" s="40" t="s">
        <v>103</v>
      </c>
      <c r="G30" s="40" t="s">
        <v>104</v>
      </c>
      <c r="K30" s="40">
        <v>-0.6</v>
      </c>
      <c r="L30" s="40">
        <v>2014.0</v>
      </c>
      <c r="M30" s="40" t="s">
        <v>105</v>
      </c>
      <c r="P30" s="40">
        <v>3.0</v>
      </c>
      <c r="R30" s="40">
        <v>1.5</v>
      </c>
      <c r="W30" s="39">
        <v>1.0</v>
      </c>
      <c r="X30" s="39"/>
      <c r="Y30" s="39"/>
      <c r="AH30" s="40">
        <v>1.0</v>
      </c>
      <c r="BR30" s="39" t="s">
        <v>106</v>
      </c>
      <c r="BS30" s="39"/>
      <c r="BT30" s="39"/>
      <c r="BU30" s="39"/>
      <c r="BV30" s="39"/>
      <c r="BW30" s="39"/>
      <c r="BX30" s="39"/>
      <c r="BY30" s="39"/>
      <c r="BZ30" s="39"/>
      <c r="CA30" s="39"/>
      <c r="CB30" s="39"/>
      <c r="CC30" s="39"/>
      <c r="CD30" s="39"/>
      <c r="CE30" s="39"/>
      <c r="CF30" s="39"/>
      <c r="CG30" s="39"/>
      <c r="CH30" s="39"/>
      <c r="CI30" s="39"/>
    </row>
    <row r="31">
      <c r="A31" s="39">
        <v>730.0</v>
      </c>
      <c r="B31" s="40" t="s">
        <v>101</v>
      </c>
      <c r="C31" s="40" t="s">
        <v>91</v>
      </c>
      <c r="D31" s="40" t="s">
        <v>102</v>
      </c>
      <c r="E31" s="40">
        <v>2019.0</v>
      </c>
      <c r="F31" s="40" t="s">
        <v>103</v>
      </c>
      <c r="G31" s="40" t="s">
        <v>107</v>
      </c>
      <c r="K31" s="40">
        <v>95.7</v>
      </c>
      <c r="L31" s="40">
        <v>2014.0</v>
      </c>
      <c r="M31" s="40" t="s">
        <v>105</v>
      </c>
      <c r="P31" s="40">
        <v>3.0</v>
      </c>
      <c r="R31" s="40">
        <v>1.5</v>
      </c>
      <c r="W31" s="39">
        <v>1.0</v>
      </c>
      <c r="X31" s="39"/>
      <c r="Y31" s="39"/>
      <c r="AH31" s="40">
        <v>1.0</v>
      </c>
      <c r="BR31" s="39" t="s">
        <v>106</v>
      </c>
      <c r="BS31" s="39"/>
      <c r="BT31" s="39"/>
      <c r="BU31" s="39"/>
      <c r="BV31" s="39"/>
      <c r="BW31" s="39"/>
      <c r="BX31" s="39"/>
      <c r="BY31" s="39"/>
      <c r="BZ31" s="39"/>
      <c r="CA31" s="39"/>
      <c r="CB31" s="39"/>
      <c r="CC31" s="39"/>
      <c r="CD31" s="39"/>
      <c r="CE31" s="39"/>
      <c r="CF31" s="39"/>
      <c r="CG31" s="39"/>
      <c r="CH31" s="39"/>
      <c r="CI31" s="39"/>
    </row>
    <row r="32">
      <c r="A32" s="40">
        <v>194.0</v>
      </c>
      <c r="B32" s="40" t="s">
        <v>108</v>
      </c>
      <c r="C32" s="40" t="s">
        <v>109</v>
      </c>
      <c r="D32" s="40" t="s">
        <v>110</v>
      </c>
      <c r="E32" s="40">
        <v>2020.0</v>
      </c>
      <c r="F32" s="40" t="s">
        <v>111</v>
      </c>
      <c r="G32" s="40" t="s">
        <v>89</v>
      </c>
      <c r="J32" s="40">
        <v>2005.0</v>
      </c>
      <c r="K32" s="40">
        <v>14.0</v>
      </c>
      <c r="L32" s="40">
        <v>2005.0</v>
      </c>
      <c r="M32" s="40" t="s">
        <v>85</v>
      </c>
      <c r="P32" s="40">
        <v>1.5</v>
      </c>
      <c r="R32" s="40">
        <v>2.0</v>
      </c>
      <c r="Z32" s="40">
        <v>1.0</v>
      </c>
      <c r="AA32" s="40">
        <v>1.0</v>
      </c>
      <c r="BJ32" s="40">
        <v>1.0</v>
      </c>
      <c r="BP32" s="40" t="s">
        <v>112</v>
      </c>
      <c r="BR32" s="40" t="s">
        <v>113</v>
      </c>
    </row>
    <row r="33">
      <c r="A33" s="40">
        <v>194.0</v>
      </c>
      <c r="B33" s="40" t="s">
        <v>108</v>
      </c>
      <c r="C33" s="40" t="s">
        <v>109</v>
      </c>
      <c r="D33" s="40" t="s">
        <v>110</v>
      </c>
      <c r="E33" s="40">
        <v>2020.0</v>
      </c>
      <c r="F33" s="40" t="s">
        <v>111</v>
      </c>
      <c r="G33" s="40" t="s">
        <v>89</v>
      </c>
      <c r="J33" s="40">
        <v>2005.0</v>
      </c>
      <c r="K33" s="40">
        <v>13.0</v>
      </c>
      <c r="L33" s="40">
        <v>2005.0</v>
      </c>
      <c r="M33" s="40" t="s">
        <v>85</v>
      </c>
      <c r="P33" s="40">
        <v>1.5</v>
      </c>
      <c r="R33" s="40">
        <v>2.0</v>
      </c>
      <c r="Z33" s="40">
        <v>1.0</v>
      </c>
      <c r="AA33" s="40">
        <v>1.0</v>
      </c>
      <c r="AI33" s="40">
        <v>1.0</v>
      </c>
      <c r="BJ33" s="40">
        <v>1.0</v>
      </c>
      <c r="BP33" s="40" t="s">
        <v>112</v>
      </c>
      <c r="BR33" s="40" t="s">
        <v>113</v>
      </c>
    </row>
    <row r="34">
      <c r="A34" s="40">
        <v>194.0</v>
      </c>
      <c r="B34" s="40" t="s">
        <v>108</v>
      </c>
      <c r="C34" s="40" t="s">
        <v>109</v>
      </c>
      <c r="D34" s="40" t="s">
        <v>110</v>
      </c>
      <c r="E34" s="40">
        <v>2020.0</v>
      </c>
      <c r="F34" s="40" t="s">
        <v>111</v>
      </c>
      <c r="G34" s="40" t="s">
        <v>89</v>
      </c>
      <c r="J34" s="40">
        <v>2005.0</v>
      </c>
      <c r="K34" s="40">
        <v>15.0</v>
      </c>
      <c r="L34" s="40">
        <v>2005.0</v>
      </c>
      <c r="M34" s="40" t="s">
        <v>85</v>
      </c>
      <c r="P34" s="40">
        <v>1.5</v>
      </c>
      <c r="R34" s="40">
        <v>2.0</v>
      </c>
      <c r="Z34" s="40">
        <v>1.0</v>
      </c>
      <c r="AA34" s="40">
        <v>1.0</v>
      </c>
      <c r="AF34" s="40">
        <v>1.0</v>
      </c>
      <c r="BJ34" s="40">
        <v>1.0</v>
      </c>
      <c r="BP34" s="40" t="s">
        <v>112</v>
      </c>
      <c r="BR34" s="40" t="s">
        <v>113</v>
      </c>
    </row>
    <row r="35">
      <c r="A35" s="40">
        <v>194.0</v>
      </c>
      <c r="B35" s="40" t="s">
        <v>108</v>
      </c>
      <c r="C35" s="40" t="s">
        <v>109</v>
      </c>
      <c r="D35" s="40" t="s">
        <v>110</v>
      </c>
      <c r="E35" s="40">
        <v>2020.0</v>
      </c>
      <c r="F35" s="40" t="s">
        <v>111</v>
      </c>
      <c r="G35" s="40" t="s">
        <v>89</v>
      </c>
      <c r="J35" s="40">
        <v>2005.0</v>
      </c>
      <c r="K35" s="40">
        <v>13.0</v>
      </c>
      <c r="L35" s="40">
        <v>2005.0</v>
      </c>
      <c r="M35" s="40" t="s">
        <v>85</v>
      </c>
      <c r="P35" s="40">
        <v>1.5</v>
      </c>
      <c r="R35" s="40">
        <v>2.0</v>
      </c>
      <c r="Z35" s="40">
        <v>1.0</v>
      </c>
      <c r="AA35" s="40">
        <v>1.0</v>
      </c>
      <c r="AF35" s="40">
        <v>1.0</v>
      </c>
      <c r="AI35" s="40">
        <v>1.0</v>
      </c>
      <c r="BJ35" s="40">
        <v>1.0</v>
      </c>
      <c r="BP35" s="40" t="s">
        <v>112</v>
      </c>
      <c r="BR35" s="40" t="s">
        <v>113</v>
      </c>
    </row>
    <row r="36">
      <c r="A36" s="40">
        <v>1812.0</v>
      </c>
      <c r="B36" s="40" t="s">
        <v>114</v>
      </c>
      <c r="C36" s="40" t="s">
        <v>109</v>
      </c>
      <c r="D36" s="40" t="s">
        <v>87</v>
      </c>
      <c r="E36" s="40">
        <v>2016.0</v>
      </c>
      <c r="F36" s="40" t="s">
        <v>115</v>
      </c>
      <c r="G36" s="40" t="s">
        <v>89</v>
      </c>
      <c r="J36" s="40">
        <v>2015.0</v>
      </c>
      <c r="K36" s="40">
        <v>12.0</v>
      </c>
      <c r="M36" s="40" t="s">
        <v>85</v>
      </c>
      <c r="N36" s="40">
        <v>10.0</v>
      </c>
      <c r="P36" s="40">
        <v>1.5</v>
      </c>
      <c r="R36" s="40">
        <v>2.0</v>
      </c>
      <c r="AB36" s="40">
        <v>1.0</v>
      </c>
      <c r="AI36" s="40">
        <v>1.0</v>
      </c>
      <c r="BP36" s="40" t="s">
        <v>116</v>
      </c>
    </row>
    <row r="37">
      <c r="A37" s="40">
        <v>1812.0</v>
      </c>
      <c r="B37" s="40" t="s">
        <v>114</v>
      </c>
      <c r="C37" s="40" t="s">
        <v>109</v>
      </c>
      <c r="D37" s="40" t="s">
        <v>87</v>
      </c>
      <c r="E37" s="40">
        <v>2016.0</v>
      </c>
      <c r="F37" s="40" t="s">
        <v>115</v>
      </c>
      <c r="G37" s="40" t="s">
        <v>89</v>
      </c>
      <c r="J37" s="40">
        <v>2015.0</v>
      </c>
      <c r="K37" s="40">
        <v>14.0</v>
      </c>
      <c r="M37" s="40" t="s">
        <v>85</v>
      </c>
      <c r="N37" s="40">
        <v>10.0</v>
      </c>
      <c r="P37" s="40">
        <v>1.5</v>
      </c>
      <c r="R37" s="40">
        <v>2.0</v>
      </c>
      <c r="AB37" s="40">
        <v>1.0</v>
      </c>
      <c r="AI37" s="40">
        <v>1.0</v>
      </c>
      <c r="BP37" s="40" t="s">
        <v>116</v>
      </c>
    </row>
    <row r="38">
      <c r="A38" s="40">
        <v>1812.0</v>
      </c>
      <c r="B38" s="40" t="s">
        <v>114</v>
      </c>
      <c r="C38" s="40" t="s">
        <v>109</v>
      </c>
      <c r="D38" s="40" t="s">
        <v>87</v>
      </c>
      <c r="E38" s="40">
        <v>2016.0</v>
      </c>
      <c r="F38" s="40" t="s">
        <v>115</v>
      </c>
      <c r="G38" s="40" t="s">
        <v>89</v>
      </c>
      <c r="J38" s="40">
        <v>2015.0</v>
      </c>
      <c r="K38" s="40">
        <v>13.0</v>
      </c>
      <c r="M38" s="40" t="s">
        <v>85</v>
      </c>
      <c r="N38" s="40">
        <v>10.0</v>
      </c>
      <c r="P38" s="40">
        <v>1.5</v>
      </c>
      <c r="R38" s="40">
        <v>2.0</v>
      </c>
      <c r="AB38" s="40">
        <v>1.0</v>
      </c>
      <c r="AF38" s="40">
        <v>1.0</v>
      </c>
      <c r="AI38" s="40">
        <v>1.0</v>
      </c>
      <c r="BP38" s="40" t="s">
        <v>116</v>
      </c>
    </row>
    <row r="39">
      <c r="A39" s="40">
        <v>1812.0</v>
      </c>
      <c r="B39" s="40" t="s">
        <v>114</v>
      </c>
      <c r="C39" s="40" t="s">
        <v>109</v>
      </c>
      <c r="D39" s="40" t="s">
        <v>87</v>
      </c>
      <c r="E39" s="40">
        <v>2016.0</v>
      </c>
      <c r="F39" s="40" t="s">
        <v>115</v>
      </c>
      <c r="G39" s="40" t="s">
        <v>89</v>
      </c>
      <c r="J39" s="40">
        <v>2015.0</v>
      </c>
      <c r="K39" s="40">
        <v>17.0</v>
      </c>
      <c r="M39" s="40" t="s">
        <v>85</v>
      </c>
      <c r="N39" s="40">
        <v>10.0</v>
      </c>
      <c r="P39" s="40">
        <v>1.5</v>
      </c>
      <c r="R39" s="40">
        <v>2.0</v>
      </c>
      <c r="AB39" s="40">
        <v>1.0</v>
      </c>
      <c r="AF39" s="40">
        <v>1.0</v>
      </c>
      <c r="AI39" s="40">
        <v>1.0</v>
      </c>
      <c r="BP39" s="40" t="s">
        <v>116</v>
      </c>
    </row>
    <row r="40">
      <c r="A40" s="40">
        <v>2006.0</v>
      </c>
      <c r="B40" s="40" t="s">
        <v>117</v>
      </c>
      <c r="C40" s="40" t="s">
        <v>109</v>
      </c>
      <c r="D40" s="40" t="s">
        <v>87</v>
      </c>
      <c r="E40" s="40">
        <v>2016.0</v>
      </c>
      <c r="F40" s="40" t="s">
        <v>118</v>
      </c>
      <c r="G40" s="40" t="s">
        <v>89</v>
      </c>
      <c r="J40" s="40">
        <v>2015.0</v>
      </c>
      <c r="K40" s="40">
        <v>8.0</v>
      </c>
      <c r="M40" s="40" t="s">
        <v>85</v>
      </c>
      <c r="N40" s="40">
        <v>6.0</v>
      </c>
      <c r="P40" s="40">
        <v>1.5</v>
      </c>
      <c r="R40" s="40">
        <v>2.0</v>
      </c>
      <c r="AC40" s="40">
        <v>1.0</v>
      </c>
      <c r="BP40" s="40" t="s">
        <v>119</v>
      </c>
      <c r="BR40" s="40" t="s">
        <v>120</v>
      </c>
    </row>
    <row r="41">
      <c r="A41" s="40">
        <v>2006.0</v>
      </c>
      <c r="B41" s="40" t="s">
        <v>117</v>
      </c>
      <c r="C41" s="40" t="s">
        <v>109</v>
      </c>
      <c r="D41" s="40" t="s">
        <v>87</v>
      </c>
      <c r="E41" s="40">
        <v>2016.0</v>
      </c>
      <c r="F41" s="40" t="s">
        <v>118</v>
      </c>
      <c r="G41" s="40" t="s">
        <v>89</v>
      </c>
      <c r="J41" s="40">
        <v>2015.0</v>
      </c>
      <c r="K41" s="40">
        <v>7.0</v>
      </c>
      <c r="M41" s="40" t="s">
        <v>85</v>
      </c>
      <c r="N41" s="40">
        <v>6.0</v>
      </c>
      <c r="P41" s="40">
        <v>1.5</v>
      </c>
      <c r="R41" s="40">
        <v>2.0</v>
      </c>
      <c r="AB41" s="40">
        <v>1.0</v>
      </c>
      <c r="BP41" s="40" t="s">
        <v>119</v>
      </c>
      <c r="BR41" s="40" t="s">
        <v>120</v>
      </c>
    </row>
    <row r="42">
      <c r="A42" s="40">
        <v>2006.0</v>
      </c>
      <c r="B42" s="40" t="s">
        <v>117</v>
      </c>
      <c r="C42" s="40" t="s">
        <v>109</v>
      </c>
      <c r="D42" s="40" t="s">
        <v>87</v>
      </c>
      <c r="E42" s="40">
        <v>2016.0</v>
      </c>
      <c r="F42" s="40" t="s">
        <v>118</v>
      </c>
      <c r="G42" s="40" t="s">
        <v>89</v>
      </c>
      <c r="J42" s="40">
        <v>2015.0</v>
      </c>
      <c r="K42" s="40">
        <v>7.0</v>
      </c>
      <c r="M42" s="40" t="s">
        <v>85</v>
      </c>
      <c r="N42" s="40">
        <v>6.0</v>
      </c>
      <c r="P42" s="40">
        <v>1.5</v>
      </c>
      <c r="R42" s="40">
        <v>2.0</v>
      </c>
      <c r="AB42" s="40">
        <v>1.0</v>
      </c>
      <c r="BP42" s="40" t="s">
        <v>119</v>
      </c>
      <c r="BR42" s="40" t="s">
        <v>120</v>
      </c>
    </row>
    <row r="43">
      <c r="A43" s="40">
        <v>2006.0</v>
      </c>
      <c r="B43" s="40" t="s">
        <v>117</v>
      </c>
      <c r="C43" s="40" t="s">
        <v>109</v>
      </c>
      <c r="D43" s="40" t="s">
        <v>87</v>
      </c>
      <c r="E43" s="40">
        <v>2016.0</v>
      </c>
      <c r="F43" s="40" t="s">
        <v>118</v>
      </c>
      <c r="G43" s="40" t="s">
        <v>89</v>
      </c>
      <c r="J43" s="40">
        <v>2015.0</v>
      </c>
      <c r="K43" s="40">
        <v>7.0</v>
      </c>
      <c r="M43" s="40" t="s">
        <v>85</v>
      </c>
      <c r="N43" s="40">
        <v>6.0</v>
      </c>
      <c r="P43" s="40">
        <v>1.5</v>
      </c>
      <c r="R43" s="40">
        <v>2.0</v>
      </c>
      <c r="AB43" s="40">
        <v>1.0</v>
      </c>
      <c r="BP43" s="40" t="s">
        <v>119</v>
      </c>
      <c r="BR43" s="40" t="s">
        <v>120</v>
      </c>
    </row>
    <row r="44">
      <c r="A44" s="40">
        <v>2006.0</v>
      </c>
      <c r="B44" s="40" t="s">
        <v>117</v>
      </c>
      <c r="C44" s="40" t="s">
        <v>109</v>
      </c>
      <c r="D44" s="40" t="s">
        <v>87</v>
      </c>
      <c r="E44" s="40">
        <v>2016.0</v>
      </c>
      <c r="F44" s="40" t="s">
        <v>118</v>
      </c>
      <c r="G44" s="40" t="s">
        <v>89</v>
      </c>
      <c r="J44" s="40">
        <v>2015.0</v>
      </c>
      <c r="K44" s="40">
        <v>10.0</v>
      </c>
      <c r="M44" s="40" t="s">
        <v>85</v>
      </c>
      <c r="N44" s="40">
        <v>6.0</v>
      </c>
      <c r="P44" s="40">
        <v>1.5</v>
      </c>
      <c r="R44" s="40">
        <v>2.0</v>
      </c>
      <c r="AB44" s="40">
        <v>1.0</v>
      </c>
      <c r="AC44" s="40">
        <v>1.0</v>
      </c>
      <c r="BP44" s="40" t="s">
        <v>119</v>
      </c>
      <c r="BR44" s="40" t="s">
        <v>120</v>
      </c>
    </row>
    <row r="45">
      <c r="A45" s="40">
        <v>2006.0</v>
      </c>
      <c r="B45" s="40" t="s">
        <v>117</v>
      </c>
      <c r="C45" s="40" t="s">
        <v>109</v>
      </c>
      <c r="D45" s="40" t="s">
        <v>87</v>
      </c>
      <c r="E45" s="40">
        <v>2016.0</v>
      </c>
      <c r="F45" s="40" t="s">
        <v>118</v>
      </c>
      <c r="G45" s="40" t="s">
        <v>89</v>
      </c>
      <c r="J45" s="40">
        <v>2015.0</v>
      </c>
      <c r="K45" s="40">
        <v>9.0</v>
      </c>
      <c r="M45" s="40" t="s">
        <v>85</v>
      </c>
      <c r="N45" s="40">
        <v>6.0</v>
      </c>
      <c r="P45" s="40">
        <v>1.5</v>
      </c>
      <c r="R45" s="40">
        <v>2.0</v>
      </c>
      <c r="AB45" s="40">
        <v>1.0</v>
      </c>
      <c r="AC45" s="40">
        <v>1.0</v>
      </c>
      <c r="BP45" s="40" t="s">
        <v>119</v>
      </c>
      <c r="BR45" s="40" t="s">
        <v>120</v>
      </c>
    </row>
    <row r="46">
      <c r="A46" s="40">
        <v>2006.0</v>
      </c>
      <c r="B46" s="40" t="s">
        <v>117</v>
      </c>
      <c r="C46" s="40" t="s">
        <v>109</v>
      </c>
      <c r="D46" s="40" t="s">
        <v>87</v>
      </c>
      <c r="E46" s="40">
        <v>2016.0</v>
      </c>
      <c r="F46" s="40" t="s">
        <v>118</v>
      </c>
      <c r="G46" s="40" t="s">
        <v>89</v>
      </c>
      <c r="J46" s="40">
        <v>2015.0</v>
      </c>
      <c r="K46" s="40">
        <v>11.0</v>
      </c>
      <c r="M46" s="40" t="s">
        <v>85</v>
      </c>
      <c r="N46" s="40">
        <v>6.0</v>
      </c>
      <c r="P46" s="40">
        <v>1.5</v>
      </c>
      <c r="R46" s="40">
        <v>2.0</v>
      </c>
      <c r="AB46" s="40">
        <v>1.0</v>
      </c>
      <c r="AC46" s="40">
        <v>1.0</v>
      </c>
      <c r="BP46" s="40" t="s">
        <v>119</v>
      </c>
      <c r="BR46" s="40" t="s">
        <v>120</v>
      </c>
    </row>
    <row r="47">
      <c r="A47" s="39">
        <v>71.0</v>
      </c>
      <c r="B47" s="40" t="s">
        <v>121</v>
      </c>
      <c r="C47" s="40" t="s">
        <v>91</v>
      </c>
      <c r="D47" s="40" t="s">
        <v>122</v>
      </c>
      <c r="E47" s="40">
        <v>2020.0</v>
      </c>
      <c r="F47" s="40" t="s">
        <v>123</v>
      </c>
      <c r="G47" s="40" t="s">
        <v>124</v>
      </c>
      <c r="I47" s="39" t="s">
        <v>84</v>
      </c>
      <c r="J47" s="40">
        <v>2020.0</v>
      </c>
      <c r="K47" s="40">
        <v>132.0</v>
      </c>
      <c r="L47" s="40">
        <v>2010.0</v>
      </c>
      <c r="M47" s="40" t="s">
        <v>105</v>
      </c>
      <c r="N47" s="40">
        <v>37.0</v>
      </c>
      <c r="U47" s="40">
        <v>1.0</v>
      </c>
      <c r="V47" s="39">
        <v>1.0</v>
      </c>
      <c r="AL47" s="40">
        <v>73.0</v>
      </c>
      <c r="BB47" s="40">
        <v>142.0</v>
      </c>
      <c r="BJ47" s="40">
        <v>1.0</v>
      </c>
      <c r="BP47" s="40" t="s">
        <v>125</v>
      </c>
      <c r="BR47" s="40" t="s">
        <v>126</v>
      </c>
    </row>
    <row r="48">
      <c r="A48" s="39">
        <v>71.0</v>
      </c>
      <c r="B48" s="40" t="s">
        <v>121</v>
      </c>
      <c r="C48" s="40" t="s">
        <v>91</v>
      </c>
      <c r="D48" s="40" t="s">
        <v>122</v>
      </c>
      <c r="E48" s="40">
        <v>2020.0</v>
      </c>
      <c r="F48" s="40" t="s">
        <v>123</v>
      </c>
      <c r="G48" s="40" t="s">
        <v>124</v>
      </c>
      <c r="I48" s="39" t="s">
        <v>84</v>
      </c>
      <c r="J48" s="40">
        <v>2030.0</v>
      </c>
      <c r="K48" s="40">
        <v>170.0</v>
      </c>
      <c r="L48" s="40">
        <v>2010.0</v>
      </c>
      <c r="M48" s="40" t="s">
        <v>105</v>
      </c>
      <c r="N48" s="40">
        <v>51.0</v>
      </c>
      <c r="U48" s="40">
        <v>1.0</v>
      </c>
      <c r="V48" s="39">
        <v>1.0</v>
      </c>
      <c r="AL48" s="40">
        <v>92.0</v>
      </c>
      <c r="BB48" s="40">
        <v>181.0</v>
      </c>
      <c r="BJ48" s="40">
        <v>1.0</v>
      </c>
      <c r="BP48" s="40" t="s">
        <v>125</v>
      </c>
      <c r="BR48" s="40" t="s">
        <v>126</v>
      </c>
    </row>
    <row r="49">
      <c r="A49" s="39">
        <v>71.0</v>
      </c>
      <c r="B49" s="40" t="s">
        <v>121</v>
      </c>
      <c r="C49" s="40" t="s">
        <v>91</v>
      </c>
      <c r="D49" s="40" t="s">
        <v>122</v>
      </c>
      <c r="E49" s="40">
        <v>2020.0</v>
      </c>
      <c r="F49" s="40" t="s">
        <v>123</v>
      </c>
      <c r="G49" s="40" t="s">
        <v>124</v>
      </c>
      <c r="I49" s="39" t="s">
        <v>84</v>
      </c>
      <c r="J49" s="40">
        <v>2050.0</v>
      </c>
      <c r="K49" s="40">
        <v>270.0</v>
      </c>
      <c r="L49" s="40">
        <v>2010.0</v>
      </c>
      <c r="M49" s="40" t="s">
        <v>105</v>
      </c>
      <c r="N49" s="40">
        <v>91.0</v>
      </c>
      <c r="U49" s="40">
        <v>1.0</v>
      </c>
      <c r="V49" s="39">
        <v>1.0</v>
      </c>
      <c r="AL49" s="40">
        <v>144.0</v>
      </c>
      <c r="BB49" s="40">
        <v>288.0</v>
      </c>
      <c r="BJ49" s="40">
        <v>1.0</v>
      </c>
      <c r="BP49" s="40" t="s">
        <v>125</v>
      </c>
      <c r="BR49" s="40" t="s">
        <v>126</v>
      </c>
    </row>
    <row r="50">
      <c r="A50" s="39">
        <v>71.0</v>
      </c>
      <c r="B50" s="40" t="s">
        <v>121</v>
      </c>
      <c r="C50" s="40" t="s">
        <v>91</v>
      </c>
      <c r="D50" s="40" t="s">
        <v>122</v>
      </c>
      <c r="E50" s="40">
        <v>2020.0</v>
      </c>
      <c r="F50" s="40" t="s">
        <v>123</v>
      </c>
      <c r="G50" s="40" t="s">
        <v>124</v>
      </c>
      <c r="I50" s="39" t="s">
        <v>84</v>
      </c>
      <c r="J50" s="40">
        <v>2100.0</v>
      </c>
      <c r="K50" s="40">
        <v>731.0</v>
      </c>
      <c r="L50" s="40">
        <v>2010.0</v>
      </c>
      <c r="M50" s="40" t="s">
        <v>105</v>
      </c>
      <c r="N50" s="40">
        <v>271.0</v>
      </c>
      <c r="U50" s="40">
        <v>1.0</v>
      </c>
      <c r="V50" s="39">
        <v>1.0</v>
      </c>
      <c r="AL50" s="40">
        <v>377.0</v>
      </c>
      <c r="BB50" s="40">
        <v>780.0</v>
      </c>
      <c r="BJ50" s="40">
        <v>1.0</v>
      </c>
      <c r="BP50" s="40" t="s">
        <v>125</v>
      </c>
      <c r="BR50" s="40" t="s">
        <v>126</v>
      </c>
    </row>
    <row r="51">
      <c r="A51" s="39">
        <v>620.0</v>
      </c>
      <c r="B51" s="39" t="s">
        <v>127</v>
      </c>
      <c r="C51" s="39" t="s">
        <v>128</v>
      </c>
      <c r="D51" s="39" t="s">
        <v>129</v>
      </c>
      <c r="E51" s="39">
        <v>2019.0</v>
      </c>
      <c r="F51" s="39" t="s">
        <v>130</v>
      </c>
      <c r="G51" s="39" t="s">
        <v>131</v>
      </c>
      <c r="I51" s="39" t="s">
        <v>84</v>
      </c>
      <c r="J51" s="39">
        <v>2015.0</v>
      </c>
      <c r="K51" s="39">
        <v>44.0</v>
      </c>
      <c r="L51" s="39">
        <v>2015.0</v>
      </c>
      <c r="M51" s="39" t="s">
        <v>85</v>
      </c>
      <c r="N51" s="39"/>
      <c r="P51" s="39">
        <v>1.1</v>
      </c>
      <c r="Q51" s="39"/>
      <c r="R51" s="39">
        <v>1.35</v>
      </c>
      <c r="AL51" s="39">
        <v>26.0</v>
      </c>
      <c r="AZ51" s="39"/>
      <c r="BA51" s="39"/>
      <c r="BB51" s="39">
        <v>68.0</v>
      </c>
      <c r="BD51" s="39"/>
      <c r="BJ51" s="39">
        <v>1.0</v>
      </c>
      <c r="BP51" s="39" t="s">
        <v>132</v>
      </c>
      <c r="BQ51" s="39"/>
    </row>
    <row r="52">
      <c r="A52" s="39">
        <v>620.0</v>
      </c>
      <c r="B52" s="39" t="s">
        <v>127</v>
      </c>
      <c r="C52" s="39" t="s">
        <v>128</v>
      </c>
      <c r="D52" s="39" t="s">
        <v>129</v>
      </c>
      <c r="E52" s="39">
        <v>2019.0</v>
      </c>
      <c r="F52" s="39" t="s">
        <v>130</v>
      </c>
      <c r="G52" s="39" t="s">
        <v>131</v>
      </c>
      <c r="I52" s="39" t="s">
        <v>84</v>
      </c>
      <c r="J52" s="39">
        <v>2015.0</v>
      </c>
      <c r="K52" s="39">
        <v>45.0</v>
      </c>
      <c r="L52" s="39">
        <v>2015.0</v>
      </c>
      <c r="M52" s="39" t="s">
        <v>133</v>
      </c>
      <c r="N52" s="39"/>
      <c r="P52" s="39">
        <v>1.1</v>
      </c>
      <c r="Q52" s="39"/>
      <c r="R52" s="39">
        <v>1.35</v>
      </c>
      <c r="AL52" s="39">
        <v>33.0</v>
      </c>
      <c r="BP52" s="39" t="s">
        <v>134</v>
      </c>
      <c r="BQ52" s="39"/>
    </row>
    <row r="53">
      <c r="A53" s="39">
        <v>620.0</v>
      </c>
      <c r="B53" s="39" t="s">
        <v>127</v>
      </c>
      <c r="C53" s="39" t="s">
        <v>128</v>
      </c>
      <c r="D53" s="39" t="s">
        <v>129</v>
      </c>
      <c r="E53" s="39">
        <v>2019.0</v>
      </c>
      <c r="F53" s="39" t="s">
        <v>130</v>
      </c>
      <c r="G53" s="39" t="s">
        <v>131</v>
      </c>
      <c r="I53" s="39" t="s">
        <v>84</v>
      </c>
      <c r="J53" s="39">
        <v>2020.0</v>
      </c>
      <c r="K53" s="39">
        <v>51.0</v>
      </c>
      <c r="L53" s="39">
        <v>2015.0</v>
      </c>
      <c r="M53" s="39" t="s">
        <v>85</v>
      </c>
      <c r="N53" s="39"/>
      <c r="P53" s="39">
        <v>1.1</v>
      </c>
      <c r="Q53" s="39"/>
      <c r="R53" s="39">
        <v>1.35</v>
      </c>
      <c r="AD53" s="39"/>
      <c r="AL53" s="39">
        <v>31.0</v>
      </c>
      <c r="AZ53" s="39"/>
      <c r="BA53" s="39"/>
      <c r="BB53" s="39">
        <v>78.0</v>
      </c>
      <c r="BJ53" s="40">
        <v>1.0</v>
      </c>
      <c r="BP53" s="39" t="s">
        <v>132</v>
      </c>
      <c r="BQ53" s="39"/>
      <c r="BR53" s="39"/>
      <c r="BS53" s="39"/>
      <c r="BT53" s="39"/>
      <c r="BU53" s="39"/>
      <c r="BV53" s="39"/>
      <c r="BW53" s="39"/>
      <c r="BX53" s="39"/>
      <c r="BY53" s="39"/>
      <c r="BZ53" s="39"/>
      <c r="CA53" s="39"/>
      <c r="CB53" s="39"/>
      <c r="CC53" s="39"/>
      <c r="CD53" s="39"/>
      <c r="CE53" s="39"/>
      <c r="CF53" s="39"/>
      <c r="CG53" s="39"/>
      <c r="CH53" s="39"/>
      <c r="CI53" s="39"/>
    </row>
    <row r="54">
      <c r="A54" s="39">
        <v>620.0</v>
      </c>
      <c r="B54" s="39" t="s">
        <v>127</v>
      </c>
      <c r="C54" s="39" t="s">
        <v>128</v>
      </c>
      <c r="D54" s="39" t="s">
        <v>129</v>
      </c>
      <c r="E54" s="39">
        <v>2019.0</v>
      </c>
      <c r="F54" s="39" t="s">
        <v>130</v>
      </c>
      <c r="G54" s="39" t="s">
        <v>131</v>
      </c>
      <c r="I54" s="39" t="s">
        <v>84</v>
      </c>
      <c r="J54" s="39">
        <v>2020.0</v>
      </c>
      <c r="K54" s="39">
        <v>52.0</v>
      </c>
      <c r="L54" s="39">
        <v>2015.0</v>
      </c>
      <c r="M54" s="39" t="s">
        <v>133</v>
      </c>
      <c r="N54" s="39"/>
      <c r="P54" s="39">
        <v>1.1</v>
      </c>
      <c r="Q54" s="39"/>
      <c r="R54" s="39">
        <v>1.35</v>
      </c>
      <c r="AD54" s="39"/>
      <c r="AL54" s="39">
        <v>38.0</v>
      </c>
      <c r="AZ54" s="39"/>
      <c r="BA54" s="39"/>
      <c r="BB54" s="39"/>
      <c r="BP54" s="39" t="s">
        <v>134</v>
      </c>
      <c r="BQ54" s="39"/>
      <c r="BR54" s="39"/>
      <c r="BS54" s="39"/>
      <c r="BT54" s="39"/>
      <c r="BU54" s="39"/>
      <c r="BV54" s="39"/>
      <c r="BW54" s="39"/>
      <c r="BX54" s="39"/>
      <c r="BY54" s="39"/>
      <c r="BZ54" s="39"/>
      <c r="CA54" s="39"/>
      <c r="CB54" s="39"/>
      <c r="CC54" s="39"/>
      <c r="CD54" s="39"/>
      <c r="CE54" s="39"/>
      <c r="CF54" s="39"/>
      <c r="CG54" s="39"/>
      <c r="CH54" s="39"/>
      <c r="CI54" s="39"/>
    </row>
    <row r="55">
      <c r="A55" s="39">
        <v>620.0</v>
      </c>
      <c r="B55" s="39" t="s">
        <v>127</v>
      </c>
      <c r="C55" s="39" t="s">
        <v>128</v>
      </c>
      <c r="D55" s="39" t="s">
        <v>129</v>
      </c>
      <c r="E55" s="39">
        <v>2019.0</v>
      </c>
      <c r="F55" s="39" t="s">
        <v>130</v>
      </c>
      <c r="G55" s="39" t="s">
        <v>131</v>
      </c>
      <c r="I55" s="39" t="s">
        <v>84</v>
      </c>
      <c r="J55" s="39">
        <v>2050.0</v>
      </c>
      <c r="K55" s="39">
        <v>185.0</v>
      </c>
      <c r="L55" s="39">
        <v>2015.0</v>
      </c>
      <c r="M55" s="39" t="s">
        <v>85</v>
      </c>
      <c r="N55" s="39"/>
      <c r="P55" s="39">
        <v>1.1</v>
      </c>
      <c r="Q55" s="39"/>
      <c r="R55" s="39">
        <v>1.35</v>
      </c>
      <c r="AD55" s="39"/>
      <c r="AL55" s="39">
        <v>118.0</v>
      </c>
      <c r="AZ55" s="39"/>
      <c r="BA55" s="39"/>
      <c r="BB55" s="39">
        <v>262.0</v>
      </c>
      <c r="BP55" s="39" t="s">
        <v>132</v>
      </c>
      <c r="BQ55" s="39"/>
      <c r="BR55" s="39"/>
      <c r="BS55" s="39"/>
      <c r="BT55" s="39"/>
      <c r="BU55" s="39"/>
      <c r="BV55" s="39"/>
      <c r="BW55" s="39"/>
      <c r="BX55" s="39"/>
      <c r="BY55" s="39"/>
      <c r="BZ55" s="39"/>
      <c r="CA55" s="39"/>
      <c r="CB55" s="39"/>
      <c r="CC55" s="39"/>
      <c r="CD55" s="39"/>
      <c r="CE55" s="39"/>
      <c r="CF55" s="39"/>
      <c r="CG55" s="39"/>
      <c r="CH55" s="39"/>
      <c r="CI55" s="39"/>
    </row>
    <row r="56">
      <c r="A56" s="39">
        <v>620.0</v>
      </c>
      <c r="B56" s="39" t="s">
        <v>127</v>
      </c>
      <c r="C56" s="39" t="s">
        <v>128</v>
      </c>
      <c r="D56" s="39" t="s">
        <v>129</v>
      </c>
      <c r="E56" s="39">
        <v>2019.0</v>
      </c>
      <c r="F56" s="39" t="s">
        <v>130</v>
      </c>
      <c r="G56" s="39" t="s">
        <v>131</v>
      </c>
      <c r="I56" s="39" t="s">
        <v>84</v>
      </c>
      <c r="J56" s="39">
        <v>2050.0</v>
      </c>
      <c r="K56" s="39">
        <v>193.0</v>
      </c>
      <c r="L56" s="39">
        <v>2015.0</v>
      </c>
      <c r="M56" s="39" t="s">
        <v>133</v>
      </c>
      <c r="N56" s="39"/>
      <c r="P56" s="39">
        <v>1.1</v>
      </c>
      <c r="Q56" s="39"/>
      <c r="R56" s="39">
        <v>1.35</v>
      </c>
      <c r="AD56" s="39"/>
      <c r="AL56" s="39">
        <v>159.0</v>
      </c>
      <c r="BP56" s="39" t="s">
        <v>134</v>
      </c>
      <c r="BQ56" s="39"/>
      <c r="BR56" s="39"/>
      <c r="BS56" s="39"/>
      <c r="BT56" s="39"/>
      <c r="BU56" s="39"/>
      <c r="BV56" s="39"/>
      <c r="BW56" s="39"/>
      <c r="BX56" s="39"/>
      <c r="BY56" s="39"/>
      <c r="BZ56" s="39"/>
      <c r="CA56" s="39"/>
      <c r="CB56" s="39"/>
      <c r="CC56" s="39"/>
      <c r="CD56" s="39"/>
      <c r="CE56" s="39"/>
      <c r="CF56" s="39"/>
      <c r="CG56" s="39"/>
      <c r="CH56" s="39"/>
      <c r="CI56" s="39"/>
    </row>
    <row r="57">
      <c r="A57" s="39">
        <v>620.0</v>
      </c>
      <c r="B57" s="39" t="s">
        <v>127</v>
      </c>
      <c r="C57" s="39" t="s">
        <v>128</v>
      </c>
      <c r="D57" s="39" t="s">
        <v>129</v>
      </c>
      <c r="E57" s="39">
        <v>2019.0</v>
      </c>
      <c r="F57" s="39" t="s">
        <v>130</v>
      </c>
      <c r="G57" s="39" t="s">
        <v>131</v>
      </c>
      <c r="I57" s="39" t="s">
        <v>84</v>
      </c>
      <c r="J57" s="39">
        <v>2100.0</v>
      </c>
      <c r="K57" s="39">
        <v>729.0</v>
      </c>
      <c r="L57" s="39">
        <v>2015.0</v>
      </c>
      <c r="M57" s="39" t="s">
        <v>85</v>
      </c>
      <c r="N57" s="39"/>
      <c r="P57" s="39">
        <v>1.1</v>
      </c>
      <c r="Q57" s="39"/>
      <c r="R57" s="39">
        <v>1.35</v>
      </c>
      <c r="AD57" s="39"/>
      <c r="AL57" s="39">
        <v>488.0</v>
      </c>
      <c r="AZ57" s="39"/>
      <c r="BA57" s="39"/>
      <c r="BB57" s="39">
        <v>966.0</v>
      </c>
      <c r="BP57" s="39" t="s">
        <v>132</v>
      </c>
      <c r="BQ57" s="39"/>
      <c r="BR57" s="39"/>
      <c r="BS57" s="39"/>
      <c r="BT57" s="39"/>
      <c r="BU57" s="39"/>
      <c r="BV57" s="39"/>
      <c r="BW57" s="39"/>
      <c r="BX57" s="39"/>
      <c r="BY57" s="39"/>
      <c r="BZ57" s="39"/>
      <c r="CA57" s="39"/>
      <c r="CB57" s="39"/>
      <c r="CC57" s="39"/>
      <c r="CD57" s="39"/>
      <c r="CE57" s="39"/>
      <c r="CF57" s="39"/>
      <c r="CG57" s="39"/>
      <c r="CH57" s="39"/>
      <c r="CI57" s="39"/>
    </row>
    <row r="58">
      <c r="A58" s="39">
        <v>620.0</v>
      </c>
      <c r="B58" s="39" t="s">
        <v>127</v>
      </c>
      <c r="C58" s="39" t="s">
        <v>128</v>
      </c>
      <c r="D58" s="39" t="s">
        <v>129</v>
      </c>
      <c r="E58" s="39">
        <v>2019.0</v>
      </c>
      <c r="F58" s="39" t="s">
        <v>130</v>
      </c>
      <c r="G58" s="39" t="s">
        <v>131</v>
      </c>
      <c r="I58" s="39" t="s">
        <v>84</v>
      </c>
      <c r="J58" s="39">
        <v>2100.0</v>
      </c>
      <c r="K58" s="39">
        <v>791.0</v>
      </c>
      <c r="L58" s="39">
        <v>2015.0</v>
      </c>
      <c r="M58" s="39" t="s">
        <v>133</v>
      </c>
      <c r="N58" s="39"/>
      <c r="P58" s="39">
        <v>1.1</v>
      </c>
      <c r="Q58" s="39"/>
      <c r="R58" s="39">
        <v>1.35</v>
      </c>
      <c r="AD58" s="39"/>
      <c r="AL58" s="39">
        <v>778.0</v>
      </c>
      <c r="BP58" s="39" t="s">
        <v>134</v>
      </c>
      <c r="BQ58" s="39"/>
      <c r="BR58" s="39"/>
      <c r="BS58" s="39"/>
      <c r="BT58" s="39"/>
      <c r="BU58" s="39"/>
      <c r="BV58" s="39"/>
      <c r="BW58" s="39"/>
      <c r="BX58" s="39"/>
      <c r="BY58" s="39"/>
      <c r="BZ58" s="39"/>
      <c r="CA58" s="39"/>
      <c r="CB58" s="39"/>
      <c r="CC58" s="39"/>
      <c r="CD58" s="39"/>
      <c r="CE58" s="39"/>
      <c r="CF58" s="39"/>
      <c r="CG58" s="39"/>
      <c r="CH58" s="39"/>
      <c r="CI58" s="39"/>
    </row>
    <row r="59">
      <c r="A59" s="40">
        <v>2407.0</v>
      </c>
      <c r="B59" s="39" t="s">
        <v>135</v>
      </c>
      <c r="C59" s="39" t="s">
        <v>128</v>
      </c>
      <c r="D59" s="39" t="s">
        <v>136</v>
      </c>
      <c r="E59" s="39">
        <v>2015.0</v>
      </c>
      <c r="F59" s="39" t="s">
        <v>137</v>
      </c>
      <c r="G59" s="39" t="s">
        <v>138</v>
      </c>
      <c r="I59" s="39" t="s">
        <v>84</v>
      </c>
      <c r="J59" s="39">
        <v>2005.0</v>
      </c>
      <c r="K59" s="39">
        <v>21.0</v>
      </c>
      <c r="L59" s="39">
        <v>2005.0</v>
      </c>
      <c r="M59" s="39" t="s">
        <v>85</v>
      </c>
      <c r="N59" s="39">
        <v>12.0</v>
      </c>
      <c r="P59" s="39">
        <v>1.5</v>
      </c>
      <c r="Q59" s="39"/>
      <c r="R59" s="39">
        <v>1.5</v>
      </c>
      <c r="AD59" s="39">
        <v>1.0</v>
      </c>
      <c r="BP59" s="39" t="s">
        <v>139</v>
      </c>
      <c r="BQ59" s="39"/>
      <c r="BR59" s="39" t="s">
        <v>140</v>
      </c>
      <c r="BS59" s="39"/>
      <c r="BT59" s="39"/>
      <c r="BU59" s="39"/>
      <c r="BV59" s="39"/>
      <c r="BW59" s="39"/>
      <c r="BX59" s="39"/>
      <c r="BY59" s="39"/>
      <c r="BZ59" s="39"/>
      <c r="CA59" s="39"/>
      <c r="CB59" s="39"/>
      <c r="CC59" s="39"/>
      <c r="CD59" s="39"/>
      <c r="CE59" s="39"/>
      <c r="CF59" s="39"/>
      <c r="CG59" s="39"/>
      <c r="CH59" s="39"/>
      <c r="CI59" s="39"/>
    </row>
    <row r="60">
      <c r="A60" s="40">
        <v>2407.0</v>
      </c>
      <c r="B60" s="39" t="s">
        <v>135</v>
      </c>
      <c r="C60" s="39" t="s">
        <v>128</v>
      </c>
      <c r="D60" s="39" t="s">
        <v>136</v>
      </c>
      <c r="E60" s="39">
        <v>2015.0</v>
      </c>
      <c r="F60" s="39" t="s">
        <v>137</v>
      </c>
      <c r="G60" s="39" t="s">
        <v>138</v>
      </c>
      <c r="I60" s="39" t="s">
        <v>84</v>
      </c>
      <c r="J60" s="39">
        <v>2005.0</v>
      </c>
      <c r="K60" s="39">
        <v>25.0</v>
      </c>
      <c r="L60" s="39">
        <v>2005.0</v>
      </c>
      <c r="M60" s="39" t="s">
        <v>85</v>
      </c>
      <c r="N60" s="39">
        <v>12.0</v>
      </c>
      <c r="P60" s="39">
        <v>1.5</v>
      </c>
      <c r="Q60" s="39"/>
      <c r="R60" s="39">
        <v>1.5</v>
      </c>
      <c r="S60" s="39">
        <v>1.0</v>
      </c>
      <c r="AC60" s="39">
        <v>1.0</v>
      </c>
      <c r="AD60" s="39">
        <v>1.0</v>
      </c>
      <c r="BP60" s="39" t="s">
        <v>139</v>
      </c>
      <c r="BQ60" s="39"/>
    </row>
    <row r="61">
      <c r="A61" s="40">
        <v>2407.0</v>
      </c>
      <c r="B61" s="39" t="s">
        <v>135</v>
      </c>
      <c r="C61" s="39" t="s">
        <v>128</v>
      </c>
      <c r="D61" s="39" t="s">
        <v>136</v>
      </c>
      <c r="E61" s="39">
        <v>2015.0</v>
      </c>
      <c r="F61" s="39" t="s">
        <v>137</v>
      </c>
      <c r="G61" s="39" t="s">
        <v>138</v>
      </c>
      <c r="I61" s="39" t="s">
        <v>84</v>
      </c>
      <c r="J61" s="39">
        <v>2005.0</v>
      </c>
      <c r="K61" s="39">
        <v>53.0</v>
      </c>
      <c r="L61" s="39">
        <v>2005.0</v>
      </c>
      <c r="M61" s="39" t="s">
        <v>85</v>
      </c>
      <c r="N61" s="39">
        <v>12.0</v>
      </c>
      <c r="P61" s="39">
        <v>1.5</v>
      </c>
      <c r="Q61" s="39"/>
      <c r="R61" s="39">
        <v>1.5</v>
      </c>
      <c r="S61" s="39">
        <v>1.0</v>
      </c>
      <c r="AC61" s="39">
        <v>1.0</v>
      </c>
      <c r="AD61" s="39">
        <v>1.0</v>
      </c>
      <c r="BG61" s="39"/>
      <c r="BH61" s="39">
        <v>1.0</v>
      </c>
      <c r="BP61" s="39" t="s">
        <v>139</v>
      </c>
      <c r="BQ61" s="39"/>
      <c r="BR61" s="39"/>
      <c r="BS61" s="39"/>
      <c r="BT61" s="39"/>
      <c r="BU61" s="39"/>
      <c r="BV61" s="39"/>
      <c r="BW61" s="39"/>
      <c r="BX61" s="39"/>
      <c r="BY61" s="39"/>
      <c r="BZ61" s="39"/>
      <c r="CA61" s="39"/>
      <c r="CB61" s="39"/>
      <c r="CC61" s="39"/>
      <c r="CD61" s="39"/>
      <c r="CE61" s="39"/>
      <c r="CF61" s="39"/>
      <c r="CG61" s="39"/>
      <c r="CH61" s="39"/>
      <c r="CI61" s="39"/>
    </row>
    <row r="62">
      <c r="A62" s="40">
        <v>2407.0</v>
      </c>
      <c r="B62" s="39" t="s">
        <v>135</v>
      </c>
      <c r="C62" s="39" t="s">
        <v>128</v>
      </c>
      <c r="D62" s="39" t="s">
        <v>136</v>
      </c>
      <c r="E62" s="39">
        <v>2015.0</v>
      </c>
      <c r="F62" s="39" t="s">
        <v>137</v>
      </c>
      <c r="G62" s="39" t="s">
        <v>138</v>
      </c>
      <c r="I62" s="39" t="s">
        <v>84</v>
      </c>
      <c r="J62" s="39">
        <v>2005.0</v>
      </c>
      <c r="K62" s="39">
        <v>49.0</v>
      </c>
      <c r="L62" s="39">
        <v>2005.0</v>
      </c>
      <c r="M62" s="39" t="s">
        <v>85</v>
      </c>
      <c r="N62" s="39">
        <v>12.0</v>
      </c>
      <c r="P62" s="39">
        <v>1.5</v>
      </c>
      <c r="Q62" s="39"/>
      <c r="R62" s="39">
        <v>1.5</v>
      </c>
      <c r="AC62" s="39">
        <v>1.0</v>
      </c>
      <c r="AD62" s="39">
        <v>1.0</v>
      </c>
      <c r="BP62" s="39" t="s">
        <v>139</v>
      </c>
      <c r="BQ62" s="39"/>
    </row>
    <row r="63">
      <c r="A63" s="40">
        <v>2407.0</v>
      </c>
      <c r="B63" s="39" t="s">
        <v>135</v>
      </c>
      <c r="C63" s="39" t="s">
        <v>128</v>
      </c>
      <c r="D63" s="39" t="s">
        <v>136</v>
      </c>
      <c r="E63" s="39">
        <v>2015.0</v>
      </c>
      <c r="F63" s="39" t="s">
        <v>137</v>
      </c>
      <c r="G63" s="39" t="s">
        <v>138</v>
      </c>
      <c r="I63" s="39" t="s">
        <v>84</v>
      </c>
      <c r="J63" s="39">
        <v>2005.0</v>
      </c>
      <c r="K63" s="39">
        <v>32.0</v>
      </c>
      <c r="L63" s="39">
        <v>2005.0</v>
      </c>
      <c r="M63" s="39" t="s">
        <v>85</v>
      </c>
      <c r="N63" s="39">
        <v>12.0</v>
      </c>
      <c r="P63" s="39">
        <v>1.5</v>
      </c>
      <c r="Q63" s="39"/>
      <c r="R63" s="39">
        <v>1.5</v>
      </c>
      <c r="AD63" s="39">
        <v>1.0</v>
      </c>
      <c r="BP63" s="39" t="s">
        <v>139</v>
      </c>
      <c r="BQ63" s="39"/>
    </row>
    <row r="64">
      <c r="A64" s="40">
        <v>2407.0</v>
      </c>
      <c r="B64" s="39" t="s">
        <v>135</v>
      </c>
      <c r="C64" s="39" t="s">
        <v>128</v>
      </c>
      <c r="D64" s="39" t="s">
        <v>136</v>
      </c>
      <c r="E64" s="39">
        <v>2015.0</v>
      </c>
      <c r="F64" s="39" t="s">
        <v>137</v>
      </c>
      <c r="G64" s="39" t="s">
        <v>138</v>
      </c>
      <c r="I64" s="39" t="s">
        <v>84</v>
      </c>
      <c r="J64" s="39">
        <v>2005.0</v>
      </c>
      <c r="K64" s="39">
        <v>36.0</v>
      </c>
      <c r="L64" s="39">
        <v>2005.0</v>
      </c>
      <c r="M64" s="39" t="s">
        <v>85</v>
      </c>
      <c r="N64" s="39">
        <v>12.0</v>
      </c>
      <c r="P64" s="39">
        <v>1.5</v>
      </c>
      <c r="Q64" s="39"/>
      <c r="R64" s="39">
        <v>1.5</v>
      </c>
      <c r="S64" s="39">
        <v>1.0</v>
      </c>
      <c r="AC64" s="39">
        <v>1.0</v>
      </c>
      <c r="AD64" s="39">
        <v>1.0</v>
      </c>
      <c r="BP64" s="39" t="s">
        <v>139</v>
      </c>
      <c r="BQ64" s="39"/>
    </row>
    <row r="65">
      <c r="A65" s="40">
        <v>2407.0</v>
      </c>
      <c r="B65" s="39" t="s">
        <v>135</v>
      </c>
      <c r="C65" s="39" t="s">
        <v>128</v>
      </c>
      <c r="D65" s="39" t="s">
        <v>136</v>
      </c>
      <c r="E65" s="39">
        <v>2015.0</v>
      </c>
      <c r="F65" s="39" t="s">
        <v>137</v>
      </c>
      <c r="G65" s="39" t="s">
        <v>138</v>
      </c>
      <c r="I65" s="39" t="s">
        <v>84</v>
      </c>
      <c r="J65" s="39">
        <v>2005.0</v>
      </c>
      <c r="K65" s="39">
        <v>74.0</v>
      </c>
      <c r="L65" s="39">
        <v>2005.0</v>
      </c>
      <c r="M65" s="39" t="s">
        <v>85</v>
      </c>
      <c r="N65" s="39">
        <v>12.0</v>
      </c>
      <c r="P65" s="39">
        <v>1.5</v>
      </c>
      <c r="Q65" s="39"/>
      <c r="R65" s="39">
        <v>1.5</v>
      </c>
      <c r="S65" s="39">
        <v>1.0</v>
      </c>
      <c r="AC65" s="39">
        <v>1.0</v>
      </c>
      <c r="AD65" s="39">
        <v>1.0</v>
      </c>
      <c r="BG65" s="39"/>
      <c r="BH65" s="39">
        <v>1.0</v>
      </c>
      <c r="BP65" s="39" t="s">
        <v>139</v>
      </c>
      <c r="BQ65" s="39"/>
    </row>
    <row r="66">
      <c r="A66" s="40">
        <v>2407.0</v>
      </c>
      <c r="B66" s="39" t="s">
        <v>135</v>
      </c>
      <c r="C66" s="39" t="s">
        <v>128</v>
      </c>
      <c r="D66" s="39" t="s">
        <v>136</v>
      </c>
      <c r="E66" s="39">
        <v>2015.0</v>
      </c>
      <c r="F66" s="39" t="s">
        <v>137</v>
      </c>
      <c r="G66" s="39" t="s">
        <v>138</v>
      </c>
      <c r="I66" s="39" t="s">
        <v>84</v>
      </c>
      <c r="J66" s="39">
        <v>2005.0</v>
      </c>
      <c r="K66" s="39">
        <v>64.0</v>
      </c>
      <c r="L66" s="39">
        <v>2005.0</v>
      </c>
      <c r="M66" s="39" t="s">
        <v>85</v>
      </c>
      <c r="N66" s="39">
        <v>12.0</v>
      </c>
      <c r="P66" s="39">
        <v>1.5</v>
      </c>
      <c r="Q66" s="39"/>
      <c r="R66" s="39">
        <v>1.5</v>
      </c>
      <c r="AC66" s="39">
        <v>1.0</v>
      </c>
      <c r="AD66" s="39">
        <v>1.0</v>
      </c>
      <c r="BP66" s="39" t="s">
        <v>139</v>
      </c>
      <c r="BQ66" s="39"/>
    </row>
    <row r="67">
      <c r="A67" s="40">
        <v>2407.0</v>
      </c>
      <c r="B67" s="39" t="s">
        <v>135</v>
      </c>
      <c r="C67" s="39" t="s">
        <v>128</v>
      </c>
      <c r="D67" s="39" t="s">
        <v>136</v>
      </c>
      <c r="E67" s="39">
        <v>2015.0</v>
      </c>
      <c r="F67" s="39" t="s">
        <v>137</v>
      </c>
      <c r="G67" s="39" t="s">
        <v>138</v>
      </c>
      <c r="I67" s="39" t="s">
        <v>84</v>
      </c>
      <c r="J67" s="39">
        <v>2020.0</v>
      </c>
      <c r="K67" s="39">
        <v>28.0</v>
      </c>
      <c r="L67" s="39">
        <v>2005.0</v>
      </c>
      <c r="M67" s="39" t="s">
        <v>85</v>
      </c>
      <c r="N67" s="39">
        <v>14.0</v>
      </c>
      <c r="P67" s="39">
        <v>1.5</v>
      </c>
      <c r="Q67" s="39"/>
      <c r="R67" s="39">
        <v>1.5</v>
      </c>
      <c r="AD67" s="39">
        <v>1.0</v>
      </c>
      <c r="BP67" s="39" t="s">
        <v>139</v>
      </c>
      <c r="BQ67" s="39"/>
      <c r="BR67" s="39" t="s">
        <v>140</v>
      </c>
      <c r="BS67" s="39"/>
      <c r="BT67" s="39"/>
      <c r="BU67" s="39"/>
      <c r="BV67" s="39"/>
      <c r="BW67" s="39"/>
      <c r="BX67" s="39"/>
      <c r="BY67" s="39"/>
      <c r="BZ67" s="39"/>
      <c r="CA67" s="39"/>
      <c r="CB67" s="39"/>
      <c r="CC67" s="39"/>
      <c r="CD67" s="39"/>
      <c r="CE67" s="39"/>
      <c r="CF67" s="39"/>
      <c r="CG67" s="39"/>
      <c r="CH67" s="39"/>
      <c r="CI67" s="39"/>
    </row>
    <row r="68">
      <c r="A68" s="40">
        <v>2407.0</v>
      </c>
      <c r="B68" s="39" t="s">
        <v>135</v>
      </c>
      <c r="C68" s="39" t="s">
        <v>128</v>
      </c>
      <c r="D68" s="39" t="s">
        <v>136</v>
      </c>
      <c r="E68" s="39">
        <v>2015.0</v>
      </c>
      <c r="F68" s="39" t="s">
        <v>137</v>
      </c>
      <c r="G68" s="39" t="s">
        <v>138</v>
      </c>
      <c r="I68" s="39" t="s">
        <v>84</v>
      </c>
      <c r="J68" s="39">
        <v>2020.0</v>
      </c>
      <c r="K68" s="39">
        <v>34.0</v>
      </c>
      <c r="L68" s="39">
        <v>2005.0</v>
      </c>
      <c r="M68" s="39" t="s">
        <v>85</v>
      </c>
      <c r="N68" s="39">
        <v>14.0</v>
      </c>
      <c r="P68" s="39">
        <v>1.5</v>
      </c>
      <c r="Q68" s="39"/>
      <c r="R68" s="39">
        <v>1.5</v>
      </c>
      <c r="S68" s="39">
        <v>1.0</v>
      </c>
      <c r="AC68" s="39">
        <v>1.0</v>
      </c>
      <c r="AD68" s="39">
        <v>1.0</v>
      </c>
      <c r="BP68" s="39" t="s">
        <v>139</v>
      </c>
      <c r="BQ68" s="39"/>
    </row>
    <row r="69">
      <c r="A69" s="40">
        <v>2407.0</v>
      </c>
      <c r="B69" s="39" t="s">
        <v>135</v>
      </c>
      <c r="C69" s="39" t="s">
        <v>128</v>
      </c>
      <c r="D69" s="39" t="s">
        <v>136</v>
      </c>
      <c r="E69" s="39">
        <v>2015.0</v>
      </c>
      <c r="F69" s="39" t="s">
        <v>137</v>
      </c>
      <c r="G69" s="39" t="s">
        <v>138</v>
      </c>
      <c r="I69" s="39" t="s">
        <v>84</v>
      </c>
      <c r="J69" s="39">
        <v>2020.0</v>
      </c>
      <c r="K69" s="39">
        <v>73.0</v>
      </c>
      <c r="L69" s="39">
        <v>2005.0</v>
      </c>
      <c r="M69" s="39" t="s">
        <v>85</v>
      </c>
      <c r="N69" s="39">
        <v>14.0</v>
      </c>
      <c r="P69" s="39">
        <v>1.5</v>
      </c>
      <c r="Q69" s="39"/>
      <c r="R69" s="39">
        <v>1.5</v>
      </c>
      <c r="S69" s="39">
        <v>1.0</v>
      </c>
      <c r="AC69" s="39">
        <v>1.0</v>
      </c>
      <c r="AD69" s="39">
        <v>1.0</v>
      </c>
      <c r="BG69" s="39"/>
      <c r="BH69" s="39">
        <v>1.0</v>
      </c>
      <c r="BP69" s="39" t="s">
        <v>139</v>
      </c>
      <c r="BQ69" s="39"/>
      <c r="BR69" s="39"/>
      <c r="BS69" s="39"/>
      <c r="BT69" s="39"/>
      <c r="BU69" s="39"/>
      <c r="BV69" s="39"/>
      <c r="BW69" s="39"/>
      <c r="BX69" s="39"/>
      <c r="BY69" s="39"/>
      <c r="BZ69" s="39"/>
      <c r="CA69" s="39"/>
      <c r="CB69" s="39"/>
      <c r="CC69" s="39"/>
      <c r="CD69" s="39"/>
      <c r="CE69" s="39"/>
      <c r="CF69" s="39"/>
      <c r="CG69" s="39"/>
      <c r="CH69" s="39"/>
      <c r="CI69" s="39"/>
    </row>
    <row r="70">
      <c r="A70" s="40">
        <v>2407.0</v>
      </c>
      <c r="B70" s="39" t="s">
        <v>135</v>
      </c>
      <c r="C70" s="39" t="s">
        <v>128</v>
      </c>
      <c r="D70" s="39" t="s">
        <v>136</v>
      </c>
      <c r="E70" s="39">
        <v>2015.0</v>
      </c>
      <c r="F70" s="39" t="s">
        <v>137</v>
      </c>
      <c r="G70" s="39" t="s">
        <v>138</v>
      </c>
      <c r="I70" s="39" t="s">
        <v>84</v>
      </c>
      <c r="J70" s="39">
        <v>2020.0</v>
      </c>
      <c r="K70" s="39">
        <v>66.0</v>
      </c>
      <c r="L70" s="39">
        <v>2005.0</v>
      </c>
      <c r="M70" s="39" t="s">
        <v>85</v>
      </c>
      <c r="N70" s="39">
        <v>14.0</v>
      </c>
      <c r="P70" s="39">
        <v>1.5</v>
      </c>
      <c r="Q70" s="39"/>
      <c r="R70" s="39">
        <v>1.5</v>
      </c>
      <c r="AC70" s="39">
        <v>1.0</v>
      </c>
      <c r="AD70" s="39">
        <v>1.0</v>
      </c>
      <c r="BP70" s="39" t="s">
        <v>139</v>
      </c>
      <c r="BQ70" s="39"/>
    </row>
    <row r="71">
      <c r="A71" s="40">
        <v>2407.0</v>
      </c>
      <c r="B71" s="39" t="s">
        <v>135</v>
      </c>
      <c r="C71" s="39" t="s">
        <v>128</v>
      </c>
      <c r="D71" s="39" t="s">
        <v>136</v>
      </c>
      <c r="E71" s="39">
        <v>2015.0</v>
      </c>
      <c r="F71" s="39" t="s">
        <v>137</v>
      </c>
      <c r="G71" s="39" t="s">
        <v>138</v>
      </c>
      <c r="I71" s="39" t="s">
        <v>84</v>
      </c>
      <c r="J71" s="39">
        <v>2020.0</v>
      </c>
      <c r="K71" s="39">
        <v>43.0</v>
      </c>
      <c r="L71" s="39">
        <v>2005.0</v>
      </c>
      <c r="M71" s="39" t="s">
        <v>85</v>
      </c>
      <c r="N71" s="39">
        <v>14.0</v>
      </c>
      <c r="P71" s="39">
        <v>1.5</v>
      </c>
      <c r="Q71" s="39"/>
      <c r="R71" s="39">
        <v>1.5</v>
      </c>
      <c r="AD71" s="39">
        <v>1.0</v>
      </c>
      <c r="BP71" s="39" t="s">
        <v>139</v>
      </c>
      <c r="BQ71" s="39"/>
    </row>
    <row r="72">
      <c r="A72" s="40">
        <v>2407.0</v>
      </c>
      <c r="B72" s="39" t="s">
        <v>135</v>
      </c>
      <c r="C72" s="39" t="s">
        <v>128</v>
      </c>
      <c r="D72" s="39" t="s">
        <v>136</v>
      </c>
      <c r="E72" s="39">
        <v>2015.0</v>
      </c>
      <c r="F72" s="39" t="s">
        <v>137</v>
      </c>
      <c r="G72" s="39" t="s">
        <v>138</v>
      </c>
      <c r="I72" s="39" t="s">
        <v>84</v>
      </c>
      <c r="J72" s="39">
        <v>2020.0</v>
      </c>
      <c r="K72" s="39">
        <v>48.0</v>
      </c>
      <c r="L72" s="39">
        <v>2005.0</v>
      </c>
      <c r="M72" s="39" t="s">
        <v>85</v>
      </c>
      <c r="N72" s="39">
        <v>14.0</v>
      </c>
      <c r="P72" s="39">
        <v>1.5</v>
      </c>
      <c r="Q72" s="39"/>
      <c r="R72" s="39">
        <v>1.5</v>
      </c>
      <c r="S72" s="39">
        <v>1.0</v>
      </c>
      <c r="AC72" s="39">
        <v>1.0</v>
      </c>
      <c r="AD72" s="39">
        <v>1.0</v>
      </c>
      <c r="BP72" s="39" t="s">
        <v>139</v>
      </c>
      <c r="BQ72" s="39"/>
    </row>
    <row r="73">
      <c r="A73" s="40">
        <v>2407.0</v>
      </c>
      <c r="B73" s="39" t="s">
        <v>135</v>
      </c>
      <c r="C73" s="39" t="s">
        <v>128</v>
      </c>
      <c r="D73" s="39" t="s">
        <v>136</v>
      </c>
      <c r="E73" s="39">
        <v>2015.0</v>
      </c>
      <c r="F73" s="39" t="s">
        <v>137</v>
      </c>
      <c r="G73" s="39" t="s">
        <v>138</v>
      </c>
      <c r="I73" s="39" t="s">
        <v>84</v>
      </c>
      <c r="J73" s="39">
        <v>2020.0</v>
      </c>
      <c r="K73" s="39">
        <v>99.0</v>
      </c>
      <c r="L73" s="39">
        <v>2005.0</v>
      </c>
      <c r="M73" s="39" t="s">
        <v>85</v>
      </c>
      <c r="N73" s="39">
        <v>14.0</v>
      </c>
      <c r="P73" s="39">
        <v>1.5</v>
      </c>
      <c r="Q73" s="39"/>
      <c r="R73" s="39">
        <v>1.5</v>
      </c>
      <c r="S73" s="39">
        <v>1.0</v>
      </c>
      <c r="AC73" s="39">
        <v>1.0</v>
      </c>
      <c r="AD73" s="39">
        <v>1.0</v>
      </c>
      <c r="BG73" s="39"/>
      <c r="BH73" s="39">
        <v>1.0</v>
      </c>
      <c r="BP73" s="39" t="s">
        <v>139</v>
      </c>
      <c r="BQ73" s="39"/>
    </row>
    <row r="74">
      <c r="A74" s="40">
        <v>2407.0</v>
      </c>
      <c r="B74" s="39" t="s">
        <v>135</v>
      </c>
      <c r="C74" s="39" t="s">
        <v>128</v>
      </c>
      <c r="D74" s="39" t="s">
        <v>136</v>
      </c>
      <c r="E74" s="39">
        <v>2015.0</v>
      </c>
      <c r="F74" s="39" t="s">
        <v>137</v>
      </c>
      <c r="G74" s="39" t="s">
        <v>138</v>
      </c>
      <c r="I74" s="39" t="s">
        <v>84</v>
      </c>
      <c r="J74" s="39">
        <v>2020.0</v>
      </c>
      <c r="K74" s="39">
        <v>171.0</v>
      </c>
      <c r="L74" s="39">
        <v>2005.0</v>
      </c>
      <c r="M74" s="39" t="s">
        <v>85</v>
      </c>
      <c r="N74" s="39">
        <v>14.0</v>
      </c>
      <c r="P74" s="39">
        <v>1.5</v>
      </c>
      <c r="Q74" s="39"/>
      <c r="R74" s="39">
        <v>1.5</v>
      </c>
      <c r="AC74" s="39">
        <v>1.0</v>
      </c>
      <c r="AD74" s="39">
        <v>1.0</v>
      </c>
      <c r="BP74" s="39" t="s">
        <v>139</v>
      </c>
      <c r="BQ74" s="39"/>
    </row>
    <row r="75">
      <c r="A75" s="40">
        <v>2407.0</v>
      </c>
      <c r="B75" s="39" t="s">
        <v>135</v>
      </c>
      <c r="C75" s="39" t="s">
        <v>128</v>
      </c>
      <c r="D75" s="39" t="s">
        <v>136</v>
      </c>
      <c r="E75" s="39">
        <v>2015.0</v>
      </c>
      <c r="F75" s="39" t="s">
        <v>137</v>
      </c>
      <c r="G75" s="39" t="s">
        <v>138</v>
      </c>
      <c r="I75" s="39" t="s">
        <v>84</v>
      </c>
      <c r="J75" s="39">
        <v>2050.0</v>
      </c>
      <c r="K75" s="39">
        <v>77.0</v>
      </c>
      <c r="L75" s="39">
        <v>2005.0</v>
      </c>
      <c r="M75" s="39" t="s">
        <v>85</v>
      </c>
      <c r="N75" s="39">
        <v>26.0</v>
      </c>
      <c r="O75" s="39"/>
      <c r="P75" s="39">
        <v>1.5</v>
      </c>
      <c r="Q75" s="39"/>
      <c r="R75" s="39">
        <v>1.5</v>
      </c>
      <c r="AD75" s="39">
        <v>1.0</v>
      </c>
      <c r="AP75" s="39"/>
      <c r="AQ75" s="39"/>
      <c r="AR75" s="39"/>
      <c r="AW75" s="39"/>
      <c r="AX75" s="39"/>
      <c r="AZ75" s="39"/>
      <c r="BA75" s="39"/>
      <c r="BB75" s="39"/>
      <c r="BG75" s="39"/>
      <c r="BH75" s="39"/>
      <c r="BJ75" s="39"/>
      <c r="BK75" s="39"/>
      <c r="BL75" s="39"/>
      <c r="BP75" s="39" t="s">
        <v>139</v>
      </c>
      <c r="BQ75" s="39"/>
    </row>
    <row r="76">
      <c r="A76" s="40">
        <v>2407.0</v>
      </c>
      <c r="B76" s="39" t="s">
        <v>135</v>
      </c>
      <c r="C76" s="39" t="s">
        <v>128</v>
      </c>
      <c r="D76" s="39" t="s">
        <v>136</v>
      </c>
      <c r="E76" s="39">
        <v>2015.0</v>
      </c>
      <c r="F76" s="39" t="s">
        <v>137</v>
      </c>
      <c r="G76" s="39" t="s">
        <v>138</v>
      </c>
      <c r="I76" s="39" t="s">
        <v>84</v>
      </c>
      <c r="J76" s="39">
        <v>2050.0</v>
      </c>
      <c r="K76" s="39">
        <v>98.0</v>
      </c>
      <c r="L76" s="39">
        <v>2005.0</v>
      </c>
      <c r="M76" s="39" t="s">
        <v>85</v>
      </c>
      <c r="N76" s="39">
        <v>26.0</v>
      </c>
      <c r="O76" s="39"/>
      <c r="P76" s="39">
        <v>1.5</v>
      </c>
      <c r="Q76" s="39"/>
      <c r="R76" s="39">
        <v>1.5</v>
      </c>
      <c r="S76" s="39">
        <v>1.0</v>
      </c>
      <c r="AC76" s="39">
        <v>1.0</v>
      </c>
      <c r="AD76" s="39">
        <v>1.0</v>
      </c>
      <c r="AP76" s="39"/>
      <c r="AQ76" s="39"/>
      <c r="AR76" s="39"/>
      <c r="AW76" s="39"/>
      <c r="AX76" s="39"/>
      <c r="AZ76" s="39"/>
      <c r="BA76" s="39"/>
      <c r="BB76" s="39"/>
      <c r="BG76" s="39"/>
      <c r="BH76" s="39"/>
      <c r="BJ76" s="39"/>
      <c r="BK76" s="39"/>
      <c r="BL76" s="39"/>
      <c r="BP76" s="39" t="s">
        <v>139</v>
      </c>
      <c r="BQ76" s="39"/>
    </row>
    <row r="77">
      <c r="A77" s="40">
        <v>2407.0</v>
      </c>
      <c r="B77" s="39" t="s">
        <v>135</v>
      </c>
      <c r="C77" s="39" t="s">
        <v>128</v>
      </c>
      <c r="D77" s="39" t="s">
        <v>136</v>
      </c>
      <c r="E77" s="39">
        <v>2015.0</v>
      </c>
      <c r="F77" s="39" t="s">
        <v>137</v>
      </c>
      <c r="G77" s="39" t="s">
        <v>138</v>
      </c>
      <c r="I77" s="39" t="s">
        <v>84</v>
      </c>
      <c r="J77" s="39">
        <v>2050.0</v>
      </c>
      <c r="K77" s="39">
        <v>215.0</v>
      </c>
      <c r="L77" s="39">
        <v>2005.0</v>
      </c>
      <c r="M77" s="39" t="s">
        <v>85</v>
      </c>
      <c r="N77" s="39">
        <v>26.0</v>
      </c>
      <c r="O77" s="39"/>
      <c r="P77" s="39">
        <v>1.5</v>
      </c>
      <c r="Q77" s="39"/>
      <c r="R77" s="39">
        <v>1.5</v>
      </c>
      <c r="S77" s="39">
        <v>1.0</v>
      </c>
      <c r="AC77" s="39">
        <v>1.0</v>
      </c>
      <c r="AD77" s="39">
        <v>1.0</v>
      </c>
      <c r="AP77" s="39"/>
      <c r="AQ77" s="39"/>
      <c r="AR77" s="39"/>
      <c r="AW77" s="39"/>
      <c r="AX77" s="39"/>
      <c r="AZ77" s="39"/>
      <c r="BA77" s="39"/>
      <c r="BB77" s="39"/>
      <c r="BG77" s="39"/>
      <c r="BH77" s="39"/>
      <c r="BJ77" s="39"/>
      <c r="BK77" s="39"/>
      <c r="BL77" s="39"/>
      <c r="BP77" s="39" t="s">
        <v>139</v>
      </c>
      <c r="BQ77" s="39"/>
    </row>
    <row r="78">
      <c r="A78" s="40">
        <v>2407.0</v>
      </c>
      <c r="B78" s="39" t="s">
        <v>135</v>
      </c>
      <c r="C78" s="39" t="s">
        <v>128</v>
      </c>
      <c r="D78" s="39" t="s">
        <v>136</v>
      </c>
      <c r="E78" s="39">
        <v>2015.0</v>
      </c>
      <c r="F78" s="39" t="s">
        <v>137</v>
      </c>
      <c r="G78" s="39" t="s">
        <v>138</v>
      </c>
      <c r="I78" s="39" t="s">
        <v>84</v>
      </c>
      <c r="J78" s="39">
        <v>2050.0</v>
      </c>
      <c r="K78" s="39">
        <v>190.0</v>
      </c>
      <c r="L78" s="39">
        <v>2005.0</v>
      </c>
      <c r="M78" s="39" t="s">
        <v>85</v>
      </c>
      <c r="N78" s="39">
        <v>26.0</v>
      </c>
      <c r="O78" s="39"/>
      <c r="P78" s="39">
        <v>1.5</v>
      </c>
      <c r="Q78" s="39"/>
      <c r="R78" s="39">
        <v>1.5</v>
      </c>
      <c r="AC78" s="39">
        <v>1.0</v>
      </c>
      <c r="AD78" s="39">
        <v>1.0</v>
      </c>
      <c r="AP78" s="39"/>
      <c r="AQ78" s="39"/>
      <c r="AR78" s="39"/>
      <c r="AW78" s="39"/>
      <c r="AX78" s="39"/>
      <c r="AZ78" s="39"/>
      <c r="BA78" s="39"/>
      <c r="BB78" s="39"/>
      <c r="BG78" s="39"/>
      <c r="BH78" s="39"/>
      <c r="BJ78" s="39"/>
      <c r="BK78" s="39"/>
      <c r="BL78" s="39"/>
      <c r="BP78" s="39" t="s">
        <v>139</v>
      </c>
      <c r="BQ78" s="39"/>
    </row>
    <row r="79">
      <c r="A79" s="40">
        <v>2407.0</v>
      </c>
      <c r="B79" s="39" t="s">
        <v>135</v>
      </c>
      <c r="C79" s="39" t="s">
        <v>128</v>
      </c>
      <c r="D79" s="39" t="s">
        <v>136</v>
      </c>
      <c r="E79" s="39">
        <v>2015.0</v>
      </c>
      <c r="F79" s="39" t="s">
        <v>137</v>
      </c>
      <c r="G79" s="39" t="s">
        <v>138</v>
      </c>
      <c r="I79" s="39" t="s">
        <v>84</v>
      </c>
      <c r="J79" s="39">
        <v>2050.0</v>
      </c>
      <c r="K79" s="39">
        <v>113.0</v>
      </c>
      <c r="L79" s="39">
        <v>2005.0</v>
      </c>
      <c r="M79" s="39" t="s">
        <v>85</v>
      </c>
      <c r="N79" s="39">
        <v>26.0</v>
      </c>
      <c r="O79" s="39"/>
      <c r="P79" s="39">
        <v>1.5</v>
      </c>
      <c r="Q79" s="39"/>
      <c r="R79" s="39">
        <v>1.5</v>
      </c>
      <c r="AD79" s="39">
        <v>1.0</v>
      </c>
      <c r="AP79" s="39"/>
      <c r="AQ79" s="39"/>
      <c r="AR79" s="39"/>
      <c r="AW79" s="39"/>
      <c r="AX79" s="39"/>
      <c r="AZ79" s="39"/>
      <c r="BA79" s="39"/>
      <c r="BB79" s="39"/>
      <c r="BG79" s="39"/>
      <c r="BH79" s="39"/>
      <c r="BJ79" s="39"/>
      <c r="BK79" s="39"/>
      <c r="BL79" s="39"/>
      <c r="BP79" s="39" t="s">
        <v>139</v>
      </c>
      <c r="BQ79" s="39"/>
    </row>
    <row r="80">
      <c r="A80" s="40">
        <v>2407.0</v>
      </c>
      <c r="B80" s="39" t="s">
        <v>135</v>
      </c>
      <c r="C80" s="39" t="s">
        <v>128</v>
      </c>
      <c r="D80" s="39" t="s">
        <v>136</v>
      </c>
      <c r="E80" s="39">
        <v>2015.0</v>
      </c>
      <c r="F80" s="39" t="s">
        <v>137</v>
      </c>
      <c r="G80" s="39" t="s">
        <v>138</v>
      </c>
      <c r="I80" s="39" t="s">
        <v>84</v>
      </c>
      <c r="J80" s="39">
        <v>2050.0</v>
      </c>
      <c r="K80" s="39">
        <v>131.0</v>
      </c>
      <c r="L80" s="39">
        <v>2005.0</v>
      </c>
      <c r="M80" s="39" t="s">
        <v>85</v>
      </c>
      <c r="N80" s="39">
        <v>26.0</v>
      </c>
      <c r="O80" s="39"/>
      <c r="P80" s="39">
        <v>1.5</v>
      </c>
      <c r="Q80" s="39"/>
      <c r="R80" s="39">
        <v>1.5</v>
      </c>
      <c r="S80" s="39">
        <v>1.0</v>
      </c>
      <c r="AC80" s="39">
        <v>1.0</v>
      </c>
      <c r="AD80" s="39">
        <v>1.0</v>
      </c>
      <c r="AP80" s="39"/>
      <c r="AQ80" s="39"/>
      <c r="AR80" s="39"/>
      <c r="AW80" s="39"/>
      <c r="AX80" s="39"/>
      <c r="AZ80" s="39"/>
      <c r="BA80" s="39"/>
      <c r="BB80" s="39"/>
      <c r="BG80" s="39"/>
      <c r="BH80" s="39"/>
      <c r="BJ80" s="39"/>
      <c r="BK80" s="39"/>
      <c r="BL80" s="39"/>
      <c r="BP80" s="39" t="s">
        <v>139</v>
      </c>
      <c r="BQ80" s="39"/>
    </row>
    <row r="81">
      <c r="A81" s="40">
        <v>2407.0</v>
      </c>
      <c r="B81" s="39" t="s">
        <v>135</v>
      </c>
      <c r="C81" s="39" t="s">
        <v>128</v>
      </c>
      <c r="D81" s="39" t="s">
        <v>136</v>
      </c>
      <c r="E81" s="39">
        <v>2015.0</v>
      </c>
      <c r="F81" s="39" t="s">
        <v>137</v>
      </c>
      <c r="G81" s="39" t="s">
        <v>138</v>
      </c>
      <c r="I81" s="39" t="s">
        <v>84</v>
      </c>
      <c r="J81" s="39">
        <v>2050.0</v>
      </c>
      <c r="K81" s="39">
        <v>274.0</v>
      </c>
      <c r="L81" s="39">
        <v>2005.0</v>
      </c>
      <c r="M81" s="39" t="s">
        <v>85</v>
      </c>
      <c r="N81" s="39">
        <v>26.0</v>
      </c>
      <c r="O81" s="39"/>
      <c r="P81" s="39">
        <v>1.5</v>
      </c>
      <c r="Q81" s="39"/>
      <c r="R81" s="39">
        <v>1.5</v>
      </c>
      <c r="S81" s="39">
        <v>1.0</v>
      </c>
      <c r="AC81" s="39">
        <v>1.0</v>
      </c>
      <c r="AD81" s="39">
        <v>1.0</v>
      </c>
      <c r="AP81" s="39"/>
      <c r="AQ81" s="39"/>
      <c r="AR81" s="39"/>
      <c r="AW81" s="39"/>
      <c r="AX81" s="39"/>
      <c r="AZ81" s="39"/>
      <c r="BA81" s="39"/>
      <c r="BB81" s="39"/>
      <c r="BG81" s="39"/>
      <c r="BH81" s="39"/>
      <c r="BJ81" s="39"/>
      <c r="BK81" s="39"/>
      <c r="BL81" s="39"/>
      <c r="BP81" s="39" t="s">
        <v>139</v>
      </c>
      <c r="BQ81" s="39"/>
    </row>
    <row r="82">
      <c r="A82" s="40">
        <v>2407.0</v>
      </c>
      <c r="B82" s="39" t="s">
        <v>135</v>
      </c>
      <c r="C82" s="39" t="s">
        <v>128</v>
      </c>
      <c r="D82" s="39" t="s">
        <v>136</v>
      </c>
      <c r="E82" s="39">
        <v>2015.0</v>
      </c>
      <c r="F82" s="39" t="s">
        <v>137</v>
      </c>
      <c r="G82" s="39" t="s">
        <v>138</v>
      </c>
      <c r="I82" s="39" t="s">
        <v>84</v>
      </c>
      <c r="J82" s="39">
        <v>2050.0</v>
      </c>
      <c r="K82" s="39">
        <v>225.0</v>
      </c>
      <c r="L82" s="39">
        <v>2005.0</v>
      </c>
      <c r="M82" s="39" t="s">
        <v>85</v>
      </c>
      <c r="N82" s="39">
        <v>26.0</v>
      </c>
      <c r="O82" s="39"/>
      <c r="P82" s="39">
        <v>1.5</v>
      </c>
      <c r="Q82" s="39"/>
      <c r="R82" s="39">
        <v>1.5</v>
      </c>
      <c r="AC82" s="39">
        <v>1.0</v>
      </c>
      <c r="AD82" s="39">
        <v>1.0</v>
      </c>
      <c r="AP82" s="39"/>
      <c r="AQ82" s="39"/>
      <c r="AR82" s="39"/>
      <c r="AW82" s="39"/>
      <c r="AX82" s="39"/>
      <c r="AZ82" s="39"/>
      <c r="BA82" s="39"/>
      <c r="BB82" s="39"/>
      <c r="BG82" s="39"/>
      <c r="BH82" s="39"/>
      <c r="BJ82" s="39"/>
      <c r="BK82" s="39"/>
      <c r="BL82" s="39"/>
      <c r="BP82" s="39" t="s">
        <v>139</v>
      </c>
      <c r="BQ82" s="39"/>
    </row>
    <row r="83">
      <c r="A83" s="40">
        <v>2407.0</v>
      </c>
      <c r="B83" s="39" t="s">
        <v>135</v>
      </c>
      <c r="C83" s="39" t="s">
        <v>128</v>
      </c>
      <c r="D83" s="39" t="s">
        <v>136</v>
      </c>
      <c r="E83" s="39">
        <v>2015.0</v>
      </c>
      <c r="F83" s="39" t="s">
        <v>137</v>
      </c>
      <c r="G83" s="39" t="s">
        <v>138</v>
      </c>
      <c r="I83" s="39" t="s">
        <v>84</v>
      </c>
      <c r="J83" s="39">
        <v>2100.0</v>
      </c>
      <c r="K83" s="39">
        <v>192.0</v>
      </c>
      <c r="L83" s="39">
        <v>2005.0</v>
      </c>
      <c r="M83" s="39" t="s">
        <v>85</v>
      </c>
      <c r="N83" s="39">
        <v>60.0</v>
      </c>
      <c r="O83" s="39"/>
      <c r="P83" s="39">
        <v>1.5</v>
      </c>
      <c r="Q83" s="39"/>
      <c r="R83" s="39">
        <v>1.5</v>
      </c>
      <c r="AD83" s="39">
        <v>1.0</v>
      </c>
      <c r="AP83" s="39"/>
      <c r="AQ83" s="39"/>
      <c r="AR83" s="39"/>
      <c r="AW83" s="39"/>
      <c r="AX83" s="39"/>
      <c r="AZ83" s="39"/>
      <c r="BA83" s="39"/>
      <c r="BB83" s="39"/>
      <c r="BG83" s="39"/>
      <c r="BH83" s="39"/>
      <c r="BJ83" s="39"/>
      <c r="BK83" s="39"/>
      <c r="BL83" s="39"/>
      <c r="BP83" s="39" t="s">
        <v>139</v>
      </c>
      <c r="BQ83" s="39"/>
    </row>
    <row r="84">
      <c r="A84" s="40">
        <v>2407.0</v>
      </c>
      <c r="B84" s="39" t="s">
        <v>135</v>
      </c>
      <c r="C84" s="39" t="s">
        <v>128</v>
      </c>
      <c r="D84" s="39" t="s">
        <v>136</v>
      </c>
      <c r="E84" s="39">
        <v>2015.0</v>
      </c>
      <c r="F84" s="39" t="s">
        <v>137</v>
      </c>
      <c r="G84" s="39" t="s">
        <v>138</v>
      </c>
      <c r="I84" s="39" t="s">
        <v>84</v>
      </c>
      <c r="J84" s="39">
        <v>2100.0</v>
      </c>
      <c r="K84" s="39">
        <v>235.0</v>
      </c>
      <c r="L84" s="39">
        <v>2005.0</v>
      </c>
      <c r="M84" s="39" t="s">
        <v>85</v>
      </c>
      <c r="N84" s="39">
        <v>60.0</v>
      </c>
      <c r="O84" s="39"/>
      <c r="P84" s="39">
        <v>1.5</v>
      </c>
      <c r="Q84" s="39"/>
      <c r="R84" s="39">
        <v>1.5</v>
      </c>
      <c r="S84" s="39">
        <v>1.0</v>
      </c>
      <c r="AC84" s="39">
        <v>1.0</v>
      </c>
      <c r="AD84" s="39">
        <v>1.0</v>
      </c>
      <c r="AP84" s="39"/>
      <c r="AQ84" s="39"/>
      <c r="AR84" s="39"/>
      <c r="AW84" s="39"/>
      <c r="AX84" s="39"/>
      <c r="AZ84" s="39"/>
      <c r="BA84" s="39"/>
      <c r="BB84" s="39"/>
      <c r="BG84" s="39"/>
      <c r="BH84" s="39"/>
      <c r="BJ84" s="39"/>
      <c r="BK84" s="39"/>
      <c r="BL84" s="39"/>
      <c r="BP84" s="39" t="s">
        <v>139</v>
      </c>
      <c r="BQ84" s="39"/>
    </row>
    <row r="85">
      <c r="A85" s="40">
        <v>2407.0</v>
      </c>
      <c r="B85" s="39" t="s">
        <v>135</v>
      </c>
      <c r="C85" s="39" t="s">
        <v>128</v>
      </c>
      <c r="D85" s="39" t="s">
        <v>136</v>
      </c>
      <c r="E85" s="39">
        <v>2015.0</v>
      </c>
      <c r="F85" s="39" t="s">
        <v>137</v>
      </c>
      <c r="G85" s="39" t="s">
        <v>138</v>
      </c>
      <c r="I85" s="39" t="s">
        <v>84</v>
      </c>
      <c r="J85" s="39">
        <v>2100.0</v>
      </c>
      <c r="K85" s="39">
        <v>279.0</v>
      </c>
      <c r="L85" s="39">
        <v>2005.0</v>
      </c>
      <c r="M85" s="39" t="s">
        <v>85</v>
      </c>
      <c r="N85" s="39">
        <v>60.0</v>
      </c>
      <c r="O85" s="39"/>
      <c r="P85" s="39">
        <v>1.5</v>
      </c>
      <c r="Q85" s="39"/>
      <c r="R85" s="39">
        <v>1.5</v>
      </c>
      <c r="S85" s="39">
        <v>1.0</v>
      </c>
      <c r="AC85" s="39">
        <v>1.0</v>
      </c>
      <c r="AD85" s="39">
        <v>1.0</v>
      </c>
      <c r="AP85" s="39"/>
      <c r="AQ85" s="39"/>
      <c r="AR85" s="39"/>
      <c r="AW85" s="39"/>
      <c r="AX85" s="39"/>
      <c r="AZ85" s="39"/>
      <c r="BA85" s="39"/>
      <c r="BB85" s="39"/>
      <c r="BG85" s="39"/>
      <c r="BH85" s="39"/>
      <c r="BJ85" s="39"/>
      <c r="BK85" s="39"/>
      <c r="BL85" s="39"/>
      <c r="BP85" s="39" t="s">
        <v>139</v>
      </c>
      <c r="BQ85" s="39"/>
    </row>
    <row r="86">
      <c r="A86" s="40">
        <v>2407.0</v>
      </c>
      <c r="B86" s="39" t="s">
        <v>135</v>
      </c>
      <c r="C86" s="39" t="s">
        <v>128</v>
      </c>
      <c r="D86" s="39" t="s">
        <v>136</v>
      </c>
      <c r="E86" s="39">
        <v>2015.0</v>
      </c>
      <c r="F86" s="39" t="s">
        <v>137</v>
      </c>
      <c r="G86" s="39" t="s">
        <v>138</v>
      </c>
      <c r="I86" s="39" t="s">
        <v>84</v>
      </c>
      <c r="J86" s="39">
        <v>2100.0</v>
      </c>
      <c r="K86" s="39">
        <v>279.0</v>
      </c>
      <c r="L86" s="39">
        <v>2005.0</v>
      </c>
      <c r="M86" s="39" t="s">
        <v>85</v>
      </c>
      <c r="N86" s="39">
        <v>60.0</v>
      </c>
      <c r="O86" s="39"/>
      <c r="P86" s="39">
        <v>1.5</v>
      </c>
      <c r="Q86" s="39"/>
      <c r="R86" s="39">
        <v>1.5</v>
      </c>
      <c r="AC86" s="39">
        <v>1.0</v>
      </c>
      <c r="AD86" s="39">
        <v>1.0</v>
      </c>
      <c r="AP86" s="39"/>
      <c r="AQ86" s="39"/>
      <c r="AR86" s="39"/>
      <c r="AW86" s="39"/>
      <c r="AX86" s="39"/>
      <c r="AZ86" s="39"/>
      <c r="BA86" s="39"/>
      <c r="BB86" s="39"/>
      <c r="BG86" s="39"/>
      <c r="BH86" s="39"/>
      <c r="BJ86" s="39"/>
      <c r="BK86" s="39"/>
      <c r="BL86" s="39"/>
      <c r="BP86" s="39" t="s">
        <v>139</v>
      </c>
      <c r="BQ86" s="39"/>
    </row>
    <row r="87">
      <c r="A87" s="40">
        <v>2407.0</v>
      </c>
      <c r="B87" s="39" t="s">
        <v>135</v>
      </c>
      <c r="C87" s="39" t="s">
        <v>128</v>
      </c>
      <c r="D87" s="39" t="s">
        <v>136</v>
      </c>
      <c r="E87" s="39">
        <v>2015.0</v>
      </c>
      <c r="F87" s="39" t="s">
        <v>137</v>
      </c>
      <c r="G87" s="39" t="s">
        <v>138</v>
      </c>
      <c r="I87" s="39" t="s">
        <v>84</v>
      </c>
      <c r="J87" s="39">
        <v>2100.0</v>
      </c>
      <c r="K87" s="39">
        <v>272.0</v>
      </c>
      <c r="L87" s="39">
        <v>2005.0</v>
      </c>
      <c r="M87" s="39" t="s">
        <v>85</v>
      </c>
      <c r="N87" s="39">
        <v>60.0</v>
      </c>
      <c r="O87" s="39"/>
      <c r="P87" s="39">
        <v>1.5</v>
      </c>
      <c r="Q87" s="39"/>
      <c r="R87" s="39">
        <v>1.5</v>
      </c>
      <c r="AD87" s="39">
        <v>1.0</v>
      </c>
      <c r="AP87" s="39"/>
      <c r="AQ87" s="39"/>
      <c r="AR87" s="39"/>
      <c r="AW87" s="39"/>
      <c r="AX87" s="39"/>
      <c r="AZ87" s="39"/>
      <c r="BA87" s="39"/>
      <c r="BB87" s="39"/>
      <c r="BG87" s="39"/>
      <c r="BH87" s="39"/>
      <c r="BJ87" s="39"/>
      <c r="BK87" s="39"/>
      <c r="BL87" s="39"/>
      <c r="BP87" s="39" t="s">
        <v>139</v>
      </c>
      <c r="BQ87" s="39"/>
    </row>
    <row r="88">
      <c r="A88" s="40">
        <v>2407.0</v>
      </c>
      <c r="B88" s="39" t="s">
        <v>135</v>
      </c>
      <c r="C88" s="39" t="s">
        <v>128</v>
      </c>
      <c r="D88" s="39" t="s">
        <v>136</v>
      </c>
      <c r="E88" s="39">
        <v>2015.0</v>
      </c>
      <c r="F88" s="39" t="s">
        <v>137</v>
      </c>
      <c r="G88" s="39" t="s">
        <v>138</v>
      </c>
      <c r="I88" s="39" t="s">
        <v>84</v>
      </c>
      <c r="J88" s="39">
        <v>2100.0</v>
      </c>
      <c r="K88" s="39">
        <v>279.0</v>
      </c>
      <c r="L88" s="39">
        <v>2005.0</v>
      </c>
      <c r="M88" s="39" t="s">
        <v>85</v>
      </c>
      <c r="N88" s="39">
        <v>60.0</v>
      </c>
      <c r="O88" s="39"/>
      <c r="P88" s="39">
        <v>1.5</v>
      </c>
      <c r="Q88" s="39"/>
      <c r="R88" s="39">
        <v>1.5</v>
      </c>
      <c r="S88" s="39">
        <v>1.0</v>
      </c>
      <c r="AC88" s="39">
        <v>1.0</v>
      </c>
      <c r="AD88" s="39">
        <v>1.0</v>
      </c>
      <c r="AP88" s="39"/>
      <c r="AQ88" s="39"/>
      <c r="AR88" s="39"/>
      <c r="AW88" s="39"/>
      <c r="AX88" s="39"/>
      <c r="AZ88" s="39"/>
      <c r="BA88" s="39"/>
      <c r="BB88" s="39"/>
      <c r="BG88" s="39"/>
      <c r="BH88" s="39"/>
      <c r="BJ88" s="39"/>
      <c r="BK88" s="39"/>
      <c r="BL88" s="39"/>
      <c r="BP88" s="39" t="s">
        <v>139</v>
      </c>
      <c r="BQ88" s="39"/>
    </row>
    <row r="89">
      <c r="A89" s="40">
        <v>2407.0</v>
      </c>
      <c r="B89" s="39" t="s">
        <v>135</v>
      </c>
      <c r="C89" s="39" t="s">
        <v>128</v>
      </c>
      <c r="D89" s="39" t="s">
        <v>136</v>
      </c>
      <c r="E89" s="39">
        <v>2015.0</v>
      </c>
      <c r="F89" s="39" t="s">
        <v>137</v>
      </c>
      <c r="G89" s="39" t="s">
        <v>138</v>
      </c>
      <c r="I89" s="39" t="s">
        <v>84</v>
      </c>
      <c r="J89" s="39">
        <v>2100.0</v>
      </c>
      <c r="K89" s="39">
        <v>279.0</v>
      </c>
      <c r="L89" s="39">
        <v>2005.0</v>
      </c>
      <c r="M89" s="39" t="s">
        <v>85</v>
      </c>
      <c r="N89" s="39">
        <v>60.0</v>
      </c>
      <c r="O89" s="39"/>
      <c r="P89" s="39">
        <v>1.5</v>
      </c>
      <c r="Q89" s="39"/>
      <c r="R89" s="39">
        <v>1.5</v>
      </c>
      <c r="S89" s="39">
        <v>1.0</v>
      </c>
      <c r="AC89" s="39">
        <v>1.0</v>
      </c>
      <c r="AD89" s="39">
        <v>1.0</v>
      </c>
      <c r="AP89" s="39"/>
      <c r="AQ89" s="39"/>
      <c r="AR89" s="39"/>
      <c r="AW89" s="39"/>
      <c r="AX89" s="39"/>
      <c r="AZ89" s="39"/>
      <c r="BA89" s="39"/>
      <c r="BB89" s="39"/>
      <c r="BG89" s="39"/>
      <c r="BH89" s="39"/>
      <c r="BJ89" s="39"/>
      <c r="BK89" s="39"/>
      <c r="BL89" s="39"/>
      <c r="BP89" s="39" t="s">
        <v>139</v>
      </c>
      <c r="BQ89" s="39"/>
    </row>
    <row r="90">
      <c r="A90" s="40">
        <v>2407.0</v>
      </c>
      <c r="B90" s="39" t="s">
        <v>135</v>
      </c>
      <c r="C90" s="39" t="s">
        <v>128</v>
      </c>
      <c r="D90" s="39" t="s">
        <v>136</v>
      </c>
      <c r="E90" s="39">
        <v>2015.0</v>
      </c>
      <c r="F90" s="39" t="s">
        <v>137</v>
      </c>
      <c r="G90" s="39" t="s">
        <v>138</v>
      </c>
      <c r="I90" s="39" t="s">
        <v>84</v>
      </c>
      <c r="J90" s="39">
        <v>2100.0</v>
      </c>
      <c r="K90" s="39">
        <v>279.0</v>
      </c>
      <c r="L90" s="39">
        <v>2005.0</v>
      </c>
      <c r="M90" s="39" t="s">
        <v>85</v>
      </c>
      <c r="N90" s="39">
        <v>60.0</v>
      </c>
      <c r="O90" s="39"/>
      <c r="P90" s="39">
        <v>1.5</v>
      </c>
      <c r="Q90" s="39"/>
      <c r="R90" s="39">
        <v>1.5</v>
      </c>
      <c r="AC90" s="39">
        <v>1.0</v>
      </c>
      <c r="AD90" s="39">
        <v>1.0</v>
      </c>
      <c r="AP90" s="39"/>
      <c r="AQ90" s="39"/>
      <c r="AR90" s="39"/>
      <c r="AW90" s="39"/>
      <c r="AX90" s="39"/>
      <c r="AZ90" s="39"/>
      <c r="BA90" s="39"/>
      <c r="BB90" s="39"/>
      <c r="BG90" s="39"/>
      <c r="BH90" s="39"/>
      <c r="BJ90" s="39"/>
      <c r="BK90" s="39"/>
      <c r="BL90" s="39"/>
      <c r="BP90" s="39" t="s">
        <v>139</v>
      </c>
      <c r="BQ90" s="39"/>
    </row>
    <row r="91">
      <c r="A91" s="40">
        <v>3168.0</v>
      </c>
      <c r="B91" s="39" t="s">
        <v>141</v>
      </c>
      <c r="C91" s="39" t="s">
        <v>128</v>
      </c>
      <c r="D91" s="39" t="s">
        <v>142</v>
      </c>
      <c r="E91" s="39">
        <v>2011.0</v>
      </c>
      <c r="F91" s="39" t="s">
        <v>143</v>
      </c>
      <c r="G91" s="39" t="s">
        <v>144</v>
      </c>
      <c r="I91" s="39" t="s">
        <v>84</v>
      </c>
      <c r="J91" s="39">
        <v>2008.0</v>
      </c>
      <c r="K91" s="39">
        <v>445.0</v>
      </c>
      <c r="L91" s="39">
        <v>2008.0</v>
      </c>
      <c r="M91" s="39" t="s">
        <v>145</v>
      </c>
      <c r="N91" s="39"/>
      <c r="O91" s="39"/>
      <c r="P91" s="39">
        <v>0.1</v>
      </c>
      <c r="Q91" s="39"/>
      <c r="R91" s="39">
        <v>1.0</v>
      </c>
      <c r="AP91" s="39">
        <v>21.0</v>
      </c>
      <c r="AQ91" s="39"/>
      <c r="AR91" s="39"/>
      <c r="AW91" s="39"/>
      <c r="AX91" s="39">
        <v>1862.0</v>
      </c>
      <c r="AZ91" s="39"/>
      <c r="BA91" s="39"/>
      <c r="BB91" s="39"/>
      <c r="BG91" s="39"/>
      <c r="BH91" s="39">
        <v>1.0</v>
      </c>
      <c r="BJ91" s="39">
        <v>1.0</v>
      </c>
      <c r="BK91" s="39">
        <v>1.0</v>
      </c>
      <c r="BL91" s="39"/>
      <c r="BP91" s="39" t="s">
        <v>146</v>
      </c>
      <c r="BQ91" s="39"/>
    </row>
    <row r="92">
      <c r="A92" s="40">
        <v>3168.0</v>
      </c>
      <c r="B92" s="39" t="s">
        <v>141</v>
      </c>
      <c r="C92" s="39" t="s">
        <v>128</v>
      </c>
      <c r="D92" s="39" t="s">
        <v>142</v>
      </c>
      <c r="E92" s="39">
        <v>2011.0</v>
      </c>
      <c r="F92" s="39" t="s">
        <v>143</v>
      </c>
      <c r="G92" s="39" t="s">
        <v>144</v>
      </c>
      <c r="I92" s="39" t="s">
        <v>84</v>
      </c>
      <c r="J92" s="39">
        <v>2008.0</v>
      </c>
      <c r="K92" s="39">
        <v>346.0</v>
      </c>
      <c r="L92" s="39">
        <v>2008.0</v>
      </c>
      <c r="M92" s="39" t="s">
        <v>145</v>
      </c>
      <c r="N92" s="39"/>
      <c r="O92" s="39"/>
      <c r="P92" s="39">
        <v>1.5</v>
      </c>
      <c r="Q92" s="39"/>
      <c r="R92" s="39">
        <v>3.0</v>
      </c>
      <c r="AP92" s="39">
        <v>5.0</v>
      </c>
      <c r="AQ92" s="39"/>
      <c r="AR92" s="39"/>
      <c r="AW92" s="39"/>
      <c r="AX92" s="39">
        <v>1359.0</v>
      </c>
      <c r="AZ92" s="39"/>
      <c r="BA92" s="39"/>
      <c r="BB92" s="39"/>
      <c r="BG92" s="39"/>
      <c r="BH92" s="39">
        <v>1.0</v>
      </c>
      <c r="BJ92" s="39">
        <v>1.0</v>
      </c>
      <c r="BK92" s="39">
        <v>1.0</v>
      </c>
      <c r="BL92" s="39"/>
      <c r="BP92" s="39" t="s">
        <v>146</v>
      </c>
      <c r="BQ92" s="39"/>
      <c r="BR92" s="39"/>
      <c r="BS92" s="39"/>
      <c r="BT92" s="39"/>
      <c r="BU92" s="39"/>
      <c r="BV92" s="39"/>
      <c r="BW92" s="39"/>
      <c r="BX92" s="39"/>
      <c r="BY92" s="39"/>
      <c r="BZ92" s="39"/>
      <c r="CA92" s="39"/>
      <c r="CB92" s="39"/>
      <c r="CC92" s="39"/>
      <c r="CD92" s="39"/>
      <c r="CE92" s="39"/>
      <c r="CF92" s="39"/>
      <c r="CG92" s="39"/>
      <c r="CH92" s="39"/>
      <c r="CI92" s="39"/>
    </row>
    <row r="93">
      <c r="A93" s="40">
        <v>3168.0</v>
      </c>
      <c r="B93" s="39" t="s">
        <v>141</v>
      </c>
      <c r="C93" s="39" t="s">
        <v>128</v>
      </c>
      <c r="D93" s="39" t="s">
        <v>142</v>
      </c>
      <c r="E93" s="39">
        <v>2011.0</v>
      </c>
      <c r="F93" s="39" t="s">
        <v>143</v>
      </c>
      <c r="G93" s="39" t="s">
        <v>144</v>
      </c>
      <c r="I93" s="39" t="s">
        <v>84</v>
      </c>
      <c r="J93" s="39">
        <v>2008.0</v>
      </c>
      <c r="K93" s="39">
        <v>378.0</v>
      </c>
      <c r="L93" s="39">
        <v>2008.0</v>
      </c>
      <c r="M93" s="39" t="s">
        <v>147</v>
      </c>
      <c r="N93" s="39"/>
      <c r="P93" s="39">
        <v>0.1</v>
      </c>
      <c r="Q93" s="39"/>
      <c r="R93" s="39">
        <v>1.0</v>
      </c>
      <c r="AP93" s="39">
        <v>27.0</v>
      </c>
      <c r="AQ93" s="39"/>
      <c r="AR93" s="39"/>
      <c r="AW93" s="39"/>
      <c r="AX93" s="39">
        <v>1741.0</v>
      </c>
      <c r="AZ93" s="39"/>
      <c r="BA93" s="39"/>
      <c r="BB93" s="39"/>
      <c r="BG93" s="39"/>
      <c r="BH93" s="39">
        <v>1.0</v>
      </c>
      <c r="BJ93" s="39">
        <v>1.0</v>
      </c>
      <c r="BK93" s="39">
        <v>1.0</v>
      </c>
      <c r="BL93" s="39"/>
      <c r="BP93" s="39" t="s">
        <v>146</v>
      </c>
      <c r="BQ93" s="39"/>
    </row>
    <row r="94">
      <c r="A94" s="40">
        <v>3168.0</v>
      </c>
      <c r="B94" s="39" t="s">
        <v>141</v>
      </c>
      <c r="C94" s="39" t="s">
        <v>128</v>
      </c>
      <c r="D94" s="39" t="s">
        <v>142</v>
      </c>
      <c r="E94" s="39">
        <v>2011.0</v>
      </c>
      <c r="F94" s="39" t="s">
        <v>143</v>
      </c>
      <c r="G94" s="39" t="s">
        <v>144</v>
      </c>
      <c r="I94" s="39" t="s">
        <v>84</v>
      </c>
      <c r="J94" s="39">
        <v>2008.0</v>
      </c>
      <c r="K94" s="39">
        <v>224.0</v>
      </c>
      <c r="L94" s="39">
        <v>2008.0</v>
      </c>
      <c r="M94" s="39" t="s">
        <v>147</v>
      </c>
      <c r="N94" s="39"/>
      <c r="P94" s="39">
        <v>1.5</v>
      </c>
      <c r="Q94" s="39"/>
      <c r="R94" s="39">
        <v>3.0</v>
      </c>
      <c r="AP94" s="39">
        <v>4.0</v>
      </c>
      <c r="AQ94" s="39"/>
      <c r="AR94" s="39"/>
      <c r="AW94" s="39"/>
      <c r="AX94" s="39">
        <v>335.0</v>
      </c>
      <c r="AZ94" s="39"/>
      <c r="BA94" s="39"/>
      <c r="BB94" s="39"/>
      <c r="BG94" s="39"/>
      <c r="BH94" s="39">
        <v>1.0</v>
      </c>
      <c r="BJ94" s="39">
        <v>1.0</v>
      </c>
      <c r="BK94" s="39">
        <v>1.0</v>
      </c>
      <c r="BL94" s="39"/>
      <c r="BP94" s="39" t="s">
        <v>146</v>
      </c>
      <c r="BQ94" s="39"/>
      <c r="BR94" s="39"/>
      <c r="BS94" s="39"/>
      <c r="BT94" s="39"/>
      <c r="BU94" s="39"/>
      <c r="BV94" s="39"/>
      <c r="BW94" s="39"/>
      <c r="BX94" s="39"/>
      <c r="BY94" s="39"/>
      <c r="BZ94" s="39"/>
      <c r="CA94" s="39"/>
      <c r="CB94" s="39"/>
      <c r="CC94" s="39"/>
      <c r="CD94" s="39"/>
      <c r="CE94" s="39"/>
      <c r="CF94" s="39"/>
      <c r="CG94" s="39"/>
      <c r="CH94" s="39"/>
      <c r="CI94" s="39"/>
    </row>
    <row r="95">
      <c r="A95" s="39">
        <v>750.0</v>
      </c>
      <c r="B95" s="39" t="s">
        <v>148</v>
      </c>
      <c r="C95" s="39" t="s">
        <v>91</v>
      </c>
      <c r="D95" s="39" t="s">
        <v>149</v>
      </c>
      <c r="E95" s="39">
        <v>2019.0</v>
      </c>
      <c r="F95" s="39" t="s">
        <v>150</v>
      </c>
      <c r="G95" s="39" t="s">
        <v>151</v>
      </c>
      <c r="I95" s="42" t="s">
        <v>84</v>
      </c>
      <c r="J95" s="39">
        <v>2015.0</v>
      </c>
      <c r="K95" s="39">
        <f>33.20187/3.66</f>
        <v>9.07154918</v>
      </c>
      <c r="L95" s="42">
        <v>2005.0</v>
      </c>
      <c r="M95" s="39" t="s">
        <v>152</v>
      </c>
      <c r="O95" s="39">
        <v>5.0</v>
      </c>
      <c r="AC95" s="39">
        <v>1.0</v>
      </c>
      <c r="AL95" s="42">
        <v>5.0</v>
      </c>
      <c r="BB95" s="42">
        <v>124.0</v>
      </c>
      <c r="BG95" s="39"/>
      <c r="BH95" s="39">
        <v>1.0</v>
      </c>
      <c r="BI95" s="39"/>
      <c r="BJ95" s="39">
        <v>1.0</v>
      </c>
      <c r="BM95" s="39">
        <v>1.0</v>
      </c>
      <c r="BN95" s="39"/>
      <c r="BO95" s="39"/>
      <c r="BP95" s="39" t="s">
        <v>153</v>
      </c>
      <c r="BQ95" s="39"/>
      <c r="BS95" s="39"/>
      <c r="BT95" s="39"/>
      <c r="BU95" s="39"/>
      <c r="BV95" s="39"/>
      <c r="BW95" s="39"/>
      <c r="BX95" s="39"/>
      <c r="BY95" s="39"/>
      <c r="BZ95" s="39"/>
      <c r="CA95" s="39"/>
      <c r="CB95" s="39"/>
      <c r="CC95" s="39"/>
      <c r="CD95" s="39"/>
      <c r="CE95" s="39"/>
      <c r="CF95" s="39"/>
      <c r="CG95" s="39"/>
      <c r="CH95" s="39"/>
      <c r="CI95" s="39"/>
    </row>
    <row r="96">
      <c r="A96" s="39">
        <v>750.0</v>
      </c>
      <c r="B96" s="39" t="s">
        <v>148</v>
      </c>
      <c r="C96" s="39" t="s">
        <v>91</v>
      </c>
      <c r="D96" s="39" t="s">
        <v>149</v>
      </c>
      <c r="E96" s="39">
        <v>2019.0</v>
      </c>
      <c r="F96" s="39" t="s">
        <v>150</v>
      </c>
      <c r="G96" s="39" t="s">
        <v>151</v>
      </c>
      <c r="I96" s="42" t="s">
        <v>84</v>
      </c>
      <c r="J96" s="39">
        <v>2015.0</v>
      </c>
      <c r="K96" s="39">
        <f>115.7219/3.66</f>
        <v>31.61800546</v>
      </c>
      <c r="L96" s="42">
        <v>2005.0</v>
      </c>
      <c r="M96" s="39" t="s">
        <v>152</v>
      </c>
      <c r="O96" s="39">
        <v>3.6</v>
      </c>
      <c r="AC96" s="39">
        <v>1.0</v>
      </c>
      <c r="AL96" s="42">
        <v>0.0</v>
      </c>
      <c r="BB96" s="42">
        <v>977.0</v>
      </c>
      <c r="BG96" s="39"/>
      <c r="BH96" s="39">
        <v>1.0</v>
      </c>
      <c r="BJ96" s="39">
        <v>1.0</v>
      </c>
      <c r="BM96" s="39">
        <v>1.0</v>
      </c>
      <c r="BN96" s="39"/>
      <c r="BO96" s="39"/>
      <c r="BP96" s="39" t="s">
        <v>153</v>
      </c>
      <c r="BQ96" s="39"/>
      <c r="BS96" s="39"/>
      <c r="BT96" s="39"/>
      <c r="BU96" s="39"/>
      <c r="BV96" s="39"/>
      <c r="BW96" s="39"/>
      <c r="BX96" s="39"/>
      <c r="BY96" s="39"/>
      <c r="BZ96" s="39"/>
      <c r="CA96" s="39"/>
      <c r="CB96" s="39"/>
      <c r="CC96" s="39"/>
      <c r="CD96" s="39"/>
      <c r="CE96" s="39"/>
      <c r="CF96" s="39"/>
      <c r="CG96" s="39"/>
      <c r="CH96" s="39"/>
      <c r="CI96" s="39"/>
    </row>
    <row r="97">
      <c r="A97" s="39">
        <v>1209.0</v>
      </c>
      <c r="B97" s="39" t="s">
        <v>154</v>
      </c>
      <c r="C97" s="39" t="s">
        <v>128</v>
      </c>
      <c r="D97" s="39" t="s">
        <v>155</v>
      </c>
      <c r="E97" s="39">
        <v>2018.0</v>
      </c>
      <c r="F97" s="39" t="s">
        <v>156</v>
      </c>
      <c r="G97" s="39" t="s">
        <v>151</v>
      </c>
      <c r="I97" s="39" t="s">
        <v>84</v>
      </c>
      <c r="J97" s="39">
        <v>2020.0</v>
      </c>
      <c r="K97" s="39" t="s">
        <v>157</v>
      </c>
      <c r="L97" s="39">
        <v>2020.0</v>
      </c>
      <c r="M97" s="39" t="s">
        <v>85</v>
      </c>
      <c r="P97" s="39">
        <v>0.82</v>
      </c>
      <c r="Q97" s="39"/>
      <c r="R97" s="39">
        <v>1.0</v>
      </c>
      <c r="AC97" s="39"/>
      <c r="BP97" s="39" t="s">
        <v>158</v>
      </c>
      <c r="BQ97" s="39"/>
    </row>
    <row r="98">
      <c r="A98" s="39">
        <v>1209.0</v>
      </c>
      <c r="B98" s="39" t="s">
        <v>154</v>
      </c>
      <c r="C98" s="39" t="s">
        <v>128</v>
      </c>
      <c r="D98" s="39" t="s">
        <v>155</v>
      </c>
      <c r="E98" s="39">
        <v>2018.0</v>
      </c>
      <c r="F98" s="39" t="s">
        <v>156</v>
      </c>
      <c r="G98" s="39" t="s">
        <v>151</v>
      </c>
      <c r="I98" s="39" t="s">
        <v>84</v>
      </c>
      <c r="J98" s="39">
        <v>2020.0</v>
      </c>
      <c r="K98" s="39" t="s">
        <v>159</v>
      </c>
      <c r="L98" s="39">
        <v>2020.0</v>
      </c>
      <c r="M98" s="39" t="s">
        <v>85</v>
      </c>
      <c r="P98" s="39">
        <v>0.82</v>
      </c>
      <c r="Q98" s="39"/>
      <c r="R98" s="39">
        <v>1.0</v>
      </c>
      <c r="AC98" s="39">
        <v>1.0</v>
      </c>
      <c r="AI98" s="39">
        <v>1.0</v>
      </c>
      <c r="AJ98" s="39"/>
      <c r="AK98" s="39"/>
      <c r="BP98" s="39" t="s">
        <v>158</v>
      </c>
      <c r="BQ98" s="39"/>
      <c r="BR98" s="39"/>
      <c r="BS98" s="39"/>
      <c r="BT98" s="39"/>
      <c r="BU98" s="39"/>
      <c r="BV98" s="39"/>
      <c r="BW98" s="39"/>
      <c r="BX98" s="39"/>
      <c r="BY98" s="39"/>
      <c r="BZ98" s="39"/>
      <c r="CA98" s="39"/>
      <c r="CB98" s="39"/>
      <c r="CC98" s="39"/>
      <c r="CD98" s="39"/>
      <c r="CE98" s="39"/>
      <c r="CF98" s="39"/>
      <c r="CG98" s="39"/>
      <c r="CH98" s="39"/>
      <c r="CI98" s="39"/>
    </row>
    <row r="99">
      <c r="A99" s="39">
        <v>1209.0</v>
      </c>
      <c r="B99" s="39" t="s">
        <v>154</v>
      </c>
      <c r="C99" s="39" t="s">
        <v>128</v>
      </c>
      <c r="D99" s="39" t="s">
        <v>155</v>
      </c>
      <c r="E99" s="39">
        <v>2018.0</v>
      </c>
      <c r="F99" s="39" t="s">
        <v>156</v>
      </c>
      <c r="G99" s="39" t="s">
        <v>151</v>
      </c>
      <c r="I99" s="39" t="s">
        <v>84</v>
      </c>
      <c r="J99" s="39">
        <v>2050.0</v>
      </c>
      <c r="K99" s="39" t="s">
        <v>160</v>
      </c>
      <c r="L99" s="39">
        <v>2020.0</v>
      </c>
      <c r="M99" s="39" t="s">
        <v>85</v>
      </c>
      <c r="P99" s="39">
        <v>0.82</v>
      </c>
      <c r="Q99" s="39"/>
      <c r="R99" s="39">
        <v>1.0</v>
      </c>
      <c r="AC99" s="39"/>
      <c r="BP99" s="39" t="s">
        <v>158</v>
      </c>
      <c r="BQ99" s="39"/>
    </row>
    <row r="100">
      <c r="A100" s="39">
        <v>1209.0</v>
      </c>
      <c r="B100" s="39" t="s">
        <v>154</v>
      </c>
      <c r="C100" s="39" t="s">
        <v>128</v>
      </c>
      <c r="D100" s="39" t="s">
        <v>155</v>
      </c>
      <c r="E100" s="39">
        <v>2018.0</v>
      </c>
      <c r="F100" s="39" t="s">
        <v>156</v>
      </c>
      <c r="G100" s="39" t="s">
        <v>151</v>
      </c>
      <c r="I100" s="39" t="s">
        <v>84</v>
      </c>
      <c r="J100" s="39">
        <v>2050.0</v>
      </c>
      <c r="K100" s="39" t="s">
        <v>160</v>
      </c>
      <c r="L100" s="39">
        <v>2020.0</v>
      </c>
      <c r="M100" s="39" t="s">
        <v>85</v>
      </c>
      <c r="P100" s="39">
        <v>0.82</v>
      </c>
      <c r="Q100" s="39"/>
      <c r="R100" s="39">
        <v>1.0</v>
      </c>
      <c r="AC100" s="39">
        <v>1.0</v>
      </c>
      <c r="AI100" s="39">
        <v>1.0</v>
      </c>
      <c r="AJ100" s="39"/>
      <c r="AK100" s="39"/>
      <c r="BP100" s="39" t="s">
        <v>158</v>
      </c>
      <c r="BQ100" s="39"/>
      <c r="BR100" s="39"/>
      <c r="BS100" s="39"/>
      <c r="BT100" s="39"/>
      <c r="BU100" s="39"/>
      <c r="BV100" s="39"/>
      <c r="BW100" s="39"/>
      <c r="BX100" s="39"/>
      <c r="BY100" s="39"/>
      <c r="BZ100" s="39"/>
      <c r="CA100" s="39"/>
      <c r="CB100" s="39"/>
      <c r="CC100" s="39"/>
      <c r="CD100" s="39"/>
      <c r="CE100" s="39"/>
      <c r="CF100" s="39"/>
      <c r="CG100" s="39"/>
      <c r="CH100" s="39"/>
      <c r="CI100" s="39"/>
    </row>
    <row r="101">
      <c r="A101" s="39">
        <v>1209.0</v>
      </c>
      <c r="B101" s="39" t="s">
        <v>154</v>
      </c>
      <c r="C101" s="39" t="s">
        <v>128</v>
      </c>
      <c r="D101" s="39" t="s">
        <v>155</v>
      </c>
      <c r="E101" s="39">
        <v>2018.0</v>
      </c>
      <c r="F101" s="39" t="s">
        <v>156</v>
      </c>
      <c r="G101" s="39" t="s">
        <v>151</v>
      </c>
      <c r="I101" s="39" t="s">
        <v>84</v>
      </c>
      <c r="J101" s="39">
        <v>2100.0</v>
      </c>
      <c r="K101" s="39" t="s">
        <v>161</v>
      </c>
      <c r="L101" s="39">
        <v>2020.0</v>
      </c>
      <c r="M101" s="39" t="s">
        <v>85</v>
      </c>
      <c r="P101" s="39">
        <v>0.82</v>
      </c>
      <c r="Q101" s="39"/>
      <c r="R101" s="39">
        <v>1.0</v>
      </c>
      <c r="AC101" s="39"/>
      <c r="BP101" s="39" t="s">
        <v>158</v>
      </c>
      <c r="BQ101" s="39"/>
    </row>
    <row r="102">
      <c r="A102" s="39">
        <v>1209.0</v>
      </c>
      <c r="B102" s="39" t="s">
        <v>154</v>
      </c>
      <c r="C102" s="39" t="s">
        <v>128</v>
      </c>
      <c r="D102" s="39" t="s">
        <v>155</v>
      </c>
      <c r="E102" s="39">
        <v>2018.0</v>
      </c>
      <c r="F102" s="39" t="s">
        <v>156</v>
      </c>
      <c r="G102" s="39" t="s">
        <v>151</v>
      </c>
      <c r="I102" s="39" t="s">
        <v>84</v>
      </c>
      <c r="J102" s="39">
        <v>2100.0</v>
      </c>
      <c r="K102" s="39" t="s">
        <v>162</v>
      </c>
      <c r="L102" s="39">
        <v>2020.0</v>
      </c>
      <c r="M102" s="39" t="s">
        <v>85</v>
      </c>
      <c r="P102" s="39">
        <v>0.82</v>
      </c>
      <c r="Q102" s="39"/>
      <c r="R102" s="39">
        <v>1.0</v>
      </c>
      <c r="AC102" s="39">
        <v>1.0</v>
      </c>
      <c r="AI102" s="39">
        <v>1.0</v>
      </c>
      <c r="AJ102" s="39"/>
      <c r="AK102" s="39"/>
      <c r="BP102" s="39" t="s">
        <v>158</v>
      </c>
      <c r="BQ102" s="39"/>
      <c r="BR102" s="39"/>
      <c r="BS102" s="39"/>
      <c r="BT102" s="39"/>
      <c r="BU102" s="39"/>
      <c r="BV102" s="39"/>
      <c r="BW102" s="39"/>
      <c r="BX102" s="39"/>
      <c r="BY102" s="39"/>
      <c r="BZ102" s="39"/>
      <c r="CA102" s="39"/>
      <c r="CB102" s="39"/>
      <c r="CC102" s="39"/>
      <c r="CD102" s="39"/>
      <c r="CE102" s="39"/>
      <c r="CF102" s="39"/>
      <c r="CG102" s="39"/>
      <c r="CH102" s="39"/>
      <c r="CI102" s="39"/>
    </row>
    <row r="103">
      <c r="A103" s="39">
        <v>1185.0</v>
      </c>
      <c r="B103" s="39" t="s">
        <v>163</v>
      </c>
      <c r="C103" s="39" t="s">
        <v>128</v>
      </c>
      <c r="D103" s="39" t="s">
        <v>164</v>
      </c>
      <c r="E103" s="39">
        <v>2018.0</v>
      </c>
      <c r="F103" s="39" t="s">
        <v>165</v>
      </c>
      <c r="G103" s="39" t="s">
        <v>151</v>
      </c>
      <c r="I103" s="39" t="s">
        <v>95</v>
      </c>
      <c r="J103" s="39">
        <v>2005.0</v>
      </c>
      <c r="K103" s="39">
        <v>90.0</v>
      </c>
      <c r="M103" s="39" t="s">
        <v>85</v>
      </c>
      <c r="P103" s="39">
        <v>1.0</v>
      </c>
      <c r="Q103" s="39"/>
      <c r="R103" s="39">
        <v>1.0</v>
      </c>
      <c r="AL103" s="39">
        <v>0.0</v>
      </c>
      <c r="AZ103" s="39"/>
      <c r="BA103" s="39"/>
      <c r="BB103" s="39">
        <v>170.0</v>
      </c>
      <c r="BP103" s="39" t="s">
        <v>166</v>
      </c>
      <c r="BQ103" s="39"/>
      <c r="BR103" s="39" t="s">
        <v>167</v>
      </c>
      <c r="BS103" s="39"/>
      <c r="BT103" s="39"/>
      <c r="BU103" s="39"/>
      <c r="BV103" s="39"/>
      <c r="BW103" s="39"/>
      <c r="BX103" s="39"/>
      <c r="BY103" s="39"/>
      <c r="BZ103" s="39"/>
      <c r="CA103" s="39"/>
      <c r="CB103" s="39"/>
      <c r="CC103" s="39"/>
      <c r="CD103" s="39"/>
      <c r="CE103" s="39"/>
      <c r="CF103" s="39"/>
      <c r="CG103" s="39"/>
      <c r="CH103" s="39"/>
      <c r="CI103" s="39"/>
    </row>
    <row r="104">
      <c r="A104" s="39">
        <v>1185.0</v>
      </c>
      <c r="B104" s="39" t="s">
        <v>163</v>
      </c>
      <c r="C104" s="39" t="s">
        <v>128</v>
      </c>
      <c r="D104" s="39" t="s">
        <v>164</v>
      </c>
      <c r="E104" s="39">
        <v>2018.0</v>
      </c>
      <c r="F104" s="39" t="s">
        <v>165</v>
      </c>
      <c r="G104" s="39" t="s">
        <v>151</v>
      </c>
      <c r="I104" s="39" t="s">
        <v>95</v>
      </c>
      <c r="J104" s="39">
        <v>2005.0</v>
      </c>
      <c r="K104" s="39">
        <v>108.0</v>
      </c>
      <c r="M104" s="39" t="s">
        <v>85</v>
      </c>
      <c r="P104" s="39">
        <v>1.0</v>
      </c>
      <c r="Q104" s="39"/>
      <c r="R104" s="39">
        <v>2.0</v>
      </c>
      <c r="AD104" s="39"/>
      <c r="AL104" s="39">
        <v>0.0</v>
      </c>
      <c r="AZ104" s="39"/>
      <c r="BA104" s="39"/>
      <c r="BB104" s="39">
        <v>220.0</v>
      </c>
      <c r="BP104" s="39" t="s">
        <v>166</v>
      </c>
      <c r="BQ104" s="39"/>
      <c r="BR104" s="39" t="s">
        <v>167</v>
      </c>
      <c r="BS104" s="39"/>
      <c r="BT104" s="39"/>
      <c r="BU104" s="39"/>
      <c r="BV104" s="39"/>
      <c r="BW104" s="39"/>
      <c r="BX104" s="39"/>
      <c r="BY104" s="39"/>
      <c r="BZ104" s="39"/>
      <c r="CA104" s="39"/>
      <c r="CB104" s="39"/>
      <c r="CC104" s="39"/>
      <c r="CD104" s="39"/>
      <c r="CE104" s="39"/>
      <c r="CF104" s="39"/>
      <c r="CG104" s="39"/>
      <c r="CH104" s="39"/>
      <c r="CI104" s="39"/>
    </row>
    <row r="105">
      <c r="A105" s="39">
        <v>1185.0</v>
      </c>
      <c r="B105" s="39" t="s">
        <v>163</v>
      </c>
      <c r="C105" s="39" t="s">
        <v>128</v>
      </c>
      <c r="D105" s="39" t="s">
        <v>164</v>
      </c>
      <c r="E105" s="39">
        <v>2018.0</v>
      </c>
      <c r="F105" s="39" t="s">
        <v>165</v>
      </c>
      <c r="G105" s="39" t="s">
        <v>151</v>
      </c>
      <c r="I105" s="39" t="s">
        <v>95</v>
      </c>
      <c r="J105" s="39">
        <v>2005.0</v>
      </c>
      <c r="K105" s="39">
        <v>140.0</v>
      </c>
      <c r="M105" s="39" t="s">
        <v>85</v>
      </c>
      <c r="P105" s="39">
        <v>1.0</v>
      </c>
      <c r="Q105" s="39"/>
      <c r="R105" s="39">
        <v>3.0</v>
      </c>
      <c r="AD105" s="39"/>
      <c r="AL105" s="39">
        <v>0.0</v>
      </c>
      <c r="AZ105" s="39"/>
      <c r="BA105" s="39"/>
      <c r="BB105" s="39">
        <v>275.0</v>
      </c>
      <c r="BP105" s="39" t="s">
        <v>166</v>
      </c>
      <c r="BQ105" s="39"/>
      <c r="BR105" s="39" t="s">
        <v>167</v>
      </c>
      <c r="BS105" s="39"/>
      <c r="BT105" s="39"/>
      <c r="BU105" s="39"/>
      <c r="BV105" s="39"/>
      <c r="BW105" s="39"/>
      <c r="BX105" s="39"/>
      <c r="BY105" s="39"/>
      <c r="BZ105" s="39"/>
      <c r="CA105" s="39"/>
      <c r="CB105" s="39"/>
      <c r="CC105" s="39"/>
      <c r="CD105" s="39"/>
      <c r="CE105" s="39"/>
      <c r="CF105" s="39"/>
      <c r="CG105" s="39"/>
      <c r="CH105" s="39"/>
      <c r="CI105" s="39"/>
    </row>
    <row r="106">
      <c r="A106" s="39">
        <v>1185.0</v>
      </c>
      <c r="B106" s="39" t="s">
        <v>163</v>
      </c>
      <c r="C106" s="39" t="s">
        <v>128</v>
      </c>
      <c r="D106" s="39" t="s">
        <v>164</v>
      </c>
      <c r="E106" s="39">
        <v>2018.0</v>
      </c>
      <c r="F106" s="39" t="s">
        <v>165</v>
      </c>
      <c r="G106" s="39" t="s">
        <v>151</v>
      </c>
      <c r="I106" s="39" t="s">
        <v>95</v>
      </c>
      <c r="J106" s="39">
        <v>2005.0</v>
      </c>
      <c r="K106" s="39">
        <v>100.0</v>
      </c>
      <c r="M106" s="39" t="s">
        <v>85</v>
      </c>
      <c r="P106" s="39">
        <v>1.5</v>
      </c>
      <c r="Q106" s="39"/>
      <c r="R106" s="39">
        <v>1.0</v>
      </c>
      <c r="AL106" s="39">
        <v>0.0</v>
      </c>
      <c r="AZ106" s="39"/>
      <c r="BA106" s="39"/>
      <c r="BB106" s="39">
        <v>195.0</v>
      </c>
      <c r="BP106" s="39" t="s">
        <v>166</v>
      </c>
      <c r="BQ106" s="39"/>
      <c r="BR106" s="39" t="s">
        <v>167</v>
      </c>
      <c r="BS106" s="39"/>
      <c r="BT106" s="39"/>
      <c r="BU106" s="39"/>
      <c r="BV106" s="39"/>
      <c r="BW106" s="39"/>
      <c r="BX106" s="39"/>
      <c r="BY106" s="39"/>
      <c r="BZ106" s="39"/>
      <c r="CA106" s="39"/>
      <c r="CB106" s="39"/>
      <c r="CC106" s="39"/>
      <c r="CD106" s="39"/>
      <c r="CE106" s="39"/>
      <c r="CF106" s="39"/>
      <c r="CG106" s="39"/>
      <c r="CH106" s="39"/>
      <c r="CI106" s="39"/>
    </row>
    <row r="107">
      <c r="A107" s="39">
        <v>1185.0</v>
      </c>
      <c r="B107" s="39" t="s">
        <v>163</v>
      </c>
      <c r="C107" s="39" t="s">
        <v>128</v>
      </c>
      <c r="D107" s="39" t="s">
        <v>164</v>
      </c>
      <c r="E107" s="39">
        <v>2018.0</v>
      </c>
      <c r="F107" s="39" t="s">
        <v>165</v>
      </c>
      <c r="G107" s="39" t="s">
        <v>151</v>
      </c>
      <c r="I107" s="39" t="s">
        <v>95</v>
      </c>
      <c r="J107" s="39">
        <v>2005.0</v>
      </c>
      <c r="K107" s="39">
        <v>124.0</v>
      </c>
      <c r="M107" s="39" t="s">
        <v>85</v>
      </c>
      <c r="P107" s="39">
        <v>1.5</v>
      </c>
      <c r="Q107" s="39"/>
      <c r="R107" s="39">
        <v>2.0</v>
      </c>
      <c r="AL107" s="39">
        <v>0.0</v>
      </c>
      <c r="AZ107" s="39"/>
      <c r="BA107" s="39"/>
      <c r="BB107" s="39">
        <v>257.0</v>
      </c>
      <c r="BP107" s="39" t="s">
        <v>166</v>
      </c>
      <c r="BQ107" s="39"/>
      <c r="BR107" s="39" t="s">
        <v>167</v>
      </c>
      <c r="BS107" s="39"/>
      <c r="BT107" s="39"/>
      <c r="BU107" s="39"/>
      <c r="BV107" s="39"/>
      <c r="BW107" s="39"/>
      <c r="BX107" s="39"/>
      <c r="BY107" s="39"/>
      <c r="BZ107" s="39"/>
      <c r="CA107" s="39"/>
      <c r="CB107" s="39"/>
      <c r="CC107" s="39"/>
      <c r="CD107" s="39"/>
      <c r="CE107" s="39"/>
      <c r="CF107" s="39"/>
      <c r="CG107" s="39"/>
      <c r="CH107" s="39"/>
      <c r="CI107" s="39"/>
    </row>
    <row r="108">
      <c r="A108" s="39">
        <v>1185.0</v>
      </c>
      <c r="B108" s="39" t="s">
        <v>163</v>
      </c>
      <c r="C108" s="39" t="s">
        <v>128</v>
      </c>
      <c r="D108" s="39" t="s">
        <v>164</v>
      </c>
      <c r="E108" s="39">
        <v>2018.0</v>
      </c>
      <c r="F108" s="39" t="s">
        <v>165</v>
      </c>
      <c r="G108" s="39" t="s">
        <v>151</v>
      </c>
      <c r="I108" s="39" t="s">
        <v>95</v>
      </c>
      <c r="J108" s="39">
        <v>2005.0</v>
      </c>
      <c r="K108" s="39">
        <v>151.0</v>
      </c>
      <c r="M108" s="39" t="s">
        <v>85</v>
      </c>
      <c r="P108" s="39">
        <v>1.5</v>
      </c>
      <c r="Q108" s="39"/>
      <c r="R108" s="39">
        <v>3.0</v>
      </c>
      <c r="AL108" s="39">
        <v>0.0</v>
      </c>
      <c r="AZ108" s="39"/>
      <c r="BA108" s="39"/>
      <c r="BB108" s="39">
        <v>299.0</v>
      </c>
      <c r="BP108" s="39" t="s">
        <v>166</v>
      </c>
      <c r="BQ108" s="39"/>
      <c r="BR108" s="39" t="s">
        <v>167</v>
      </c>
      <c r="BS108" s="39"/>
      <c r="BT108" s="39"/>
      <c r="BU108" s="39"/>
      <c r="BV108" s="39"/>
      <c r="BW108" s="39"/>
      <c r="BX108" s="39"/>
      <c r="BY108" s="39"/>
      <c r="BZ108" s="39"/>
      <c r="CA108" s="39"/>
      <c r="CB108" s="39"/>
      <c r="CC108" s="39"/>
      <c r="CD108" s="39"/>
      <c r="CE108" s="39"/>
      <c r="CF108" s="39"/>
      <c r="CG108" s="39"/>
      <c r="CH108" s="39"/>
      <c r="CI108" s="39"/>
    </row>
    <row r="109">
      <c r="A109" s="39">
        <v>1185.0</v>
      </c>
      <c r="B109" s="39" t="s">
        <v>163</v>
      </c>
      <c r="C109" s="39" t="s">
        <v>128</v>
      </c>
      <c r="D109" s="39" t="s">
        <v>164</v>
      </c>
      <c r="E109" s="39">
        <v>2018.0</v>
      </c>
      <c r="F109" s="39" t="s">
        <v>165</v>
      </c>
      <c r="G109" s="39" t="s">
        <v>151</v>
      </c>
      <c r="I109" s="39" t="s">
        <v>95</v>
      </c>
      <c r="J109" s="39">
        <v>2005.0</v>
      </c>
      <c r="K109" s="39">
        <v>114.0</v>
      </c>
      <c r="M109" s="39" t="s">
        <v>85</v>
      </c>
      <c r="P109" s="39">
        <v>2.0</v>
      </c>
      <c r="Q109" s="39"/>
      <c r="R109" s="39">
        <v>1.0</v>
      </c>
      <c r="AL109" s="39">
        <v>0.0</v>
      </c>
      <c r="AZ109" s="39"/>
      <c r="BA109" s="39"/>
      <c r="BB109" s="39">
        <v>231.0</v>
      </c>
      <c r="BP109" s="39" t="s">
        <v>166</v>
      </c>
      <c r="BQ109" s="39"/>
      <c r="BR109" s="39" t="s">
        <v>167</v>
      </c>
      <c r="BS109" s="39"/>
      <c r="BT109" s="39"/>
      <c r="BU109" s="39"/>
      <c r="BV109" s="39"/>
      <c r="BW109" s="39"/>
      <c r="BX109" s="39"/>
      <c r="BY109" s="39"/>
      <c r="BZ109" s="39"/>
      <c r="CA109" s="39"/>
      <c r="CB109" s="39"/>
      <c r="CC109" s="39"/>
      <c r="CD109" s="39"/>
      <c r="CE109" s="39"/>
      <c r="CF109" s="39"/>
      <c r="CG109" s="39"/>
      <c r="CH109" s="39"/>
      <c r="CI109" s="39"/>
    </row>
    <row r="110">
      <c r="A110" s="39">
        <v>1185.0</v>
      </c>
      <c r="B110" s="39" t="s">
        <v>163</v>
      </c>
      <c r="C110" s="39" t="s">
        <v>128</v>
      </c>
      <c r="D110" s="39" t="s">
        <v>164</v>
      </c>
      <c r="E110" s="39">
        <v>2018.0</v>
      </c>
      <c r="F110" s="39" t="s">
        <v>165</v>
      </c>
      <c r="G110" s="39" t="s">
        <v>151</v>
      </c>
      <c r="I110" s="39" t="s">
        <v>95</v>
      </c>
      <c r="J110" s="39">
        <v>2005.0</v>
      </c>
      <c r="K110" s="39">
        <v>139.0</v>
      </c>
      <c r="M110" s="39" t="s">
        <v>85</v>
      </c>
      <c r="P110" s="39">
        <v>2.0</v>
      </c>
      <c r="Q110" s="39"/>
      <c r="R110" s="39">
        <v>2.0</v>
      </c>
      <c r="AL110" s="39">
        <v>0.0</v>
      </c>
      <c r="AZ110" s="39"/>
      <c r="BA110" s="39"/>
      <c r="BB110" s="39">
        <v>285.0</v>
      </c>
      <c r="BP110" s="39" t="s">
        <v>166</v>
      </c>
      <c r="BQ110" s="39"/>
      <c r="BR110" s="39" t="s">
        <v>167</v>
      </c>
      <c r="BS110" s="39"/>
      <c r="BT110" s="39"/>
      <c r="BU110" s="39"/>
      <c r="BV110" s="39"/>
      <c r="BW110" s="39"/>
      <c r="BX110" s="39"/>
      <c r="BY110" s="39"/>
      <c r="BZ110" s="39"/>
      <c r="CA110" s="39"/>
      <c r="CB110" s="39"/>
      <c r="CC110" s="39"/>
      <c r="CD110" s="39"/>
      <c r="CE110" s="39"/>
      <c r="CF110" s="39"/>
      <c r="CG110" s="39"/>
      <c r="CH110" s="39"/>
      <c r="CI110" s="39"/>
    </row>
    <row r="111">
      <c r="A111" s="39">
        <v>1185.0</v>
      </c>
      <c r="B111" s="39" t="s">
        <v>163</v>
      </c>
      <c r="C111" s="39" t="s">
        <v>128</v>
      </c>
      <c r="D111" s="39" t="s">
        <v>164</v>
      </c>
      <c r="E111" s="39">
        <v>2018.0</v>
      </c>
      <c r="F111" s="39" t="s">
        <v>165</v>
      </c>
      <c r="G111" s="39" t="s">
        <v>151</v>
      </c>
      <c r="I111" s="39" t="s">
        <v>95</v>
      </c>
      <c r="J111" s="39">
        <v>2005.0</v>
      </c>
      <c r="K111" s="39">
        <v>160.0</v>
      </c>
      <c r="M111" s="39" t="s">
        <v>85</v>
      </c>
      <c r="P111" s="39">
        <v>2.0</v>
      </c>
      <c r="Q111" s="39"/>
      <c r="R111" s="39">
        <v>3.0</v>
      </c>
      <c r="AL111" s="39">
        <v>0.0</v>
      </c>
      <c r="AZ111" s="39"/>
      <c r="BA111" s="39"/>
      <c r="BB111" s="39" t="s">
        <v>168</v>
      </c>
      <c r="BP111" s="39" t="s">
        <v>166</v>
      </c>
      <c r="BQ111" s="39"/>
      <c r="BR111" s="39" t="s">
        <v>167</v>
      </c>
      <c r="BS111" s="39"/>
      <c r="BT111" s="39"/>
      <c r="BU111" s="39"/>
      <c r="BV111" s="39"/>
      <c r="BW111" s="39"/>
      <c r="BX111" s="39"/>
      <c r="BY111" s="39"/>
      <c r="BZ111" s="39"/>
      <c r="CA111" s="39"/>
      <c r="CB111" s="39"/>
      <c r="CC111" s="39"/>
      <c r="CD111" s="39"/>
      <c r="CE111" s="39"/>
      <c r="CF111" s="39"/>
      <c r="CG111" s="39"/>
      <c r="CH111" s="39"/>
      <c r="CI111" s="39"/>
    </row>
    <row r="112">
      <c r="A112" s="39">
        <v>1185.0</v>
      </c>
      <c r="B112" s="39" t="s">
        <v>163</v>
      </c>
      <c r="C112" s="39" t="s">
        <v>128</v>
      </c>
      <c r="D112" s="39" t="s">
        <v>164</v>
      </c>
      <c r="E112" s="39">
        <v>2018.0</v>
      </c>
      <c r="F112" s="39" t="s">
        <v>165</v>
      </c>
      <c r="G112" s="39" t="s">
        <v>151</v>
      </c>
      <c r="I112" s="39" t="s">
        <v>95</v>
      </c>
      <c r="J112" s="39">
        <v>2005.0</v>
      </c>
      <c r="K112" s="39">
        <v>143.0</v>
      </c>
      <c r="M112" s="39" t="s">
        <v>85</v>
      </c>
      <c r="P112" s="39">
        <v>1.0</v>
      </c>
      <c r="Q112" s="39"/>
      <c r="R112" s="39">
        <v>1.0</v>
      </c>
      <c r="AD112" s="39">
        <v>1.0</v>
      </c>
      <c r="AL112" s="39">
        <v>0.0</v>
      </c>
      <c r="AZ112" s="39"/>
      <c r="BA112" s="39"/>
      <c r="BB112" s="39">
        <v>304.0</v>
      </c>
      <c r="BP112" s="39" t="s">
        <v>166</v>
      </c>
      <c r="BQ112" s="39"/>
      <c r="BR112" s="39" t="s">
        <v>169</v>
      </c>
      <c r="BS112" s="39"/>
      <c r="BT112" s="39"/>
      <c r="BU112" s="39"/>
      <c r="BV112" s="39"/>
      <c r="BW112" s="39"/>
      <c r="BX112" s="39"/>
      <c r="BY112" s="39"/>
      <c r="BZ112" s="39"/>
      <c r="CA112" s="39"/>
      <c r="CB112" s="39"/>
      <c r="CC112" s="39"/>
      <c r="CD112" s="39"/>
      <c r="CE112" s="39"/>
      <c r="CF112" s="39"/>
      <c r="CG112" s="39"/>
      <c r="CH112" s="39"/>
      <c r="CI112" s="39"/>
    </row>
    <row r="113">
      <c r="A113" s="39">
        <v>1185.0</v>
      </c>
      <c r="B113" s="39" t="s">
        <v>163</v>
      </c>
      <c r="C113" s="39" t="s">
        <v>128</v>
      </c>
      <c r="D113" s="39" t="s">
        <v>164</v>
      </c>
      <c r="E113" s="39">
        <v>2018.0</v>
      </c>
      <c r="F113" s="39" t="s">
        <v>165</v>
      </c>
      <c r="G113" s="39" t="s">
        <v>151</v>
      </c>
      <c r="I113" s="39" t="s">
        <v>95</v>
      </c>
      <c r="J113" s="39">
        <v>2005.0</v>
      </c>
      <c r="K113" s="39">
        <v>121.0</v>
      </c>
      <c r="M113" s="39" t="s">
        <v>85</v>
      </c>
      <c r="P113" s="39">
        <v>1.0</v>
      </c>
      <c r="Q113" s="39"/>
      <c r="R113" s="39">
        <v>2.0</v>
      </c>
      <c r="AD113" s="39">
        <v>1.0</v>
      </c>
      <c r="AL113" s="39">
        <v>0.0</v>
      </c>
      <c r="AZ113" s="39"/>
      <c r="BA113" s="39"/>
      <c r="BB113" s="39">
        <v>239.0</v>
      </c>
      <c r="BP113" s="39" t="s">
        <v>166</v>
      </c>
      <c r="BQ113" s="39"/>
      <c r="BR113" s="39" t="s">
        <v>169</v>
      </c>
      <c r="BS113" s="39"/>
      <c r="BT113" s="39"/>
      <c r="BU113" s="39"/>
      <c r="BV113" s="39"/>
      <c r="BW113" s="39"/>
      <c r="BX113" s="39"/>
      <c r="BY113" s="39"/>
      <c r="BZ113" s="39"/>
      <c r="CA113" s="39"/>
      <c r="CB113" s="39"/>
      <c r="CC113" s="39"/>
      <c r="CD113" s="39"/>
      <c r="CE113" s="39"/>
      <c r="CF113" s="39"/>
      <c r="CG113" s="39"/>
      <c r="CH113" s="39"/>
      <c r="CI113" s="39"/>
    </row>
    <row r="114">
      <c r="A114" s="39">
        <v>1185.0</v>
      </c>
      <c r="B114" s="39" t="s">
        <v>163</v>
      </c>
      <c r="C114" s="39" t="s">
        <v>128</v>
      </c>
      <c r="D114" s="39" t="s">
        <v>164</v>
      </c>
      <c r="E114" s="39">
        <v>2018.0</v>
      </c>
      <c r="F114" s="39" t="s">
        <v>165</v>
      </c>
      <c r="G114" s="39" t="s">
        <v>151</v>
      </c>
      <c r="I114" s="39" t="s">
        <v>95</v>
      </c>
      <c r="J114" s="39">
        <v>2005.0</v>
      </c>
      <c r="K114" s="39">
        <v>118.0</v>
      </c>
      <c r="M114" s="39" t="s">
        <v>85</v>
      </c>
      <c r="P114" s="39">
        <v>1.0</v>
      </c>
      <c r="Q114" s="39"/>
      <c r="R114" s="39">
        <v>3.0</v>
      </c>
      <c r="AD114" s="39">
        <v>1.0</v>
      </c>
      <c r="AL114" s="39">
        <v>0.0</v>
      </c>
      <c r="AZ114" s="39"/>
      <c r="BA114" s="39"/>
      <c r="BB114" s="39">
        <v>211.0</v>
      </c>
      <c r="BP114" s="39" t="s">
        <v>166</v>
      </c>
      <c r="BQ114" s="39"/>
      <c r="BR114" s="39" t="s">
        <v>169</v>
      </c>
      <c r="BS114" s="39"/>
      <c r="BT114" s="39"/>
      <c r="BU114" s="39"/>
      <c r="BV114" s="39"/>
      <c r="BW114" s="39"/>
      <c r="BX114" s="39"/>
      <c r="BY114" s="39"/>
      <c r="BZ114" s="39"/>
      <c r="CA114" s="39"/>
      <c r="CB114" s="39"/>
      <c r="CC114" s="39"/>
      <c r="CD114" s="39"/>
      <c r="CE114" s="39"/>
      <c r="CF114" s="39"/>
      <c r="CG114" s="39"/>
      <c r="CH114" s="39"/>
      <c r="CI114" s="39"/>
    </row>
    <row r="115">
      <c r="A115" s="39">
        <v>1185.0</v>
      </c>
      <c r="B115" s="39" t="s">
        <v>163</v>
      </c>
      <c r="C115" s="39" t="s">
        <v>128</v>
      </c>
      <c r="D115" s="39" t="s">
        <v>164</v>
      </c>
      <c r="E115" s="39">
        <v>2018.0</v>
      </c>
      <c r="F115" s="39" t="s">
        <v>165</v>
      </c>
      <c r="G115" s="39" t="s">
        <v>151</v>
      </c>
      <c r="I115" s="39" t="s">
        <v>95</v>
      </c>
      <c r="J115" s="39">
        <v>2005.0</v>
      </c>
      <c r="K115" s="39">
        <v>134.0</v>
      </c>
      <c r="M115" s="39" t="s">
        <v>85</v>
      </c>
      <c r="P115" s="39">
        <v>1.5</v>
      </c>
      <c r="Q115" s="39"/>
      <c r="R115" s="39">
        <v>1.0</v>
      </c>
      <c r="AD115" s="39">
        <v>1.0</v>
      </c>
      <c r="AL115" s="39">
        <v>0.0</v>
      </c>
      <c r="AZ115" s="39"/>
      <c r="BA115" s="39"/>
      <c r="BB115" s="39">
        <v>286.0</v>
      </c>
      <c r="BP115" s="39" t="s">
        <v>166</v>
      </c>
      <c r="BQ115" s="39"/>
      <c r="BR115" s="39" t="s">
        <v>169</v>
      </c>
      <c r="BS115" s="39"/>
      <c r="BT115" s="39"/>
      <c r="BU115" s="39"/>
      <c r="BV115" s="39"/>
      <c r="BW115" s="39"/>
      <c r="BX115" s="39"/>
      <c r="BY115" s="39"/>
      <c r="BZ115" s="39"/>
      <c r="CA115" s="39"/>
      <c r="CB115" s="39"/>
      <c r="CC115" s="39"/>
      <c r="CD115" s="39"/>
      <c r="CE115" s="39"/>
      <c r="CF115" s="39"/>
      <c r="CG115" s="39"/>
      <c r="CH115" s="39"/>
      <c r="CI115" s="39"/>
    </row>
    <row r="116">
      <c r="A116" s="39">
        <v>1185.0</v>
      </c>
      <c r="B116" s="39" t="s">
        <v>163</v>
      </c>
      <c r="C116" s="39" t="s">
        <v>128</v>
      </c>
      <c r="D116" s="39" t="s">
        <v>164</v>
      </c>
      <c r="E116" s="39">
        <v>2018.0</v>
      </c>
      <c r="F116" s="39" t="s">
        <v>165</v>
      </c>
      <c r="G116" s="39" t="s">
        <v>151</v>
      </c>
      <c r="I116" s="39" t="s">
        <v>95</v>
      </c>
      <c r="J116" s="39">
        <v>2005.0</v>
      </c>
      <c r="K116" s="39">
        <v>122.0</v>
      </c>
      <c r="M116" s="39" t="s">
        <v>85</v>
      </c>
      <c r="P116" s="39">
        <v>1.5</v>
      </c>
      <c r="Q116" s="39"/>
      <c r="R116" s="39">
        <v>2.0</v>
      </c>
      <c r="AD116" s="39">
        <v>1.0</v>
      </c>
      <c r="AL116" s="39">
        <v>0.0</v>
      </c>
      <c r="AZ116" s="39"/>
      <c r="BA116" s="39"/>
      <c r="BB116" s="39">
        <v>248.0</v>
      </c>
      <c r="BP116" s="39" t="s">
        <v>166</v>
      </c>
      <c r="BQ116" s="39"/>
      <c r="BR116" s="39" t="s">
        <v>169</v>
      </c>
      <c r="BS116" s="39"/>
      <c r="BT116" s="39"/>
      <c r="BU116" s="39"/>
      <c r="BV116" s="39"/>
      <c r="BW116" s="39"/>
      <c r="BX116" s="39"/>
      <c r="BY116" s="39"/>
      <c r="BZ116" s="39"/>
      <c r="CA116" s="39"/>
      <c r="CB116" s="39"/>
      <c r="CC116" s="39"/>
      <c r="CD116" s="39"/>
      <c r="CE116" s="39"/>
      <c r="CF116" s="39"/>
      <c r="CG116" s="39"/>
      <c r="CH116" s="39"/>
      <c r="CI116" s="39"/>
    </row>
    <row r="117">
      <c r="A117" s="39">
        <v>1185.0</v>
      </c>
      <c r="B117" s="39" t="s">
        <v>163</v>
      </c>
      <c r="C117" s="39" t="s">
        <v>128</v>
      </c>
      <c r="D117" s="39" t="s">
        <v>164</v>
      </c>
      <c r="E117" s="39">
        <v>2018.0</v>
      </c>
      <c r="F117" s="39" t="s">
        <v>165</v>
      </c>
      <c r="G117" s="39" t="s">
        <v>151</v>
      </c>
      <c r="I117" s="39" t="s">
        <v>95</v>
      </c>
      <c r="J117" s="39">
        <v>2005.0</v>
      </c>
      <c r="K117" s="39">
        <v>120.0</v>
      </c>
      <c r="M117" s="39" t="s">
        <v>85</v>
      </c>
      <c r="P117" s="39">
        <v>1.5</v>
      </c>
      <c r="Q117" s="39"/>
      <c r="R117" s="39">
        <v>3.0</v>
      </c>
      <c r="AD117" s="39">
        <v>1.0</v>
      </c>
      <c r="AL117" s="39">
        <v>0.0</v>
      </c>
      <c r="AZ117" s="39"/>
      <c r="BA117" s="39"/>
      <c r="BB117" s="39">
        <v>226.0</v>
      </c>
      <c r="BP117" s="39" t="s">
        <v>166</v>
      </c>
      <c r="BQ117" s="39"/>
      <c r="BR117" s="39" t="s">
        <v>169</v>
      </c>
      <c r="BS117" s="39"/>
      <c r="BT117" s="39"/>
      <c r="BU117" s="39"/>
      <c r="BV117" s="39"/>
      <c r="BW117" s="39"/>
      <c r="BX117" s="39"/>
      <c r="BY117" s="39"/>
      <c r="BZ117" s="39"/>
      <c r="CA117" s="39"/>
      <c r="CB117" s="39"/>
      <c r="CC117" s="39"/>
      <c r="CD117" s="39"/>
      <c r="CE117" s="39"/>
      <c r="CF117" s="39"/>
      <c r="CG117" s="39"/>
      <c r="CH117" s="39"/>
      <c r="CI117" s="39"/>
    </row>
    <row r="118">
      <c r="A118" s="39">
        <v>1185.0</v>
      </c>
      <c r="B118" s="39" t="s">
        <v>163</v>
      </c>
      <c r="C118" s="39" t="s">
        <v>128</v>
      </c>
      <c r="D118" s="39" t="s">
        <v>164</v>
      </c>
      <c r="E118" s="39">
        <v>2018.0</v>
      </c>
      <c r="F118" s="39" t="s">
        <v>165</v>
      </c>
      <c r="G118" s="39" t="s">
        <v>151</v>
      </c>
      <c r="I118" s="39" t="s">
        <v>95</v>
      </c>
      <c r="J118" s="39">
        <v>2005.0</v>
      </c>
      <c r="K118" s="39">
        <v>133.0</v>
      </c>
      <c r="M118" s="39" t="s">
        <v>85</v>
      </c>
      <c r="P118" s="39">
        <v>2.0</v>
      </c>
      <c r="Q118" s="39"/>
      <c r="R118" s="39">
        <v>1.0</v>
      </c>
      <c r="AD118" s="39">
        <v>1.0</v>
      </c>
      <c r="AL118" s="39">
        <v>0.0</v>
      </c>
      <c r="AZ118" s="39"/>
      <c r="BA118" s="39"/>
      <c r="BB118" s="39">
        <v>277.0</v>
      </c>
      <c r="BP118" s="39" t="s">
        <v>166</v>
      </c>
      <c r="BQ118" s="39"/>
      <c r="BR118" s="39" t="s">
        <v>169</v>
      </c>
      <c r="BS118" s="39"/>
      <c r="BT118" s="39"/>
      <c r="BU118" s="39"/>
      <c r="BV118" s="39"/>
      <c r="BW118" s="39"/>
      <c r="BX118" s="39"/>
      <c r="BY118" s="39"/>
      <c r="BZ118" s="39"/>
      <c r="CA118" s="39"/>
      <c r="CB118" s="39"/>
      <c r="CC118" s="39"/>
      <c r="CD118" s="39"/>
      <c r="CE118" s="39"/>
      <c r="CF118" s="39"/>
      <c r="CG118" s="39"/>
      <c r="CH118" s="39"/>
      <c r="CI118" s="39"/>
    </row>
    <row r="119">
      <c r="A119" s="39">
        <v>1185.0</v>
      </c>
      <c r="B119" s="39" t="s">
        <v>163</v>
      </c>
      <c r="C119" s="39" t="s">
        <v>128</v>
      </c>
      <c r="D119" s="39" t="s">
        <v>164</v>
      </c>
      <c r="E119" s="39">
        <v>2018.0</v>
      </c>
      <c r="F119" s="39" t="s">
        <v>165</v>
      </c>
      <c r="G119" s="39" t="s">
        <v>151</v>
      </c>
      <c r="I119" s="39" t="s">
        <v>95</v>
      </c>
      <c r="J119" s="39">
        <v>2005.0</v>
      </c>
      <c r="K119" s="39">
        <v>124.0</v>
      </c>
      <c r="M119" s="39" t="s">
        <v>85</v>
      </c>
      <c r="P119" s="39">
        <v>2.0</v>
      </c>
      <c r="Q119" s="39"/>
      <c r="R119" s="39">
        <v>2.0</v>
      </c>
      <c r="AD119" s="39">
        <v>1.0</v>
      </c>
      <c r="AL119" s="39">
        <v>0.0</v>
      </c>
      <c r="AZ119" s="39"/>
      <c r="BA119" s="39"/>
      <c r="BB119" s="39">
        <v>255.0</v>
      </c>
      <c r="BP119" s="39" t="s">
        <v>166</v>
      </c>
      <c r="BQ119" s="39"/>
      <c r="BR119" s="39" t="s">
        <v>169</v>
      </c>
      <c r="BS119" s="39"/>
      <c r="BT119" s="39"/>
      <c r="BU119" s="39"/>
      <c r="BV119" s="39"/>
      <c r="BW119" s="39"/>
      <c r="BX119" s="39"/>
      <c r="BY119" s="39"/>
      <c r="BZ119" s="39"/>
      <c r="CA119" s="39"/>
      <c r="CB119" s="39"/>
      <c r="CC119" s="39"/>
      <c r="CD119" s="39"/>
      <c r="CE119" s="39"/>
      <c r="CF119" s="39"/>
      <c r="CG119" s="39"/>
      <c r="CH119" s="39"/>
      <c r="CI119" s="39"/>
    </row>
    <row r="120">
      <c r="A120" s="39">
        <v>1185.0</v>
      </c>
      <c r="B120" s="39" t="s">
        <v>163</v>
      </c>
      <c r="C120" s="39" t="s">
        <v>128</v>
      </c>
      <c r="D120" s="39" t="s">
        <v>164</v>
      </c>
      <c r="E120" s="39">
        <v>2018.0</v>
      </c>
      <c r="F120" s="39" t="s">
        <v>165</v>
      </c>
      <c r="G120" s="39" t="s">
        <v>151</v>
      </c>
      <c r="I120" s="39" t="s">
        <v>95</v>
      </c>
      <c r="J120" s="39">
        <v>2005.0</v>
      </c>
      <c r="K120" s="39">
        <v>122.0</v>
      </c>
      <c r="M120" s="39" t="s">
        <v>85</v>
      </c>
      <c r="P120" s="39">
        <v>2.0</v>
      </c>
      <c r="Q120" s="39"/>
      <c r="R120" s="39">
        <v>3.0</v>
      </c>
      <c r="AD120" s="39">
        <v>1.0</v>
      </c>
      <c r="AL120" s="39">
        <v>0.0</v>
      </c>
      <c r="AZ120" s="39"/>
      <c r="BA120" s="39"/>
      <c r="BB120" s="39">
        <v>238.0</v>
      </c>
      <c r="BP120" s="39" t="s">
        <v>166</v>
      </c>
      <c r="BQ120" s="39"/>
      <c r="BR120" s="39" t="s">
        <v>169</v>
      </c>
      <c r="BS120" s="39"/>
      <c r="BT120" s="39"/>
      <c r="BU120" s="39"/>
      <c r="BV120" s="39"/>
      <c r="BW120" s="39"/>
      <c r="BX120" s="39"/>
      <c r="BY120" s="39"/>
      <c r="BZ120" s="39"/>
      <c r="CA120" s="39"/>
      <c r="CB120" s="39"/>
      <c r="CC120" s="39"/>
      <c r="CD120" s="39"/>
      <c r="CE120" s="39"/>
      <c r="CF120" s="39"/>
      <c r="CG120" s="39"/>
      <c r="CH120" s="39"/>
      <c r="CI120" s="39"/>
    </row>
    <row r="121">
      <c r="A121" s="39">
        <v>1185.0</v>
      </c>
      <c r="B121" s="39" t="s">
        <v>163</v>
      </c>
      <c r="C121" s="39" t="s">
        <v>128</v>
      </c>
      <c r="D121" s="39" t="s">
        <v>164</v>
      </c>
      <c r="E121" s="39">
        <v>2018.0</v>
      </c>
      <c r="F121" s="39" t="s">
        <v>165</v>
      </c>
      <c r="G121" s="39" t="s">
        <v>151</v>
      </c>
      <c r="I121" s="39" t="s">
        <v>95</v>
      </c>
      <c r="J121" s="39">
        <v>2005.0</v>
      </c>
      <c r="K121" s="39">
        <v>90.0</v>
      </c>
      <c r="M121" s="39" t="s">
        <v>85</v>
      </c>
      <c r="P121" s="39">
        <v>1.0</v>
      </c>
      <c r="Q121" s="39"/>
      <c r="R121" s="39">
        <v>1.0</v>
      </c>
      <c r="AD121" s="39">
        <v>1.0</v>
      </c>
      <c r="AL121" s="39">
        <v>0.0</v>
      </c>
      <c r="AZ121" s="39"/>
      <c r="BA121" s="39"/>
      <c r="BB121" s="39">
        <v>160.0</v>
      </c>
      <c r="BP121" s="39" t="s">
        <v>166</v>
      </c>
      <c r="BQ121" s="39"/>
      <c r="BR121" s="39" t="s">
        <v>170</v>
      </c>
      <c r="BS121" s="39"/>
      <c r="BT121" s="39"/>
      <c r="BU121" s="39"/>
      <c r="BV121" s="39"/>
      <c r="BW121" s="39"/>
      <c r="BX121" s="39"/>
      <c r="BY121" s="39"/>
      <c r="BZ121" s="39"/>
      <c r="CA121" s="39"/>
      <c r="CB121" s="39"/>
      <c r="CC121" s="39"/>
      <c r="CD121" s="39"/>
      <c r="CE121" s="39"/>
      <c r="CF121" s="39"/>
      <c r="CG121" s="39"/>
      <c r="CH121" s="39"/>
      <c r="CI121" s="39"/>
    </row>
    <row r="122">
      <c r="A122" s="39">
        <v>1185.0</v>
      </c>
      <c r="B122" s="39" t="s">
        <v>163</v>
      </c>
      <c r="C122" s="39" t="s">
        <v>128</v>
      </c>
      <c r="D122" s="39" t="s">
        <v>164</v>
      </c>
      <c r="E122" s="39">
        <v>2018.0</v>
      </c>
      <c r="F122" s="39" t="s">
        <v>165</v>
      </c>
      <c r="G122" s="39" t="s">
        <v>151</v>
      </c>
      <c r="I122" s="39" t="s">
        <v>95</v>
      </c>
      <c r="J122" s="39">
        <v>2005.0</v>
      </c>
      <c r="K122" s="39">
        <v>82.0</v>
      </c>
      <c r="M122" s="39" t="s">
        <v>85</v>
      </c>
      <c r="P122" s="39">
        <v>1.0</v>
      </c>
      <c r="Q122" s="39"/>
      <c r="R122" s="39">
        <v>2.0</v>
      </c>
      <c r="AD122" s="39">
        <v>1.0</v>
      </c>
      <c r="AL122" s="39">
        <v>0.0</v>
      </c>
      <c r="AZ122" s="39"/>
      <c r="BA122" s="39"/>
      <c r="BB122" s="39">
        <v>120.0</v>
      </c>
      <c r="BP122" s="39" t="s">
        <v>166</v>
      </c>
      <c r="BQ122" s="39"/>
      <c r="BR122" s="39" t="s">
        <v>170</v>
      </c>
      <c r="BS122" s="39"/>
      <c r="BT122" s="39"/>
      <c r="BU122" s="39"/>
      <c r="BV122" s="39"/>
      <c r="BW122" s="39"/>
      <c r="BX122" s="39"/>
      <c r="BY122" s="39"/>
      <c r="BZ122" s="39"/>
      <c r="CA122" s="39"/>
      <c r="CB122" s="39"/>
      <c r="CC122" s="39"/>
      <c r="CD122" s="39"/>
      <c r="CE122" s="39"/>
      <c r="CF122" s="39"/>
      <c r="CG122" s="39"/>
      <c r="CH122" s="39"/>
      <c r="CI122" s="39"/>
    </row>
    <row r="123">
      <c r="A123" s="39">
        <v>1185.0</v>
      </c>
      <c r="B123" s="39" t="s">
        <v>163</v>
      </c>
      <c r="C123" s="39" t="s">
        <v>128</v>
      </c>
      <c r="D123" s="39" t="s">
        <v>164</v>
      </c>
      <c r="E123" s="39">
        <v>2018.0</v>
      </c>
      <c r="F123" s="39" t="s">
        <v>165</v>
      </c>
      <c r="G123" s="39" t="s">
        <v>151</v>
      </c>
      <c r="I123" s="39" t="s">
        <v>95</v>
      </c>
      <c r="J123" s="39">
        <v>2005.0</v>
      </c>
      <c r="K123" s="39">
        <v>58.0</v>
      </c>
      <c r="M123" s="39" t="s">
        <v>85</v>
      </c>
      <c r="P123" s="39">
        <v>1.0</v>
      </c>
      <c r="Q123" s="39"/>
      <c r="R123" s="39">
        <v>3.0</v>
      </c>
      <c r="AD123" s="39">
        <v>1.0</v>
      </c>
      <c r="AL123" s="39">
        <v>0.0</v>
      </c>
      <c r="AZ123" s="39"/>
      <c r="BA123" s="39"/>
      <c r="BB123" s="39">
        <v>71.0</v>
      </c>
      <c r="BP123" s="39" t="s">
        <v>166</v>
      </c>
      <c r="BQ123" s="39"/>
      <c r="BR123" s="39" t="s">
        <v>170</v>
      </c>
      <c r="BS123" s="39"/>
      <c r="BT123" s="39"/>
      <c r="BU123" s="39"/>
      <c r="BV123" s="39"/>
      <c r="BW123" s="39"/>
      <c r="BX123" s="39"/>
      <c r="BY123" s="39"/>
      <c r="BZ123" s="39"/>
      <c r="CA123" s="39"/>
      <c r="CB123" s="39"/>
      <c r="CC123" s="39"/>
      <c r="CD123" s="39"/>
      <c r="CE123" s="39"/>
      <c r="CF123" s="39"/>
      <c r="CG123" s="39"/>
      <c r="CH123" s="39"/>
      <c r="CI123" s="39"/>
    </row>
    <row r="124">
      <c r="A124" s="39">
        <v>1185.0</v>
      </c>
      <c r="B124" s="39" t="s">
        <v>163</v>
      </c>
      <c r="C124" s="39" t="s">
        <v>128</v>
      </c>
      <c r="D124" s="39" t="s">
        <v>164</v>
      </c>
      <c r="E124" s="39">
        <v>2018.0</v>
      </c>
      <c r="F124" s="39" t="s">
        <v>165</v>
      </c>
      <c r="G124" s="39" t="s">
        <v>151</v>
      </c>
      <c r="I124" s="39" t="s">
        <v>95</v>
      </c>
      <c r="J124" s="39">
        <v>2005.0</v>
      </c>
      <c r="K124" s="39">
        <v>99.0</v>
      </c>
      <c r="M124" s="39" t="s">
        <v>85</v>
      </c>
      <c r="P124" s="39">
        <v>1.5</v>
      </c>
      <c r="Q124" s="39"/>
      <c r="R124" s="39">
        <v>1.0</v>
      </c>
      <c r="AD124" s="39">
        <v>1.0</v>
      </c>
      <c r="AL124" s="39">
        <v>0.0</v>
      </c>
      <c r="AZ124" s="39"/>
      <c r="BA124" s="39"/>
      <c r="BB124" s="39">
        <v>179.0</v>
      </c>
      <c r="BP124" s="39" t="s">
        <v>166</v>
      </c>
      <c r="BQ124" s="39"/>
      <c r="BR124" s="39" t="s">
        <v>170</v>
      </c>
      <c r="BS124" s="39"/>
      <c r="BT124" s="39"/>
      <c r="BU124" s="39"/>
      <c r="BV124" s="39"/>
      <c r="BW124" s="39"/>
      <c r="BX124" s="39"/>
      <c r="BY124" s="39"/>
      <c r="BZ124" s="39"/>
      <c r="CA124" s="39"/>
      <c r="CB124" s="39"/>
      <c r="CC124" s="39"/>
      <c r="CD124" s="39"/>
      <c r="CE124" s="39"/>
      <c r="CF124" s="39"/>
      <c r="CG124" s="39"/>
      <c r="CH124" s="39"/>
      <c r="CI124" s="39"/>
    </row>
    <row r="125">
      <c r="A125" s="39">
        <v>1185.0</v>
      </c>
      <c r="B125" s="39" t="s">
        <v>163</v>
      </c>
      <c r="C125" s="39" t="s">
        <v>128</v>
      </c>
      <c r="D125" s="39" t="s">
        <v>164</v>
      </c>
      <c r="E125" s="39">
        <v>2018.0</v>
      </c>
      <c r="F125" s="39" t="s">
        <v>165</v>
      </c>
      <c r="G125" s="39" t="s">
        <v>151</v>
      </c>
      <c r="I125" s="39" t="s">
        <v>95</v>
      </c>
      <c r="J125" s="39">
        <v>2005.0</v>
      </c>
      <c r="K125" s="39">
        <v>94.0</v>
      </c>
      <c r="M125" s="39" t="s">
        <v>85</v>
      </c>
      <c r="P125" s="39">
        <v>1.5</v>
      </c>
      <c r="Q125" s="39"/>
      <c r="R125" s="39">
        <v>2.0</v>
      </c>
      <c r="AD125" s="39">
        <v>1.0</v>
      </c>
      <c r="AL125" s="39">
        <v>0.0</v>
      </c>
      <c r="AZ125" s="39"/>
      <c r="BA125" s="39"/>
      <c r="BB125" s="39">
        <v>145.0</v>
      </c>
      <c r="BP125" s="39" t="s">
        <v>166</v>
      </c>
      <c r="BQ125" s="39"/>
      <c r="BR125" s="39" t="s">
        <v>170</v>
      </c>
      <c r="BS125" s="39"/>
      <c r="BT125" s="39"/>
      <c r="BU125" s="39"/>
      <c r="BV125" s="39"/>
      <c r="BW125" s="39"/>
      <c r="BX125" s="39"/>
      <c r="BY125" s="39"/>
      <c r="BZ125" s="39"/>
      <c r="CA125" s="39"/>
      <c r="CB125" s="39"/>
      <c r="CC125" s="39"/>
      <c r="CD125" s="39"/>
      <c r="CE125" s="39"/>
      <c r="CF125" s="39"/>
      <c r="CG125" s="39"/>
      <c r="CH125" s="39"/>
      <c r="CI125" s="39"/>
    </row>
    <row r="126">
      <c r="A126" s="39">
        <v>1185.0</v>
      </c>
      <c r="B126" s="39" t="s">
        <v>163</v>
      </c>
      <c r="C126" s="39" t="s">
        <v>128</v>
      </c>
      <c r="D126" s="39" t="s">
        <v>164</v>
      </c>
      <c r="E126" s="39">
        <v>2018.0</v>
      </c>
      <c r="F126" s="39" t="s">
        <v>165</v>
      </c>
      <c r="G126" s="39" t="s">
        <v>151</v>
      </c>
      <c r="I126" s="39" t="s">
        <v>95</v>
      </c>
      <c r="J126" s="39">
        <v>2005.0</v>
      </c>
      <c r="K126" s="39">
        <v>64.0</v>
      </c>
      <c r="M126" s="39" t="s">
        <v>85</v>
      </c>
      <c r="P126" s="39">
        <v>1.5</v>
      </c>
      <c r="Q126" s="39"/>
      <c r="R126" s="39">
        <v>3.0</v>
      </c>
      <c r="AD126" s="39">
        <v>1.0</v>
      </c>
      <c r="AL126" s="39">
        <v>0.0</v>
      </c>
      <c r="AZ126" s="39"/>
      <c r="BA126" s="39"/>
      <c r="BB126" s="39">
        <v>78.0</v>
      </c>
      <c r="BP126" s="39" t="s">
        <v>166</v>
      </c>
      <c r="BQ126" s="39"/>
      <c r="BR126" s="39" t="s">
        <v>170</v>
      </c>
      <c r="BS126" s="39"/>
      <c r="BT126" s="39"/>
      <c r="BU126" s="39"/>
      <c r="BV126" s="39"/>
      <c r="BW126" s="39"/>
      <c r="BX126" s="39"/>
      <c r="BY126" s="39"/>
      <c r="BZ126" s="39"/>
      <c r="CA126" s="39"/>
      <c r="CB126" s="39"/>
      <c r="CC126" s="39"/>
      <c r="CD126" s="39"/>
      <c r="CE126" s="39"/>
      <c r="CF126" s="39"/>
      <c r="CG126" s="39"/>
      <c r="CH126" s="39"/>
      <c r="CI126" s="39"/>
    </row>
    <row r="127">
      <c r="A127" s="39">
        <v>1185.0</v>
      </c>
      <c r="B127" s="39" t="s">
        <v>163</v>
      </c>
      <c r="C127" s="39" t="s">
        <v>128</v>
      </c>
      <c r="D127" s="39" t="s">
        <v>164</v>
      </c>
      <c r="E127" s="39">
        <v>2018.0</v>
      </c>
      <c r="F127" s="39" t="s">
        <v>165</v>
      </c>
      <c r="G127" s="39" t="s">
        <v>151</v>
      </c>
      <c r="I127" s="39" t="s">
        <v>95</v>
      </c>
      <c r="J127" s="39">
        <v>2005.0</v>
      </c>
      <c r="K127" s="39">
        <v>112.0</v>
      </c>
      <c r="M127" s="39" t="s">
        <v>85</v>
      </c>
      <c r="P127" s="39">
        <v>2.0</v>
      </c>
      <c r="Q127" s="39"/>
      <c r="R127" s="39">
        <v>1.0</v>
      </c>
      <c r="AD127" s="39">
        <v>1.0</v>
      </c>
      <c r="AL127" s="39">
        <v>0.0</v>
      </c>
      <c r="AZ127" s="39"/>
      <c r="BA127" s="39"/>
      <c r="BB127" s="39">
        <v>219.0</v>
      </c>
      <c r="BP127" s="39" t="s">
        <v>166</v>
      </c>
      <c r="BQ127" s="39"/>
      <c r="BR127" s="39" t="s">
        <v>170</v>
      </c>
      <c r="BS127" s="39"/>
      <c r="BT127" s="39"/>
      <c r="BU127" s="39"/>
      <c r="BV127" s="39"/>
      <c r="BW127" s="39"/>
      <c r="BX127" s="39"/>
      <c r="BY127" s="39"/>
      <c r="BZ127" s="39"/>
      <c r="CA127" s="39"/>
      <c r="CB127" s="39"/>
      <c r="CC127" s="39"/>
      <c r="CD127" s="39"/>
      <c r="CE127" s="39"/>
      <c r="CF127" s="39"/>
      <c r="CG127" s="39"/>
      <c r="CH127" s="39"/>
      <c r="CI127" s="39"/>
    </row>
    <row r="128">
      <c r="A128" s="39">
        <v>1185.0</v>
      </c>
      <c r="B128" s="39" t="s">
        <v>163</v>
      </c>
      <c r="C128" s="39" t="s">
        <v>128</v>
      </c>
      <c r="D128" s="39" t="s">
        <v>164</v>
      </c>
      <c r="E128" s="39">
        <v>2018.0</v>
      </c>
      <c r="F128" s="39" t="s">
        <v>165</v>
      </c>
      <c r="G128" s="39" t="s">
        <v>151</v>
      </c>
      <c r="I128" s="39" t="s">
        <v>95</v>
      </c>
      <c r="J128" s="39">
        <v>2005.0</v>
      </c>
      <c r="K128" s="39">
        <v>110.0</v>
      </c>
      <c r="M128" s="39" t="s">
        <v>85</v>
      </c>
      <c r="P128" s="39">
        <v>2.0</v>
      </c>
      <c r="Q128" s="39"/>
      <c r="R128" s="39">
        <v>2.0</v>
      </c>
      <c r="AD128" s="39">
        <v>1.0</v>
      </c>
      <c r="AL128" s="39">
        <v>0.0</v>
      </c>
      <c r="AZ128" s="39"/>
      <c r="BA128" s="39"/>
      <c r="BB128" s="39">
        <v>172.0</v>
      </c>
      <c r="BP128" s="39" t="s">
        <v>166</v>
      </c>
      <c r="BQ128" s="39"/>
      <c r="BR128" s="39" t="s">
        <v>170</v>
      </c>
      <c r="BS128" s="39"/>
      <c r="BT128" s="39"/>
      <c r="BU128" s="39"/>
      <c r="BV128" s="39"/>
      <c r="BW128" s="39"/>
      <c r="BX128" s="39"/>
      <c r="BY128" s="39"/>
      <c r="BZ128" s="39"/>
      <c r="CA128" s="39"/>
      <c r="CB128" s="39"/>
      <c r="CC128" s="39"/>
      <c r="CD128" s="39"/>
      <c r="CE128" s="39"/>
      <c r="CF128" s="39"/>
      <c r="CG128" s="39"/>
      <c r="CH128" s="39"/>
      <c r="CI128" s="39"/>
    </row>
    <row r="129">
      <c r="A129" s="39">
        <v>1185.0</v>
      </c>
      <c r="B129" s="39" t="s">
        <v>163</v>
      </c>
      <c r="C129" s="39" t="s">
        <v>128</v>
      </c>
      <c r="D129" s="39" t="s">
        <v>164</v>
      </c>
      <c r="E129" s="39">
        <v>2018.0</v>
      </c>
      <c r="F129" s="39" t="s">
        <v>165</v>
      </c>
      <c r="G129" s="39" t="s">
        <v>151</v>
      </c>
      <c r="I129" s="39" t="s">
        <v>95</v>
      </c>
      <c r="J129" s="39">
        <v>2005.0</v>
      </c>
      <c r="K129" s="39">
        <v>70.0</v>
      </c>
      <c r="M129" s="39" t="s">
        <v>85</v>
      </c>
      <c r="P129" s="39">
        <v>2.0</v>
      </c>
      <c r="Q129" s="39"/>
      <c r="R129" s="39">
        <v>3.0</v>
      </c>
      <c r="AD129" s="39">
        <v>1.0</v>
      </c>
      <c r="AL129" s="39">
        <v>0.0</v>
      </c>
      <c r="AZ129" s="39"/>
      <c r="BA129" s="39"/>
      <c r="BB129" s="39">
        <v>88.0</v>
      </c>
      <c r="BP129" s="39" t="s">
        <v>166</v>
      </c>
      <c r="BQ129" s="39"/>
      <c r="BR129" s="39" t="s">
        <v>170</v>
      </c>
      <c r="BS129" s="39"/>
      <c r="BT129" s="39"/>
      <c r="BU129" s="39"/>
      <c r="BV129" s="39"/>
      <c r="BW129" s="39"/>
      <c r="BX129" s="39"/>
      <c r="BY129" s="39"/>
      <c r="BZ129" s="39"/>
      <c r="CA129" s="39"/>
      <c r="CB129" s="39"/>
      <c r="CC129" s="39"/>
      <c r="CD129" s="39"/>
      <c r="CE129" s="39"/>
      <c r="CF129" s="39"/>
      <c r="CG129" s="39"/>
      <c r="CH129" s="39"/>
      <c r="CI129" s="39"/>
    </row>
    <row r="130">
      <c r="A130" s="39">
        <v>1465.0</v>
      </c>
      <c r="B130" s="39" t="s">
        <v>171</v>
      </c>
      <c r="C130" s="39" t="s">
        <v>128</v>
      </c>
      <c r="D130" s="39" t="s">
        <v>172</v>
      </c>
      <c r="E130" s="39">
        <v>2017.0</v>
      </c>
      <c r="F130" s="39" t="s">
        <v>173</v>
      </c>
      <c r="G130" s="39" t="s">
        <v>131</v>
      </c>
      <c r="I130" s="39" t="s">
        <v>95</v>
      </c>
      <c r="J130" s="39">
        <v>2010.0</v>
      </c>
      <c r="K130" s="39">
        <v>21.0</v>
      </c>
      <c r="L130" s="39">
        <v>2010.0</v>
      </c>
      <c r="M130" s="39" t="s">
        <v>174</v>
      </c>
      <c r="P130" s="39">
        <v>1.0</v>
      </c>
      <c r="Q130" s="39"/>
      <c r="R130" s="39">
        <v>2.0</v>
      </c>
      <c r="S130" s="39">
        <v>1.0</v>
      </c>
      <c r="AF130" s="39">
        <v>1.0</v>
      </c>
      <c r="BP130" s="39" t="s">
        <v>175</v>
      </c>
      <c r="BQ130" s="39"/>
      <c r="BR130" s="39" t="s">
        <v>176</v>
      </c>
      <c r="BS130" s="39"/>
      <c r="BT130" s="39"/>
      <c r="BU130" s="39"/>
      <c r="BV130" s="39"/>
      <c r="BW130" s="39"/>
      <c r="BX130" s="39"/>
      <c r="BY130" s="39"/>
      <c r="BZ130" s="39"/>
      <c r="CA130" s="39"/>
      <c r="CB130" s="39"/>
      <c r="CC130" s="39"/>
      <c r="CD130" s="39"/>
      <c r="CE130" s="39"/>
      <c r="CF130" s="39"/>
      <c r="CG130" s="39"/>
      <c r="CH130" s="39"/>
      <c r="CI130" s="39"/>
    </row>
    <row r="131">
      <c r="A131" s="39">
        <v>1465.0</v>
      </c>
      <c r="B131" s="39" t="s">
        <v>171</v>
      </c>
      <c r="C131" s="39" t="s">
        <v>128</v>
      </c>
      <c r="D131" s="39" t="s">
        <v>172</v>
      </c>
      <c r="E131" s="39">
        <v>2017.0</v>
      </c>
      <c r="F131" s="39" t="s">
        <v>173</v>
      </c>
      <c r="G131" s="39" t="s">
        <v>131</v>
      </c>
      <c r="I131" s="39" t="s">
        <v>95</v>
      </c>
      <c r="J131" s="39">
        <v>2010.0</v>
      </c>
      <c r="K131" s="39">
        <v>14.0</v>
      </c>
      <c r="L131" s="39">
        <v>2010.0</v>
      </c>
      <c r="M131" s="39" t="s">
        <v>177</v>
      </c>
      <c r="P131" s="39">
        <v>1.0</v>
      </c>
      <c r="Q131" s="39"/>
      <c r="R131" s="39">
        <v>2.0</v>
      </c>
      <c r="S131" s="39">
        <v>1.0</v>
      </c>
      <c r="AE131" s="39"/>
      <c r="AF131" s="39">
        <v>1.0</v>
      </c>
      <c r="BP131" s="39" t="s">
        <v>175</v>
      </c>
      <c r="BQ131" s="39"/>
      <c r="BR131" s="39" t="s">
        <v>176</v>
      </c>
    </row>
    <row r="132">
      <c r="A132" s="39">
        <v>1465.0</v>
      </c>
      <c r="B132" s="39" t="s">
        <v>171</v>
      </c>
      <c r="C132" s="39" t="s">
        <v>128</v>
      </c>
      <c r="D132" s="39" t="s">
        <v>172</v>
      </c>
      <c r="E132" s="39">
        <v>2017.0</v>
      </c>
      <c r="F132" s="39" t="s">
        <v>173</v>
      </c>
      <c r="G132" s="39" t="s">
        <v>131</v>
      </c>
      <c r="I132" s="39" t="s">
        <v>95</v>
      </c>
      <c r="J132" s="39">
        <v>2020.0</v>
      </c>
      <c r="K132" s="39">
        <v>28.0</v>
      </c>
      <c r="L132" s="39">
        <v>2010.0</v>
      </c>
      <c r="M132" s="39" t="s">
        <v>174</v>
      </c>
      <c r="P132" s="39">
        <v>1.0</v>
      </c>
      <c r="Q132" s="39"/>
      <c r="R132" s="39">
        <v>2.0</v>
      </c>
      <c r="S132" s="39">
        <v>1.0</v>
      </c>
      <c r="AF132" s="39">
        <v>1.0</v>
      </c>
      <c r="BP132" s="39" t="s">
        <v>175</v>
      </c>
      <c r="BQ132" s="39"/>
      <c r="BR132" s="39" t="s">
        <v>176</v>
      </c>
      <c r="BS132" s="39"/>
      <c r="BT132" s="39"/>
      <c r="BU132" s="39"/>
      <c r="BV132" s="39"/>
      <c r="BW132" s="39"/>
      <c r="BX132" s="39"/>
      <c r="BY132" s="39"/>
      <c r="BZ132" s="39"/>
      <c r="CA132" s="39"/>
      <c r="CB132" s="39"/>
      <c r="CC132" s="39"/>
      <c r="CD132" s="39"/>
      <c r="CE132" s="39"/>
      <c r="CF132" s="39"/>
      <c r="CG132" s="39"/>
      <c r="CH132" s="39"/>
      <c r="CI132" s="39"/>
    </row>
    <row r="133">
      <c r="A133" s="39">
        <v>1465.0</v>
      </c>
      <c r="B133" s="39" t="s">
        <v>171</v>
      </c>
      <c r="C133" s="39" t="s">
        <v>128</v>
      </c>
      <c r="D133" s="39" t="s">
        <v>172</v>
      </c>
      <c r="E133" s="39">
        <v>2017.0</v>
      </c>
      <c r="F133" s="39" t="s">
        <v>173</v>
      </c>
      <c r="G133" s="39" t="s">
        <v>131</v>
      </c>
      <c r="I133" s="39" t="s">
        <v>95</v>
      </c>
      <c r="J133" s="39">
        <v>2020.0</v>
      </c>
      <c r="K133" s="39">
        <v>18.0</v>
      </c>
      <c r="L133" s="39">
        <v>2010.0</v>
      </c>
      <c r="M133" s="39" t="s">
        <v>177</v>
      </c>
      <c r="P133" s="39">
        <v>1.0</v>
      </c>
      <c r="Q133" s="39"/>
      <c r="R133" s="39">
        <v>2.0</v>
      </c>
      <c r="S133" s="39">
        <v>1.0</v>
      </c>
      <c r="AF133" s="39">
        <v>1.0</v>
      </c>
      <c r="BP133" s="39" t="s">
        <v>175</v>
      </c>
      <c r="BQ133" s="39"/>
      <c r="BR133" s="39" t="s">
        <v>176</v>
      </c>
      <c r="BS133" s="39"/>
      <c r="BT133" s="39"/>
      <c r="BU133" s="39"/>
      <c r="BV133" s="39"/>
      <c r="BW133" s="39"/>
      <c r="BX133" s="39"/>
      <c r="BY133" s="39"/>
      <c r="BZ133" s="39"/>
      <c r="CA133" s="39"/>
      <c r="CB133" s="39"/>
      <c r="CC133" s="39"/>
      <c r="CD133" s="39"/>
      <c r="CE133" s="39"/>
      <c r="CF133" s="39"/>
      <c r="CG133" s="39"/>
      <c r="CH133" s="39"/>
      <c r="CI133" s="39"/>
    </row>
    <row r="134">
      <c r="A134" s="39">
        <v>1465.0</v>
      </c>
      <c r="B134" s="39" t="s">
        <v>171</v>
      </c>
      <c r="C134" s="39" t="s">
        <v>128</v>
      </c>
      <c r="D134" s="39" t="s">
        <v>172</v>
      </c>
      <c r="E134" s="39">
        <v>2017.0</v>
      </c>
      <c r="F134" s="39" t="s">
        <v>173</v>
      </c>
      <c r="G134" s="39" t="s">
        <v>131</v>
      </c>
      <c r="I134" s="39" t="s">
        <v>95</v>
      </c>
      <c r="J134" s="39">
        <v>2050.0</v>
      </c>
      <c r="K134" s="39">
        <v>42.0</v>
      </c>
      <c r="L134" s="39">
        <v>2010.0</v>
      </c>
      <c r="M134" s="39" t="s">
        <v>174</v>
      </c>
      <c r="P134" s="39">
        <v>1.0</v>
      </c>
      <c r="Q134" s="39"/>
      <c r="R134" s="39">
        <v>2.0</v>
      </c>
      <c r="S134" s="39">
        <v>1.0</v>
      </c>
      <c r="AF134" s="39">
        <v>1.0</v>
      </c>
      <c r="BP134" s="39" t="s">
        <v>175</v>
      </c>
      <c r="BQ134" s="39"/>
      <c r="BR134" s="39" t="s">
        <v>176</v>
      </c>
      <c r="BS134" s="39"/>
      <c r="BT134" s="39"/>
      <c r="BU134" s="39"/>
      <c r="BV134" s="39"/>
      <c r="BW134" s="39"/>
      <c r="BX134" s="39"/>
      <c r="BY134" s="39"/>
      <c r="BZ134" s="39"/>
      <c r="CA134" s="39"/>
      <c r="CB134" s="39"/>
      <c r="CC134" s="39"/>
      <c r="CD134" s="39"/>
      <c r="CE134" s="39"/>
      <c r="CF134" s="39"/>
      <c r="CG134" s="39"/>
      <c r="CH134" s="39"/>
      <c r="CI134" s="39"/>
    </row>
    <row r="135">
      <c r="A135" s="39">
        <v>1465.0</v>
      </c>
      <c r="B135" s="39" t="s">
        <v>171</v>
      </c>
      <c r="C135" s="39" t="s">
        <v>128</v>
      </c>
      <c r="D135" s="39" t="s">
        <v>172</v>
      </c>
      <c r="E135" s="39">
        <v>2017.0</v>
      </c>
      <c r="F135" s="39" t="s">
        <v>173</v>
      </c>
      <c r="G135" s="39" t="s">
        <v>131</v>
      </c>
      <c r="I135" s="39" t="s">
        <v>95</v>
      </c>
      <c r="J135" s="39">
        <v>2050.0</v>
      </c>
      <c r="K135" s="39">
        <v>28.0</v>
      </c>
      <c r="L135" s="39">
        <v>2010.0</v>
      </c>
      <c r="M135" s="39" t="s">
        <v>177</v>
      </c>
      <c r="P135" s="39">
        <v>1.0</v>
      </c>
      <c r="Q135" s="39"/>
      <c r="R135" s="39">
        <v>2.0</v>
      </c>
      <c r="S135" s="39">
        <v>1.0</v>
      </c>
      <c r="AE135" s="39"/>
      <c r="AF135" s="39">
        <v>1.0</v>
      </c>
      <c r="BP135" s="39" t="s">
        <v>175</v>
      </c>
      <c r="BQ135" s="39"/>
      <c r="BR135" s="39" t="s">
        <v>176</v>
      </c>
    </row>
    <row r="136">
      <c r="A136" s="39">
        <v>1465.0</v>
      </c>
      <c r="B136" s="39" t="s">
        <v>171</v>
      </c>
      <c r="C136" s="39" t="s">
        <v>128</v>
      </c>
      <c r="D136" s="39" t="s">
        <v>172</v>
      </c>
      <c r="E136" s="39">
        <v>2017.0</v>
      </c>
      <c r="F136" s="39" t="s">
        <v>173</v>
      </c>
      <c r="G136" s="39" t="s">
        <v>131</v>
      </c>
      <c r="I136" s="39" t="s">
        <v>95</v>
      </c>
      <c r="J136" s="39">
        <v>2100.0</v>
      </c>
      <c r="K136" s="39">
        <v>80.0</v>
      </c>
      <c r="L136" s="39">
        <v>2010.0</v>
      </c>
      <c r="M136" s="39" t="s">
        <v>174</v>
      </c>
      <c r="P136" s="39">
        <v>1.0</v>
      </c>
      <c r="Q136" s="39"/>
      <c r="R136" s="39">
        <v>2.0</v>
      </c>
      <c r="S136" s="39">
        <v>1.0</v>
      </c>
      <c r="AF136" s="39">
        <v>1.0</v>
      </c>
      <c r="BP136" s="39" t="s">
        <v>175</v>
      </c>
      <c r="BQ136" s="39"/>
      <c r="BR136" s="39" t="s">
        <v>176</v>
      </c>
      <c r="BS136" s="39"/>
      <c r="BT136" s="39"/>
      <c r="BU136" s="39"/>
      <c r="BV136" s="39"/>
      <c r="BW136" s="39"/>
      <c r="BX136" s="39"/>
      <c r="BY136" s="39"/>
      <c r="BZ136" s="39"/>
      <c r="CA136" s="39"/>
      <c r="CB136" s="39"/>
      <c r="CC136" s="39"/>
      <c r="CD136" s="39"/>
      <c r="CE136" s="39"/>
      <c r="CF136" s="39"/>
      <c r="CG136" s="39"/>
      <c r="CH136" s="39"/>
      <c r="CI136" s="39"/>
    </row>
    <row r="137">
      <c r="A137" s="39">
        <v>1465.0</v>
      </c>
      <c r="B137" s="39" t="s">
        <v>171</v>
      </c>
      <c r="C137" s="39" t="s">
        <v>128</v>
      </c>
      <c r="D137" s="39" t="s">
        <v>172</v>
      </c>
      <c r="E137" s="39">
        <v>2017.0</v>
      </c>
      <c r="F137" s="39" t="s">
        <v>173</v>
      </c>
      <c r="G137" s="39" t="s">
        <v>131</v>
      </c>
      <c r="I137" s="39" t="s">
        <v>95</v>
      </c>
      <c r="J137" s="39">
        <v>2100.0</v>
      </c>
      <c r="K137" s="39">
        <v>46.0</v>
      </c>
      <c r="L137" s="39">
        <v>2010.0</v>
      </c>
      <c r="M137" s="39" t="s">
        <v>177</v>
      </c>
      <c r="P137" s="39">
        <v>1.0</v>
      </c>
      <c r="Q137" s="39"/>
      <c r="R137" s="39">
        <v>2.0</v>
      </c>
      <c r="S137" s="39">
        <v>1.0</v>
      </c>
      <c r="AE137" s="39"/>
      <c r="AF137" s="39">
        <v>1.0</v>
      </c>
      <c r="BP137" s="39" t="s">
        <v>175</v>
      </c>
      <c r="BQ137" s="39"/>
      <c r="BR137" s="39" t="s">
        <v>176</v>
      </c>
    </row>
    <row r="138">
      <c r="A138" s="39">
        <v>1004.0</v>
      </c>
      <c r="B138" s="39" t="s">
        <v>178</v>
      </c>
      <c r="C138" s="39" t="s">
        <v>128</v>
      </c>
      <c r="D138" s="39" t="s">
        <v>179</v>
      </c>
      <c r="E138" s="39">
        <v>2018.0</v>
      </c>
      <c r="F138" s="39" t="s">
        <v>180</v>
      </c>
      <c r="G138" s="39" t="s">
        <v>131</v>
      </c>
      <c r="I138" s="39" t="s">
        <v>84</v>
      </c>
      <c r="J138" s="39">
        <v>2013.0</v>
      </c>
      <c r="K138" s="39">
        <v>14.0</v>
      </c>
      <c r="L138" s="39">
        <v>2013.0</v>
      </c>
      <c r="M138" s="39" t="s">
        <v>181</v>
      </c>
      <c r="P138" s="39">
        <v>1.0</v>
      </c>
      <c r="Q138" s="39"/>
      <c r="R138" s="39">
        <v>2.0</v>
      </c>
      <c r="AC138" s="39">
        <v>1.0</v>
      </c>
      <c r="BP138" s="39" t="s">
        <v>116</v>
      </c>
      <c r="BQ138" s="39"/>
    </row>
    <row r="139">
      <c r="A139" s="39">
        <v>1004.0</v>
      </c>
      <c r="B139" s="39" t="s">
        <v>178</v>
      </c>
      <c r="C139" s="39" t="s">
        <v>128</v>
      </c>
      <c r="D139" s="39" t="s">
        <v>179</v>
      </c>
      <c r="E139" s="39">
        <v>2018.0</v>
      </c>
      <c r="F139" s="39" t="s">
        <v>180</v>
      </c>
      <c r="G139" s="39" t="s">
        <v>131</v>
      </c>
      <c r="I139" s="39" t="s">
        <v>84</v>
      </c>
      <c r="J139" s="39">
        <v>2013.0</v>
      </c>
      <c r="K139" s="39">
        <v>15.0</v>
      </c>
      <c r="L139" s="39">
        <v>2013.0</v>
      </c>
      <c r="M139" s="39" t="s">
        <v>85</v>
      </c>
      <c r="P139" s="39">
        <v>1.0</v>
      </c>
      <c r="Q139" s="39"/>
      <c r="R139" s="39">
        <v>2.0</v>
      </c>
      <c r="AC139" s="39">
        <v>1.0</v>
      </c>
      <c r="AE139" s="39"/>
      <c r="BP139" s="39" t="s">
        <v>116</v>
      </c>
      <c r="BQ139" s="39"/>
    </row>
    <row r="140">
      <c r="A140" s="39">
        <v>1004.0</v>
      </c>
      <c r="B140" s="39" t="s">
        <v>178</v>
      </c>
      <c r="C140" s="39" t="s">
        <v>128</v>
      </c>
      <c r="D140" s="39" t="s">
        <v>179</v>
      </c>
      <c r="E140" s="39">
        <v>2018.0</v>
      </c>
      <c r="F140" s="39" t="s">
        <v>180</v>
      </c>
      <c r="G140" s="39" t="s">
        <v>131</v>
      </c>
      <c r="I140" s="39" t="s">
        <v>84</v>
      </c>
      <c r="J140" s="39">
        <v>2020.0</v>
      </c>
      <c r="K140" s="39">
        <v>16.0</v>
      </c>
      <c r="L140" s="39">
        <v>2013.0</v>
      </c>
      <c r="M140" s="39" t="s">
        <v>181</v>
      </c>
      <c r="P140" s="39">
        <v>1.0</v>
      </c>
      <c r="Q140" s="39"/>
      <c r="R140" s="39">
        <v>2.0</v>
      </c>
      <c r="AC140" s="39">
        <v>1.0</v>
      </c>
      <c r="BP140" s="39" t="s">
        <v>116</v>
      </c>
      <c r="BQ140" s="39"/>
    </row>
    <row r="141">
      <c r="A141" s="39">
        <v>1004.0</v>
      </c>
      <c r="B141" s="39" t="s">
        <v>178</v>
      </c>
      <c r="C141" s="39" t="s">
        <v>128</v>
      </c>
      <c r="D141" s="39" t="s">
        <v>179</v>
      </c>
      <c r="E141" s="39">
        <v>2018.0</v>
      </c>
      <c r="F141" s="39" t="s">
        <v>180</v>
      </c>
      <c r="G141" s="39" t="s">
        <v>131</v>
      </c>
      <c r="I141" s="39" t="s">
        <v>84</v>
      </c>
      <c r="J141" s="39">
        <v>2020.0</v>
      </c>
      <c r="K141" s="39">
        <v>17.0</v>
      </c>
      <c r="L141" s="39">
        <v>2013.0</v>
      </c>
      <c r="M141" s="39" t="s">
        <v>85</v>
      </c>
      <c r="P141" s="39">
        <v>1.0</v>
      </c>
      <c r="Q141" s="39"/>
      <c r="R141" s="39">
        <v>2.0</v>
      </c>
      <c r="AC141" s="39">
        <v>1.0</v>
      </c>
      <c r="AE141" s="39"/>
      <c r="BP141" s="39" t="s">
        <v>116</v>
      </c>
      <c r="BQ141" s="39"/>
    </row>
    <row r="142">
      <c r="A142" s="39">
        <v>1004.0</v>
      </c>
      <c r="B142" s="39" t="s">
        <v>178</v>
      </c>
      <c r="C142" s="39" t="s">
        <v>128</v>
      </c>
      <c r="D142" s="39" t="s">
        <v>179</v>
      </c>
      <c r="E142" s="39">
        <v>2018.0</v>
      </c>
      <c r="F142" s="39" t="s">
        <v>180</v>
      </c>
      <c r="G142" s="39" t="s">
        <v>131</v>
      </c>
      <c r="I142" s="39" t="s">
        <v>84</v>
      </c>
      <c r="J142" s="39">
        <v>2050.0</v>
      </c>
      <c r="K142" s="39">
        <v>19.0</v>
      </c>
      <c r="L142" s="39">
        <v>2013.0</v>
      </c>
      <c r="M142" s="39" t="s">
        <v>181</v>
      </c>
      <c r="P142" s="39">
        <v>1.0</v>
      </c>
      <c r="Q142" s="39"/>
      <c r="R142" s="39">
        <v>2.0</v>
      </c>
      <c r="AC142" s="39">
        <v>1.0</v>
      </c>
      <c r="BP142" s="39" t="s">
        <v>116</v>
      </c>
      <c r="BQ142" s="39"/>
    </row>
    <row r="143">
      <c r="A143" s="39">
        <v>1004.0</v>
      </c>
      <c r="B143" s="39" t="s">
        <v>178</v>
      </c>
      <c r="C143" s="39" t="s">
        <v>128</v>
      </c>
      <c r="D143" s="39" t="s">
        <v>179</v>
      </c>
      <c r="E143" s="39">
        <v>2018.0</v>
      </c>
      <c r="F143" s="39" t="s">
        <v>180</v>
      </c>
      <c r="G143" s="39" t="s">
        <v>131</v>
      </c>
      <c r="I143" s="39" t="s">
        <v>84</v>
      </c>
      <c r="J143" s="39">
        <v>2050.0</v>
      </c>
      <c r="K143" s="39">
        <v>20.0</v>
      </c>
      <c r="L143" s="39">
        <v>2013.0</v>
      </c>
      <c r="M143" s="39" t="s">
        <v>85</v>
      </c>
      <c r="P143" s="39">
        <v>1.0</v>
      </c>
      <c r="Q143" s="39"/>
      <c r="R143" s="39">
        <v>2.0</v>
      </c>
      <c r="AC143" s="39">
        <v>1.0</v>
      </c>
      <c r="AE143" s="39"/>
      <c r="BP143" s="39" t="s">
        <v>116</v>
      </c>
      <c r="BQ143" s="39"/>
    </row>
    <row r="144">
      <c r="A144" s="39">
        <v>1004.0</v>
      </c>
      <c r="B144" s="39" t="s">
        <v>178</v>
      </c>
      <c r="C144" s="39" t="s">
        <v>128</v>
      </c>
      <c r="D144" s="39" t="s">
        <v>179</v>
      </c>
      <c r="E144" s="39">
        <v>2018.0</v>
      </c>
      <c r="F144" s="39" t="s">
        <v>180</v>
      </c>
      <c r="G144" s="39" t="s">
        <v>131</v>
      </c>
      <c r="I144" s="39" t="s">
        <v>84</v>
      </c>
      <c r="J144" s="39">
        <v>2100.0</v>
      </c>
      <c r="K144" s="39">
        <v>20.0</v>
      </c>
      <c r="L144" s="39">
        <v>2013.0</v>
      </c>
      <c r="M144" s="39" t="s">
        <v>181</v>
      </c>
      <c r="P144" s="39">
        <v>1.0</v>
      </c>
      <c r="Q144" s="39"/>
      <c r="R144" s="39">
        <v>2.0</v>
      </c>
      <c r="AC144" s="39">
        <v>1.0</v>
      </c>
      <c r="BP144" s="39" t="s">
        <v>116</v>
      </c>
      <c r="BQ144" s="39"/>
    </row>
    <row r="145">
      <c r="A145" s="39">
        <v>1004.0</v>
      </c>
      <c r="B145" s="39" t="s">
        <v>178</v>
      </c>
      <c r="C145" s="39" t="s">
        <v>128</v>
      </c>
      <c r="D145" s="39" t="s">
        <v>179</v>
      </c>
      <c r="E145" s="39">
        <v>2018.0</v>
      </c>
      <c r="F145" s="39" t="s">
        <v>180</v>
      </c>
      <c r="G145" s="39" t="s">
        <v>131</v>
      </c>
      <c r="I145" s="39" t="s">
        <v>84</v>
      </c>
      <c r="J145" s="39">
        <v>2100.0</v>
      </c>
      <c r="K145" s="39">
        <v>22.0</v>
      </c>
      <c r="L145" s="39">
        <v>2013.0</v>
      </c>
      <c r="M145" s="39" t="s">
        <v>85</v>
      </c>
      <c r="P145" s="39">
        <v>1.0</v>
      </c>
      <c r="Q145" s="39"/>
      <c r="R145" s="39">
        <v>2.0</v>
      </c>
      <c r="AC145" s="39">
        <v>1.0</v>
      </c>
      <c r="AE145" s="39"/>
      <c r="BP145" s="39" t="s">
        <v>116</v>
      </c>
      <c r="BQ145" s="39"/>
    </row>
    <row r="146">
      <c r="A146" s="39">
        <v>3634.0</v>
      </c>
      <c r="B146" s="39" t="s">
        <v>182</v>
      </c>
      <c r="C146" s="39" t="s">
        <v>128</v>
      </c>
      <c r="D146" s="39" t="s">
        <v>183</v>
      </c>
      <c r="E146" s="39">
        <v>2002.0</v>
      </c>
      <c r="F146" s="39" t="s">
        <v>184</v>
      </c>
      <c r="G146" s="39" t="s">
        <v>185</v>
      </c>
      <c r="I146" s="39"/>
      <c r="J146" s="39">
        <v>2010.0</v>
      </c>
      <c r="K146" s="39">
        <v>2.0</v>
      </c>
      <c r="L146" s="39">
        <v>1995.0</v>
      </c>
      <c r="M146" s="39" t="s">
        <v>85</v>
      </c>
      <c r="O146" s="39">
        <v>6.0</v>
      </c>
      <c r="P146" s="39"/>
      <c r="Q146" s="39"/>
      <c r="R146" s="39"/>
      <c r="AC146" s="39"/>
      <c r="AE146" s="39"/>
      <c r="BP146" s="39" t="s">
        <v>186</v>
      </c>
      <c r="BQ146" s="39" t="s">
        <v>187</v>
      </c>
    </row>
    <row r="147">
      <c r="A147" s="39">
        <v>3634.0</v>
      </c>
      <c r="B147" s="39" t="s">
        <v>182</v>
      </c>
      <c r="C147" s="39" t="s">
        <v>128</v>
      </c>
      <c r="D147" s="39" t="s">
        <v>183</v>
      </c>
      <c r="E147" s="39">
        <v>2002.0</v>
      </c>
      <c r="F147" s="39" t="s">
        <v>184</v>
      </c>
      <c r="G147" s="39" t="s">
        <v>185</v>
      </c>
      <c r="I147" s="39"/>
      <c r="J147" s="39">
        <v>2010.0</v>
      </c>
      <c r="K147" s="39">
        <v>4.0</v>
      </c>
      <c r="L147" s="39">
        <v>1995.0</v>
      </c>
      <c r="M147" s="39" t="s">
        <v>85</v>
      </c>
      <c r="O147" s="39">
        <v>6.0</v>
      </c>
      <c r="BJ147" s="39">
        <v>1.0</v>
      </c>
      <c r="BP147" s="39" t="s">
        <v>188</v>
      </c>
      <c r="BQ147" s="39" t="s">
        <v>187</v>
      </c>
    </row>
    <row r="148">
      <c r="A148" s="39">
        <v>3634.0</v>
      </c>
      <c r="B148" s="39" t="s">
        <v>182</v>
      </c>
      <c r="C148" s="39" t="s">
        <v>128</v>
      </c>
      <c r="D148" s="39" t="s">
        <v>183</v>
      </c>
      <c r="E148" s="39">
        <v>2002.0</v>
      </c>
      <c r="F148" s="39" t="s">
        <v>184</v>
      </c>
      <c r="G148" s="39" t="s">
        <v>185</v>
      </c>
      <c r="I148" s="39"/>
      <c r="J148" s="39">
        <v>2020.0</v>
      </c>
      <c r="K148" s="39">
        <v>3.0</v>
      </c>
      <c r="L148" s="39">
        <v>1995.0</v>
      </c>
      <c r="M148" s="39" t="s">
        <v>85</v>
      </c>
      <c r="O148" s="39">
        <v>6.0</v>
      </c>
      <c r="P148" s="39"/>
      <c r="Q148" s="39"/>
      <c r="R148" s="39"/>
      <c r="AC148" s="39"/>
      <c r="AE148" s="39"/>
      <c r="BP148" s="39" t="s">
        <v>186</v>
      </c>
      <c r="BQ148" s="39" t="s">
        <v>187</v>
      </c>
    </row>
    <row r="149">
      <c r="A149" s="39">
        <v>3634.0</v>
      </c>
      <c r="B149" s="39" t="s">
        <v>182</v>
      </c>
      <c r="C149" s="39" t="s">
        <v>128</v>
      </c>
      <c r="D149" s="39" t="s">
        <v>183</v>
      </c>
      <c r="E149" s="39">
        <v>2002.0</v>
      </c>
      <c r="F149" s="39" t="s">
        <v>184</v>
      </c>
      <c r="G149" s="39" t="s">
        <v>185</v>
      </c>
      <c r="I149" s="39"/>
      <c r="J149" s="39">
        <v>2050.0</v>
      </c>
      <c r="K149" s="39">
        <v>6.0</v>
      </c>
      <c r="L149" s="39">
        <v>1995.0</v>
      </c>
      <c r="M149" s="39" t="s">
        <v>85</v>
      </c>
      <c r="O149" s="39">
        <v>6.0</v>
      </c>
      <c r="P149" s="39"/>
      <c r="Q149" s="39"/>
      <c r="R149" s="39"/>
      <c r="AC149" s="39"/>
      <c r="AE149" s="39"/>
      <c r="BP149" s="39" t="s">
        <v>186</v>
      </c>
      <c r="BQ149" s="39" t="s">
        <v>187</v>
      </c>
    </row>
    <row r="150">
      <c r="A150" s="39">
        <v>3634.0</v>
      </c>
      <c r="B150" s="39" t="s">
        <v>182</v>
      </c>
      <c r="C150" s="39" t="s">
        <v>128</v>
      </c>
      <c r="D150" s="39" t="s">
        <v>183</v>
      </c>
      <c r="E150" s="39">
        <v>2002.0</v>
      </c>
      <c r="F150" s="39" t="s">
        <v>184</v>
      </c>
      <c r="G150" s="39" t="s">
        <v>185</v>
      </c>
      <c r="I150" s="39"/>
      <c r="J150" s="39">
        <v>2100.0</v>
      </c>
      <c r="K150" s="39">
        <v>15.0</v>
      </c>
      <c r="L150" s="39">
        <v>1995.0</v>
      </c>
      <c r="M150" s="39" t="s">
        <v>85</v>
      </c>
      <c r="O150" s="39">
        <v>6.0</v>
      </c>
      <c r="P150" s="39"/>
      <c r="Q150" s="39"/>
      <c r="R150" s="39"/>
      <c r="AC150" s="39"/>
      <c r="AE150" s="39"/>
      <c r="BP150" s="39" t="s">
        <v>186</v>
      </c>
      <c r="BQ150" s="39" t="s">
        <v>187</v>
      </c>
    </row>
    <row r="151">
      <c r="A151" s="39">
        <v>2220.0</v>
      </c>
      <c r="B151" s="39" t="s">
        <v>189</v>
      </c>
      <c r="C151" s="39" t="s">
        <v>128</v>
      </c>
      <c r="D151" s="39" t="s">
        <v>190</v>
      </c>
      <c r="E151" s="39">
        <v>2015.0</v>
      </c>
      <c r="F151" s="39" t="s">
        <v>191</v>
      </c>
      <c r="G151" s="39" t="s">
        <v>185</v>
      </c>
      <c r="I151" s="39" t="s">
        <v>95</v>
      </c>
      <c r="J151" s="39">
        <v>2000.0</v>
      </c>
      <c r="K151" s="43">
        <v>1.5272727272727271</v>
      </c>
      <c r="L151" s="39"/>
      <c r="M151" s="39" t="s">
        <v>85</v>
      </c>
      <c r="O151" s="39">
        <v>4.0</v>
      </c>
      <c r="BP151" s="39" t="s">
        <v>192</v>
      </c>
      <c r="BQ151" s="39"/>
    </row>
    <row r="152">
      <c r="A152" s="39">
        <v>2220.0</v>
      </c>
      <c r="B152" s="39" t="s">
        <v>189</v>
      </c>
      <c r="C152" s="39" t="s">
        <v>128</v>
      </c>
      <c r="D152" s="39" t="s">
        <v>190</v>
      </c>
      <c r="E152" s="39">
        <v>2015.0</v>
      </c>
      <c r="F152" s="39" t="s">
        <v>191</v>
      </c>
      <c r="G152" s="39" t="s">
        <v>185</v>
      </c>
      <c r="I152" s="39" t="s">
        <v>95</v>
      </c>
      <c r="J152" s="39">
        <v>2000.0</v>
      </c>
      <c r="K152" s="43">
        <v>1.772727272727273</v>
      </c>
      <c r="L152" s="39"/>
      <c r="M152" s="39" t="s">
        <v>85</v>
      </c>
      <c r="O152" s="39" t="s">
        <v>193</v>
      </c>
      <c r="BP152" s="39" t="s">
        <v>192</v>
      </c>
      <c r="BQ152" s="39"/>
      <c r="BR152" s="39" t="s">
        <v>194</v>
      </c>
    </row>
    <row r="153">
      <c r="A153" s="39">
        <v>2220.0</v>
      </c>
      <c r="B153" s="39" t="s">
        <v>189</v>
      </c>
      <c r="C153" s="39" t="s">
        <v>128</v>
      </c>
      <c r="D153" s="39" t="s">
        <v>190</v>
      </c>
      <c r="E153" s="39">
        <v>2015.0</v>
      </c>
      <c r="F153" s="39" t="s">
        <v>191</v>
      </c>
      <c r="G153" s="39" t="s">
        <v>185</v>
      </c>
      <c r="I153" s="39" t="s">
        <v>95</v>
      </c>
      <c r="J153" s="39">
        <v>2000.0</v>
      </c>
      <c r="K153" s="43">
        <v>2.8363636363636364</v>
      </c>
      <c r="L153" s="39"/>
      <c r="M153" s="39" t="s">
        <v>85</v>
      </c>
      <c r="O153" s="39" t="s">
        <v>193</v>
      </c>
      <c r="BP153" s="39" t="s">
        <v>192</v>
      </c>
      <c r="BQ153" s="39"/>
      <c r="BR153" s="39" t="s">
        <v>195</v>
      </c>
    </row>
    <row r="154">
      <c r="A154" s="39">
        <v>2220.0</v>
      </c>
      <c r="B154" s="39" t="s">
        <v>189</v>
      </c>
      <c r="C154" s="39" t="s">
        <v>128</v>
      </c>
      <c r="D154" s="39" t="s">
        <v>190</v>
      </c>
      <c r="E154" s="39">
        <v>2015.0</v>
      </c>
      <c r="F154" s="39" t="s">
        <v>191</v>
      </c>
      <c r="G154" s="39" t="s">
        <v>185</v>
      </c>
      <c r="I154" s="39" t="s">
        <v>95</v>
      </c>
      <c r="J154" s="39">
        <v>2000.0</v>
      </c>
      <c r="K154" s="43">
        <v>2.8718181818181816</v>
      </c>
      <c r="L154" s="39"/>
      <c r="M154" s="39" t="s">
        <v>85</v>
      </c>
      <c r="O154" s="39" t="s">
        <v>196</v>
      </c>
      <c r="BP154" s="39" t="s">
        <v>192</v>
      </c>
      <c r="BQ154" s="39"/>
      <c r="BR154" s="39" t="s">
        <v>197</v>
      </c>
    </row>
    <row r="155">
      <c r="A155" s="39">
        <v>2220.0</v>
      </c>
      <c r="B155" s="39" t="s">
        <v>189</v>
      </c>
      <c r="C155" s="39" t="s">
        <v>128</v>
      </c>
      <c r="D155" s="39" t="s">
        <v>190</v>
      </c>
      <c r="E155" s="39">
        <v>2015.0</v>
      </c>
      <c r="F155" s="39" t="s">
        <v>191</v>
      </c>
      <c r="G155" s="39" t="s">
        <v>185</v>
      </c>
      <c r="I155" s="39" t="s">
        <v>95</v>
      </c>
      <c r="J155" s="39">
        <v>2000.0</v>
      </c>
      <c r="K155" s="43">
        <v>3.872727272727272</v>
      </c>
      <c r="L155" s="39"/>
      <c r="M155" s="39" t="s">
        <v>85</v>
      </c>
      <c r="O155" s="39" t="s">
        <v>193</v>
      </c>
      <c r="BP155" s="39" t="s">
        <v>192</v>
      </c>
      <c r="BQ155" s="39"/>
      <c r="BR155" s="39" t="s">
        <v>198</v>
      </c>
    </row>
    <row r="156">
      <c r="A156" s="39">
        <v>2220.0</v>
      </c>
      <c r="B156" s="39" t="s">
        <v>189</v>
      </c>
      <c r="C156" s="39" t="s">
        <v>128</v>
      </c>
      <c r="D156" s="39" t="s">
        <v>190</v>
      </c>
      <c r="E156" s="39">
        <v>2015.0</v>
      </c>
      <c r="F156" s="39" t="s">
        <v>191</v>
      </c>
      <c r="G156" s="39" t="s">
        <v>185</v>
      </c>
      <c r="I156" s="39" t="s">
        <v>95</v>
      </c>
      <c r="J156" s="39">
        <v>2000.0</v>
      </c>
      <c r="K156" s="43">
        <v>3.9272727272727272</v>
      </c>
      <c r="L156" s="39"/>
      <c r="M156" s="39" t="s">
        <v>85</v>
      </c>
      <c r="O156" s="39" t="s">
        <v>193</v>
      </c>
      <c r="BP156" s="39" t="s">
        <v>192</v>
      </c>
      <c r="BQ156" s="39"/>
      <c r="BR156" s="39" t="s">
        <v>199</v>
      </c>
    </row>
    <row r="157">
      <c r="A157" s="39">
        <v>2220.0</v>
      </c>
      <c r="B157" s="39" t="s">
        <v>189</v>
      </c>
      <c r="C157" s="39" t="s">
        <v>128</v>
      </c>
      <c r="D157" s="39" t="s">
        <v>190</v>
      </c>
      <c r="E157" s="39">
        <v>2015.0</v>
      </c>
      <c r="F157" s="39" t="s">
        <v>191</v>
      </c>
      <c r="G157" s="39" t="s">
        <v>185</v>
      </c>
      <c r="I157" s="39" t="s">
        <v>95</v>
      </c>
      <c r="J157" s="39">
        <v>2000.0</v>
      </c>
      <c r="K157" s="43">
        <v>4.118181818181818</v>
      </c>
      <c r="L157" s="39"/>
      <c r="M157" s="39" t="s">
        <v>85</v>
      </c>
      <c r="O157" s="39">
        <v>2.5</v>
      </c>
      <c r="BP157" s="39" t="s">
        <v>192</v>
      </c>
      <c r="BQ157" s="39"/>
    </row>
    <row r="158">
      <c r="A158" s="39">
        <v>3528.0</v>
      </c>
      <c r="B158" s="39" t="s">
        <v>200</v>
      </c>
      <c r="C158" s="39" t="s">
        <v>128</v>
      </c>
      <c r="D158" s="39" t="s">
        <v>201</v>
      </c>
      <c r="E158" s="39">
        <v>2006.0</v>
      </c>
      <c r="F158" s="39" t="s">
        <v>202</v>
      </c>
      <c r="G158" s="39" t="s">
        <v>203</v>
      </c>
      <c r="I158" s="39" t="s">
        <v>95</v>
      </c>
      <c r="J158" s="39">
        <v>1995.0</v>
      </c>
      <c r="K158" s="43">
        <v>15.818181818181817</v>
      </c>
      <c r="L158" s="39"/>
      <c r="M158" s="39" t="s">
        <v>204</v>
      </c>
      <c r="P158" s="39">
        <v>0.0</v>
      </c>
      <c r="Q158" s="39"/>
      <c r="R158" s="39">
        <v>1.0</v>
      </c>
      <c r="BP158" s="39" t="s">
        <v>125</v>
      </c>
      <c r="BQ158" s="39"/>
    </row>
    <row r="159">
      <c r="A159" s="39">
        <v>3528.0</v>
      </c>
      <c r="B159" s="39" t="s">
        <v>200</v>
      </c>
      <c r="C159" s="39" t="s">
        <v>128</v>
      </c>
      <c r="D159" s="39" t="s">
        <v>201</v>
      </c>
      <c r="E159" s="39">
        <v>2006.0</v>
      </c>
      <c r="F159" s="39" t="s">
        <v>202</v>
      </c>
      <c r="G159" s="39" t="s">
        <v>203</v>
      </c>
      <c r="I159" s="39" t="s">
        <v>95</v>
      </c>
      <c r="J159" s="39">
        <v>1995.0</v>
      </c>
      <c r="K159" s="43">
        <v>3.0</v>
      </c>
      <c r="L159" s="39"/>
      <c r="M159" s="39" t="s">
        <v>204</v>
      </c>
      <c r="P159" s="39">
        <v>1.0</v>
      </c>
      <c r="Q159" s="39"/>
      <c r="R159" s="39">
        <v>1.0</v>
      </c>
      <c r="BP159" s="39" t="s">
        <v>125</v>
      </c>
      <c r="BQ159" s="39"/>
    </row>
    <row r="160">
      <c r="A160" s="39">
        <v>3528.0</v>
      </c>
      <c r="B160" s="39" t="s">
        <v>200</v>
      </c>
      <c r="C160" s="39" t="s">
        <v>128</v>
      </c>
      <c r="D160" s="39" t="s">
        <v>201</v>
      </c>
      <c r="E160" s="39">
        <v>2006.0</v>
      </c>
      <c r="F160" s="39" t="s">
        <v>202</v>
      </c>
      <c r="G160" s="39" t="s">
        <v>203</v>
      </c>
      <c r="I160" s="39" t="s">
        <v>95</v>
      </c>
      <c r="J160" s="39">
        <v>1995.0</v>
      </c>
      <c r="K160" s="43">
        <v>-0.6272727272727272</v>
      </c>
      <c r="L160" s="39"/>
      <c r="M160" s="39" t="s">
        <v>204</v>
      </c>
      <c r="P160" s="39">
        <v>3.0</v>
      </c>
      <c r="Q160" s="39"/>
      <c r="R160" s="39">
        <v>1.0</v>
      </c>
      <c r="BP160" s="39" t="s">
        <v>125</v>
      </c>
      <c r="BQ160" s="39"/>
    </row>
    <row r="161">
      <c r="A161" s="39">
        <v>3528.0</v>
      </c>
      <c r="B161" s="39" t="s">
        <v>200</v>
      </c>
      <c r="C161" s="39" t="s">
        <v>128</v>
      </c>
      <c r="D161" s="39" t="s">
        <v>201</v>
      </c>
      <c r="E161" s="39">
        <v>2006.0</v>
      </c>
      <c r="F161" s="39" t="s">
        <v>202</v>
      </c>
      <c r="G161" s="39" t="s">
        <v>203</v>
      </c>
      <c r="I161" s="39" t="s">
        <v>95</v>
      </c>
      <c r="J161" s="39">
        <v>1995.0</v>
      </c>
      <c r="K161" s="43">
        <v>4.909090909090909</v>
      </c>
      <c r="L161" s="39"/>
      <c r="M161" s="39" t="s">
        <v>204</v>
      </c>
      <c r="O161" s="39" t="s">
        <v>196</v>
      </c>
      <c r="BP161" s="39" t="s">
        <v>125</v>
      </c>
      <c r="BQ161" s="39"/>
    </row>
    <row r="162">
      <c r="A162" s="39">
        <v>3528.0</v>
      </c>
      <c r="B162" s="39" t="s">
        <v>200</v>
      </c>
      <c r="C162" s="39" t="s">
        <v>128</v>
      </c>
      <c r="D162" s="39" t="s">
        <v>201</v>
      </c>
      <c r="E162" s="39">
        <v>2006.0</v>
      </c>
      <c r="F162" s="39" t="s">
        <v>202</v>
      </c>
      <c r="G162" s="39" t="s">
        <v>203</v>
      </c>
      <c r="I162" s="39" t="s">
        <v>95</v>
      </c>
      <c r="J162" s="39">
        <v>1995.0</v>
      </c>
      <c r="K162" s="43">
        <v>1.7999999999999998</v>
      </c>
      <c r="L162" s="39"/>
      <c r="M162" s="39" t="s">
        <v>204</v>
      </c>
      <c r="O162" s="39">
        <v>3.5</v>
      </c>
      <c r="BP162" s="39" t="s">
        <v>125</v>
      </c>
      <c r="BQ162" s="39"/>
    </row>
    <row r="163">
      <c r="A163" s="39">
        <v>3528.0</v>
      </c>
      <c r="B163" s="39" t="s">
        <v>200</v>
      </c>
      <c r="C163" s="39" t="s">
        <v>128</v>
      </c>
      <c r="D163" s="39" t="s">
        <v>201</v>
      </c>
      <c r="E163" s="39">
        <v>2006.0</v>
      </c>
      <c r="F163" s="39" t="s">
        <v>202</v>
      </c>
      <c r="G163" s="39" t="s">
        <v>203</v>
      </c>
      <c r="I163" s="39" t="s">
        <v>95</v>
      </c>
      <c r="J163" s="39">
        <v>1995.0</v>
      </c>
      <c r="K163" s="43">
        <v>24.0</v>
      </c>
      <c r="L163" s="39"/>
      <c r="M163" s="39" t="s">
        <v>204</v>
      </c>
      <c r="O163" s="39" t="s">
        <v>205</v>
      </c>
      <c r="BP163" s="39" t="s">
        <v>125</v>
      </c>
      <c r="BQ163" s="39"/>
    </row>
    <row r="164">
      <c r="A164" s="39">
        <v>3528.0</v>
      </c>
      <c r="B164" s="39" t="s">
        <v>200</v>
      </c>
      <c r="C164" s="39" t="s">
        <v>128</v>
      </c>
      <c r="D164" s="39" t="s">
        <v>201</v>
      </c>
      <c r="E164" s="39">
        <v>2006.0</v>
      </c>
      <c r="F164" s="39" t="s">
        <v>202</v>
      </c>
      <c r="G164" s="39" t="s">
        <v>203</v>
      </c>
      <c r="I164" s="39" t="s">
        <v>95</v>
      </c>
      <c r="J164" s="39">
        <v>1995.0</v>
      </c>
      <c r="K164" s="43">
        <v>0.5727272727272728</v>
      </c>
      <c r="L164" s="39"/>
      <c r="M164" s="39" t="s">
        <v>204</v>
      </c>
      <c r="O164" s="39">
        <v>4.0</v>
      </c>
      <c r="BP164" s="39" t="s">
        <v>125</v>
      </c>
      <c r="BQ164" s="39"/>
    </row>
    <row r="165">
      <c r="A165" s="39">
        <v>3528.0</v>
      </c>
      <c r="B165" s="39" t="s">
        <v>200</v>
      </c>
      <c r="C165" s="39" t="s">
        <v>128</v>
      </c>
      <c r="D165" s="39" t="s">
        <v>201</v>
      </c>
      <c r="E165" s="39">
        <v>2006.0</v>
      </c>
      <c r="F165" s="39" t="s">
        <v>202</v>
      </c>
      <c r="G165" s="39" t="s">
        <v>203</v>
      </c>
      <c r="I165" s="39" t="s">
        <v>95</v>
      </c>
      <c r="J165" s="39">
        <v>1995.0</v>
      </c>
      <c r="K165" s="43">
        <v>50.45454545454545</v>
      </c>
      <c r="L165" s="39"/>
      <c r="M165" s="39" t="s">
        <v>204</v>
      </c>
      <c r="P165" s="39">
        <v>0.0</v>
      </c>
      <c r="Q165" s="39"/>
      <c r="R165" s="39">
        <v>1.0</v>
      </c>
      <c r="BC165" s="39">
        <v>1.0</v>
      </c>
      <c r="BD165" s="39">
        <v>1.0</v>
      </c>
      <c r="BP165" s="39" t="s">
        <v>125</v>
      </c>
      <c r="BQ165" s="39"/>
      <c r="BR165" s="39" t="s">
        <v>206</v>
      </c>
    </row>
    <row r="166">
      <c r="A166" s="39">
        <v>3528.0</v>
      </c>
      <c r="B166" s="39" t="s">
        <v>200</v>
      </c>
      <c r="C166" s="39" t="s">
        <v>128</v>
      </c>
      <c r="D166" s="39" t="s">
        <v>201</v>
      </c>
      <c r="E166" s="39">
        <v>2006.0</v>
      </c>
      <c r="F166" s="39" t="s">
        <v>202</v>
      </c>
      <c r="G166" s="39" t="s">
        <v>203</v>
      </c>
      <c r="I166" s="39" t="s">
        <v>95</v>
      </c>
      <c r="J166" s="39">
        <v>1995.0</v>
      </c>
      <c r="K166" s="43">
        <v>7.909090909090908</v>
      </c>
      <c r="L166" s="39"/>
      <c r="M166" s="39" t="s">
        <v>204</v>
      </c>
      <c r="P166" s="39">
        <v>1.0</v>
      </c>
      <c r="Q166" s="39"/>
      <c r="R166" s="39">
        <v>1.0</v>
      </c>
      <c r="BC166" s="39">
        <v>1.0</v>
      </c>
      <c r="BD166" s="39">
        <v>1.0</v>
      </c>
      <c r="BP166" s="39" t="s">
        <v>125</v>
      </c>
      <c r="BQ166" s="39"/>
      <c r="BR166" s="39" t="s">
        <v>206</v>
      </c>
    </row>
    <row r="167">
      <c r="A167" s="39">
        <v>3528.0</v>
      </c>
      <c r="B167" s="39" t="s">
        <v>200</v>
      </c>
      <c r="C167" s="39" t="s">
        <v>128</v>
      </c>
      <c r="D167" s="39" t="s">
        <v>201</v>
      </c>
      <c r="E167" s="39">
        <v>2006.0</v>
      </c>
      <c r="F167" s="39" t="s">
        <v>202</v>
      </c>
      <c r="G167" s="39" t="s">
        <v>203</v>
      </c>
      <c r="I167" s="39" t="s">
        <v>95</v>
      </c>
      <c r="J167" s="39">
        <v>1995.0</v>
      </c>
      <c r="K167" s="43">
        <v>-0.35454545454545455</v>
      </c>
      <c r="L167" s="39"/>
      <c r="M167" s="39" t="s">
        <v>204</v>
      </c>
      <c r="P167" s="39">
        <v>3.0</v>
      </c>
      <c r="Q167" s="39"/>
      <c r="R167" s="39">
        <v>1.0</v>
      </c>
      <c r="BC167" s="39">
        <v>1.0</v>
      </c>
      <c r="BD167" s="39">
        <v>1.0</v>
      </c>
      <c r="BP167" s="39" t="s">
        <v>125</v>
      </c>
      <c r="BQ167" s="39"/>
      <c r="BR167" s="39" t="s">
        <v>206</v>
      </c>
    </row>
    <row r="168">
      <c r="A168" s="39">
        <v>3528.0</v>
      </c>
      <c r="B168" s="39" t="s">
        <v>200</v>
      </c>
      <c r="C168" s="39" t="s">
        <v>128</v>
      </c>
      <c r="D168" s="39" t="s">
        <v>201</v>
      </c>
      <c r="E168" s="39">
        <v>2006.0</v>
      </c>
      <c r="F168" s="39" t="s">
        <v>202</v>
      </c>
      <c r="G168" s="39" t="s">
        <v>203</v>
      </c>
      <c r="I168" s="39" t="s">
        <v>95</v>
      </c>
      <c r="J168" s="39">
        <v>1995.0</v>
      </c>
      <c r="K168" s="43">
        <v>23.181818181818183</v>
      </c>
      <c r="L168" s="39"/>
      <c r="M168" s="39" t="s">
        <v>204</v>
      </c>
      <c r="P168" s="39">
        <v>0.0</v>
      </c>
      <c r="Q168" s="39"/>
      <c r="R168" s="39">
        <v>1.0</v>
      </c>
      <c r="BC168" s="39">
        <v>1.0</v>
      </c>
      <c r="BD168" s="39">
        <v>1.0</v>
      </c>
      <c r="BP168" s="39" t="s">
        <v>125</v>
      </c>
      <c r="BQ168" s="39"/>
      <c r="BR168" s="39" t="s">
        <v>206</v>
      </c>
    </row>
    <row r="169">
      <c r="A169" s="39">
        <v>3528.0</v>
      </c>
      <c r="B169" s="39" t="s">
        <v>200</v>
      </c>
      <c r="C169" s="39" t="s">
        <v>128</v>
      </c>
      <c r="D169" s="39" t="s">
        <v>201</v>
      </c>
      <c r="E169" s="39">
        <v>2006.0</v>
      </c>
      <c r="F169" s="39" t="s">
        <v>202</v>
      </c>
      <c r="G169" s="39" t="s">
        <v>203</v>
      </c>
      <c r="I169" s="39" t="s">
        <v>95</v>
      </c>
      <c r="J169" s="39">
        <v>1995.0</v>
      </c>
      <c r="K169" s="43">
        <v>4.090909090909091</v>
      </c>
      <c r="L169" s="39"/>
      <c r="M169" s="39" t="s">
        <v>204</v>
      </c>
      <c r="P169" s="39">
        <v>1.0</v>
      </c>
      <c r="Q169" s="39"/>
      <c r="R169" s="39">
        <v>1.0</v>
      </c>
      <c r="BC169" s="39">
        <v>1.0</v>
      </c>
      <c r="BD169" s="39">
        <v>1.0</v>
      </c>
      <c r="BP169" s="39" t="s">
        <v>125</v>
      </c>
      <c r="BQ169" s="39"/>
      <c r="BR169" s="39" t="s">
        <v>206</v>
      </c>
    </row>
    <row r="170">
      <c r="A170" s="39">
        <v>3528.0</v>
      </c>
      <c r="B170" s="39" t="s">
        <v>200</v>
      </c>
      <c r="C170" s="39" t="s">
        <v>128</v>
      </c>
      <c r="D170" s="39" t="s">
        <v>201</v>
      </c>
      <c r="E170" s="39">
        <v>2006.0</v>
      </c>
      <c r="F170" s="39" t="s">
        <v>202</v>
      </c>
      <c r="G170" s="39" t="s">
        <v>203</v>
      </c>
      <c r="I170" s="39" t="s">
        <v>95</v>
      </c>
      <c r="J170" s="39">
        <v>1995.0</v>
      </c>
      <c r="K170" s="43">
        <v>-0.5727272727272728</v>
      </c>
      <c r="L170" s="39"/>
      <c r="M170" s="39" t="s">
        <v>204</v>
      </c>
      <c r="P170" s="39">
        <v>3.0</v>
      </c>
      <c r="Q170" s="39"/>
      <c r="R170" s="39">
        <v>1.0</v>
      </c>
      <c r="BC170" s="39">
        <v>1.0</v>
      </c>
      <c r="BD170" s="39">
        <v>1.0</v>
      </c>
      <c r="BP170" s="39" t="s">
        <v>125</v>
      </c>
      <c r="BQ170" s="39"/>
      <c r="BR170" s="39" t="s">
        <v>206</v>
      </c>
    </row>
    <row r="171">
      <c r="A171" s="39">
        <v>3528.0</v>
      </c>
      <c r="B171" s="39" t="s">
        <v>200</v>
      </c>
      <c r="C171" s="39" t="s">
        <v>128</v>
      </c>
      <c r="D171" s="39" t="s">
        <v>201</v>
      </c>
      <c r="E171" s="39">
        <v>2006.0</v>
      </c>
      <c r="F171" s="39" t="s">
        <v>202</v>
      </c>
      <c r="G171" s="39" t="s">
        <v>203</v>
      </c>
      <c r="I171" s="39" t="s">
        <v>95</v>
      </c>
      <c r="J171" s="39">
        <v>1995.0</v>
      </c>
      <c r="K171" s="43">
        <v>9.545454545454545</v>
      </c>
      <c r="L171" s="39"/>
      <c r="M171" s="39" t="s">
        <v>204</v>
      </c>
      <c r="O171" s="39" t="s">
        <v>193</v>
      </c>
      <c r="BP171" s="39" t="s">
        <v>125</v>
      </c>
      <c r="BQ171" s="39"/>
    </row>
    <row r="172">
      <c r="A172" s="39">
        <v>3590.0</v>
      </c>
      <c r="B172" s="39" t="s">
        <v>207</v>
      </c>
      <c r="C172" s="39" t="s">
        <v>128</v>
      </c>
      <c r="D172" s="39" t="s">
        <v>208</v>
      </c>
      <c r="E172" s="39">
        <v>2004.0</v>
      </c>
      <c r="F172" s="39" t="s">
        <v>209</v>
      </c>
      <c r="G172" s="39" t="s">
        <v>210</v>
      </c>
      <c r="J172" s="39">
        <v>2005.0</v>
      </c>
      <c r="K172" s="43">
        <v>2.779090909090909</v>
      </c>
      <c r="L172" s="39">
        <v>2005.0</v>
      </c>
      <c r="M172" s="39" t="s">
        <v>85</v>
      </c>
      <c r="P172" s="39" t="s">
        <v>211</v>
      </c>
      <c r="Q172" s="39"/>
      <c r="R172" s="39">
        <v>1.0</v>
      </c>
      <c r="BP172" s="39" t="s">
        <v>146</v>
      </c>
      <c r="BQ172" s="39" t="s">
        <v>212</v>
      </c>
      <c r="BR172" s="39" t="s">
        <v>213</v>
      </c>
    </row>
    <row r="173">
      <c r="A173" s="39">
        <v>3590.0</v>
      </c>
      <c r="B173" s="39" t="s">
        <v>207</v>
      </c>
      <c r="C173" s="39" t="s">
        <v>128</v>
      </c>
      <c r="D173" s="39" t="s">
        <v>208</v>
      </c>
      <c r="E173" s="39">
        <v>2004.0</v>
      </c>
      <c r="F173" s="39" t="s">
        <v>209</v>
      </c>
      <c r="G173" s="39" t="s">
        <v>210</v>
      </c>
      <c r="J173" s="39">
        <v>2020.0</v>
      </c>
      <c r="K173" s="43">
        <v>5.0</v>
      </c>
      <c r="L173" s="39">
        <v>2005.0</v>
      </c>
      <c r="M173" s="39" t="s">
        <v>85</v>
      </c>
      <c r="P173" s="39" t="s">
        <v>211</v>
      </c>
      <c r="Q173" s="39"/>
      <c r="R173" s="39">
        <v>1.0</v>
      </c>
      <c r="BP173" s="39" t="s">
        <v>146</v>
      </c>
      <c r="BQ173" s="39" t="s">
        <v>212</v>
      </c>
      <c r="BR173" s="39" t="s">
        <v>213</v>
      </c>
    </row>
    <row r="174">
      <c r="A174" s="39">
        <v>3590.0</v>
      </c>
      <c r="B174" s="39" t="s">
        <v>207</v>
      </c>
      <c r="C174" s="39" t="s">
        <v>128</v>
      </c>
      <c r="D174" s="40" t="s">
        <v>208</v>
      </c>
      <c r="E174" s="39">
        <v>2004.0</v>
      </c>
      <c r="F174" s="39" t="s">
        <v>209</v>
      </c>
      <c r="G174" s="39" t="s">
        <v>210</v>
      </c>
      <c r="H174" s="39"/>
      <c r="I174" s="39"/>
      <c r="J174" s="39">
        <v>2055.0</v>
      </c>
      <c r="K174" s="43">
        <v>10.0</v>
      </c>
      <c r="L174" s="39">
        <v>2005.0</v>
      </c>
      <c r="M174" s="39" t="s">
        <v>85</v>
      </c>
      <c r="N174" s="39"/>
      <c r="P174" s="39" t="s">
        <v>211</v>
      </c>
      <c r="Q174" s="39"/>
      <c r="R174" s="39">
        <v>1.0</v>
      </c>
      <c r="AG174" s="39"/>
      <c r="AL174" s="39"/>
      <c r="AZ174" s="39"/>
      <c r="BA174" s="39"/>
      <c r="BB174" s="39"/>
      <c r="BP174" s="39" t="s">
        <v>146</v>
      </c>
      <c r="BQ174" s="39" t="s">
        <v>212</v>
      </c>
      <c r="BR174" s="39" t="s">
        <v>213</v>
      </c>
    </row>
    <row r="175">
      <c r="A175" s="39">
        <v>3590.0</v>
      </c>
      <c r="B175" s="39" t="s">
        <v>207</v>
      </c>
      <c r="C175" s="39" t="s">
        <v>128</v>
      </c>
      <c r="D175" s="40" t="s">
        <v>208</v>
      </c>
      <c r="E175" s="39">
        <v>2004.0</v>
      </c>
      <c r="F175" s="39" t="s">
        <v>209</v>
      </c>
      <c r="G175" s="39" t="s">
        <v>210</v>
      </c>
      <c r="H175" s="39"/>
      <c r="I175" s="39"/>
      <c r="J175" s="39">
        <v>2105.0</v>
      </c>
      <c r="K175" s="43">
        <v>19.0</v>
      </c>
      <c r="L175" s="39">
        <v>2005.0</v>
      </c>
      <c r="M175" s="39" t="s">
        <v>85</v>
      </c>
      <c r="N175" s="39"/>
      <c r="P175" s="39" t="s">
        <v>211</v>
      </c>
      <c r="Q175" s="39"/>
      <c r="R175" s="39">
        <v>1.0</v>
      </c>
      <c r="AG175" s="39"/>
      <c r="AL175" s="39"/>
      <c r="AZ175" s="39"/>
      <c r="BA175" s="39"/>
      <c r="BB175" s="39"/>
      <c r="BP175" s="39" t="s">
        <v>146</v>
      </c>
      <c r="BQ175" s="39" t="s">
        <v>212</v>
      </c>
      <c r="BR175" s="39" t="s">
        <v>213</v>
      </c>
    </row>
    <row r="176">
      <c r="A176" s="39">
        <v>2280.0</v>
      </c>
      <c r="B176" s="39" t="s">
        <v>214</v>
      </c>
      <c r="C176" s="39" t="s">
        <v>128</v>
      </c>
      <c r="D176" s="40" t="s">
        <v>215</v>
      </c>
      <c r="E176" s="39">
        <v>2015.0</v>
      </c>
      <c r="F176" s="39" t="s">
        <v>216</v>
      </c>
      <c r="G176" s="39" t="s">
        <v>217</v>
      </c>
      <c r="H176" s="39" t="s">
        <v>151</v>
      </c>
      <c r="I176" s="39" t="s">
        <v>84</v>
      </c>
      <c r="J176" s="39">
        <v>2005.0</v>
      </c>
      <c r="K176" s="39">
        <v>12.0</v>
      </c>
      <c r="L176" s="39">
        <v>2005.0</v>
      </c>
      <c r="M176" s="39" t="s">
        <v>85</v>
      </c>
      <c r="N176" s="39">
        <v>10.0</v>
      </c>
      <c r="P176" s="39">
        <v>1.5</v>
      </c>
      <c r="Q176" s="39"/>
      <c r="R176" s="39">
        <v>2.0</v>
      </c>
      <c r="AG176" s="39">
        <v>1.0</v>
      </c>
      <c r="AL176" s="39">
        <v>10.0</v>
      </c>
      <c r="AZ176" s="39"/>
      <c r="BA176" s="39"/>
      <c r="BB176" s="39">
        <v>14.0</v>
      </c>
      <c r="BP176" s="39" t="s">
        <v>139</v>
      </c>
      <c r="BQ176" s="39"/>
      <c r="BR176" s="39" t="s">
        <v>218</v>
      </c>
    </row>
    <row r="177">
      <c r="A177" s="39">
        <v>2280.0</v>
      </c>
      <c r="B177" s="39" t="s">
        <v>214</v>
      </c>
      <c r="C177" s="39" t="s">
        <v>128</v>
      </c>
      <c r="D177" s="40" t="s">
        <v>215</v>
      </c>
      <c r="E177" s="39">
        <v>2015.0</v>
      </c>
      <c r="F177" s="39" t="s">
        <v>216</v>
      </c>
      <c r="G177" s="39" t="s">
        <v>217</v>
      </c>
      <c r="H177" s="39" t="s">
        <v>151</v>
      </c>
      <c r="I177" s="39" t="s">
        <v>84</v>
      </c>
      <c r="J177" s="39">
        <v>2005.0</v>
      </c>
      <c r="K177" s="39">
        <v>42.0</v>
      </c>
      <c r="L177" s="39">
        <v>2005.0</v>
      </c>
      <c r="M177" s="39" t="s">
        <v>85</v>
      </c>
      <c r="N177" s="39">
        <v>10.0</v>
      </c>
      <c r="P177" s="39">
        <v>1.5</v>
      </c>
      <c r="Q177" s="39"/>
      <c r="R177" s="39">
        <v>2.0</v>
      </c>
      <c r="AC177" s="39">
        <v>1.0</v>
      </c>
      <c r="AG177" s="39">
        <v>1.0</v>
      </c>
      <c r="AL177" s="39">
        <v>30.0</v>
      </c>
      <c r="AZ177" s="39"/>
      <c r="BA177" s="39"/>
      <c r="BB177" s="39">
        <v>100.0</v>
      </c>
      <c r="BP177" s="39" t="s">
        <v>139</v>
      </c>
      <c r="BQ177" s="39"/>
      <c r="BR177" s="39" t="s">
        <v>218</v>
      </c>
    </row>
    <row r="178">
      <c r="A178" s="39">
        <v>2280.0</v>
      </c>
      <c r="B178" s="39" t="s">
        <v>214</v>
      </c>
      <c r="C178" s="39" t="s">
        <v>128</v>
      </c>
      <c r="D178" s="40" t="s">
        <v>215</v>
      </c>
      <c r="E178" s="39">
        <v>2015.0</v>
      </c>
      <c r="F178" s="39" t="s">
        <v>216</v>
      </c>
      <c r="G178" s="39" t="s">
        <v>217</v>
      </c>
      <c r="H178" s="39" t="s">
        <v>151</v>
      </c>
      <c r="I178" s="39" t="s">
        <v>84</v>
      </c>
      <c r="J178" s="39">
        <v>2020.0</v>
      </c>
      <c r="K178" s="39">
        <v>16.0</v>
      </c>
      <c r="L178" s="39">
        <v>2005.0</v>
      </c>
      <c r="M178" s="39" t="s">
        <v>85</v>
      </c>
      <c r="N178" s="39">
        <v>10.0</v>
      </c>
      <c r="P178" s="39">
        <v>1.5</v>
      </c>
      <c r="Q178" s="39"/>
      <c r="R178" s="39">
        <v>2.0</v>
      </c>
      <c r="AG178" s="39">
        <v>1.0</v>
      </c>
      <c r="AL178" s="39"/>
      <c r="AZ178" s="39"/>
      <c r="BA178" s="39"/>
      <c r="BB178" s="39"/>
      <c r="BP178" s="39" t="s">
        <v>139</v>
      </c>
      <c r="BQ178" s="39"/>
      <c r="BR178" s="39" t="s">
        <v>218</v>
      </c>
    </row>
    <row r="179">
      <c r="A179" s="39">
        <v>2280.0</v>
      </c>
      <c r="B179" s="39" t="s">
        <v>214</v>
      </c>
      <c r="C179" s="39" t="s">
        <v>128</v>
      </c>
      <c r="D179" s="40" t="s">
        <v>215</v>
      </c>
      <c r="E179" s="39">
        <v>2015.0</v>
      </c>
      <c r="F179" s="39" t="s">
        <v>216</v>
      </c>
      <c r="G179" s="39" t="s">
        <v>217</v>
      </c>
      <c r="H179" s="39" t="s">
        <v>151</v>
      </c>
      <c r="I179" s="39" t="s">
        <v>84</v>
      </c>
      <c r="J179" s="39">
        <v>2020.0</v>
      </c>
      <c r="K179" s="39">
        <v>53.0</v>
      </c>
      <c r="L179" s="39">
        <v>2005.0</v>
      </c>
      <c r="M179" s="39" t="s">
        <v>85</v>
      </c>
      <c r="N179" s="39">
        <v>10.0</v>
      </c>
      <c r="P179" s="39">
        <v>1.5</v>
      </c>
      <c r="Q179" s="39"/>
      <c r="R179" s="39">
        <v>2.0</v>
      </c>
      <c r="AC179" s="39">
        <v>1.0</v>
      </c>
      <c r="AG179" s="39">
        <v>1.0</v>
      </c>
      <c r="AL179" s="39"/>
      <c r="AZ179" s="39"/>
      <c r="BA179" s="39"/>
      <c r="BB179" s="39"/>
      <c r="BP179" s="39" t="s">
        <v>139</v>
      </c>
      <c r="BQ179" s="39"/>
      <c r="BR179" s="39" t="s">
        <v>218</v>
      </c>
    </row>
    <row r="180">
      <c r="A180" s="39">
        <v>2280.0</v>
      </c>
      <c r="B180" s="39" t="s">
        <v>214</v>
      </c>
      <c r="C180" s="39" t="s">
        <v>128</v>
      </c>
      <c r="D180" s="40" t="s">
        <v>215</v>
      </c>
      <c r="E180" s="39">
        <v>2015.0</v>
      </c>
      <c r="F180" s="39" t="s">
        <v>216</v>
      </c>
      <c r="G180" s="39" t="s">
        <v>217</v>
      </c>
      <c r="H180" s="39" t="s">
        <v>151</v>
      </c>
      <c r="I180" s="39" t="s">
        <v>84</v>
      </c>
      <c r="J180" s="39">
        <v>2050.0</v>
      </c>
      <c r="K180" s="39">
        <v>32.0</v>
      </c>
      <c r="L180" s="39">
        <v>2005.0</v>
      </c>
      <c r="M180" s="39" t="s">
        <v>85</v>
      </c>
      <c r="N180" s="39">
        <v>10.0</v>
      </c>
      <c r="P180" s="39">
        <v>1.5</v>
      </c>
      <c r="Q180" s="39"/>
      <c r="R180" s="39">
        <v>2.0</v>
      </c>
      <c r="AG180" s="39">
        <v>1.0</v>
      </c>
      <c r="AL180" s="39"/>
      <c r="AZ180" s="39"/>
      <c r="BA180" s="39"/>
      <c r="BB180" s="39"/>
      <c r="BP180" s="39" t="s">
        <v>139</v>
      </c>
      <c r="BQ180" s="39"/>
      <c r="BR180" s="39" t="s">
        <v>218</v>
      </c>
    </row>
    <row r="181">
      <c r="A181" s="39">
        <v>2280.0</v>
      </c>
      <c r="B181" s="39" t="s">
        <v>214</v>
      </c>
      <c r="C181" s="39" t="s">
        <v>128</v>
      </c>
      <c r="D181" s="40" t="s">
        <v>215</v>
      </c>
      <c r="E181" s="39">
        <v>2015.0</v>
      </c>
      <c r="F181" s="39" t="s">
        <v>216</v>
      </c>
      <c r="G181" s="39" t="s">
        <v>217</v>
      </c>
      <c r="H181" s="39" t="s">
        <v>151</v>
      </c>
      <c r="I181" s="39" t="s">
        <v>84</v>
      </c>
      <c r="J181" s="39">
        <v>2050.0</v>
      </c>
      <c r="K181" s="39">
        <v>71.0</v>
      </c>
      <c r="L181" s="39">
        <v>2005.0</v>
      </c>
      <c r="M181" s="39" t="s">
        <v>85</v>
      </c>
      <c r="N181" s="39">
        <v>10.0</v>
      </c>
      <c r="P181" s="39">
        <v>1.5</v>
      </c>
      <c r="Q181" s="39"/>
      <c r="R181" s="39">
        <v>2.0</v>
      </c>
      <c r="AC181" s="39">
        <v>1.0</v>
      </c>
      <c r="AG181" s="39">
        <v>1.0</v>
      </c>
      <c r="AL181" s="39"/>
      <c r="AZ181" s="39"/>
      <c r="BA181" s="39"/>
      <c r="BB181" s="39"/>
      <c r="BP181" s="39" t="s">
        <v>139</v>
      </c>
      <c r="BQ181" s="39"/>
      <c r="BR181" s="39" t="s">
        <v>218</v>
      </c>
    </row>
    <row r="182">
      <c r="A182" s="39">
        <v>2280.0</v>
      </c>
      <c r="B182" s="39" t="s">
        <v>214</v>
      </c>
      <c r="C182" s="39" t="s">
        <v>128</v>
      </c>
      <c r="D182" s="40" t="s">
        <v>215</v>
      </c>
      <c r="E182" s="39">
        <v>2015.0</v>
      </c>
      <c r="F182" s="39" t="s">
        <v>216</v>
      </c>
      <c r="G182" s="39" t="s">
        <v>217</v>
      </c>
      <c r="H182" s="39" t="s">
        <v>151</v>
      </c>
      <c r="I182" s="39" t="s">
        <v>84</v>
      </c>
      <c r="J182" s="39">
        <v>2100.0</v>
      </c>
      <c r="K182" s="39">
        <v>90.0</v>
      </c>
      <c r="L182" s="39">
        <v>2005.0</v>
      </c>
      <c r="M182" s="39" t="s">
        <v>85</v>
      </c>
      <c r="N182" s="39">
        <v>10.0</v>
      </c>
      <c r="P182" s="39">
        <v>1.5</v>
      </c>
      <c r="Q182" s="39"/>
      <c r="R182" s="39">
        <v>2.0</v>
      </c>
      <c r="AG182" s="39">
        <v>1.0</v>
      </c>
      <c r="AL182" s="39"/>
      <c r="AZ182" s="39"/>
      <c r="BA182" s="39"/>
      <c r="BB182" s="39"/>
      <c r="BP182" s="39" t="s">
        <v>139</v>
      </c>
      <c r="BQ182" s="39"/>
      <c r="BR182" s="39" t="s">
        <v>218</v>
      </c>
    </row>
    <row r="183">
      <c r="A183" s="39">
        <v>2280.0</v>
      </c>
      <c r="B183" s="39" t="s">
        <v>214</v>
      </c>
      <c r="C183" s="39" t="s">
        <v>128</v>
      </c>
      <c r="D183" s="40" t="s">
        <v>215</v>
      </c>
      <c r="E183" s="39">
        <v>2015.0</v>
      </c>
      <c r="F183" s="39" t="s">
        <v>216</v>
      </c>
      <c r="G183" s="39" t="s">
        <v>217</v>
      </c>
      <c r="H183" s="39" t="s">
        <v>151</v>
      </c>
      <c r="I183" s="39" t="s">
        <v>84</v>
      </c>
      <c r="J183" s="39">
        <v>2100.0</v>
      </c>
      <c r="K183" s="39">
        <v>134.0</v>
      </c>
      <c r="L183" s="39">
        <v>2005.0</v>
      </c>
      <c r="M183" s="39" t="s">
        <v>85</v>
      </c>
      <c r="N183" s="39">
        <v>10.0</v>
      </c>
      <c r="P183" s="39">
        <v>1.5</v>
      </c>
      <c r="Q183" s="39"/>
      <c r="R183" s="39">
        <v>2.0</v>
      </c>
      <c r="AC183" s="39">
        <v>1.0</v>
      </c>
      <c r="AG183" s="39">
        <v>1.0</v>
      </c>
      <c r="AL183" s="39"/>
      <c r="AZ183" s="39"/>
      <c r="BA183" s="39"/>
      <c r="BB183" s="39"/>
      <c r="BP183" s="39" t="s">
        <v>139</v>
      </c>
      <c r="BQ183" s="39"/>
      <c r="BR183" s="39" t="s">
        <v>218</v>
      </c>
    </row>
    <row r="184">
      <c r="A184" s="40">
        <v>1540.0</v>
      </c>
      <c r="B184" s="39" t="s">
        <v>219</v>
      </c>
      <c r="C184" s="39" t="s">
        <v>128</v>
      </c>
      <c r="D184" s="40" t="s">
        <v>220</v>
      </c>
      <c r="E184" s="39">
        <v>2017.0</v>
      </c>
      <c r="F184" s="39" t="s">
        <v>221</v>
      </c>
      <c r="G184" s="39" t="s">
        <v>222</v>
      </c>
      <c r="I184" s="39" t="s">
        <v>95</v>
      </c>
      <c r="J184" s="39">
        <v>2010.0</v>
      </c>
      <c r="K184" s="43">
        <v>17.7</v>
      </c>
      <c r="L184" s="39">
        <v>2005.0</v>
      </c>
      <c r="M184" s="39" t="s">
        <v>85</v>
      </c>
      <c r="N184" s="43">
        <v>14.7</v>
      </c>
      <c r="P184" s="39">
        <v>1.5</v>
      </c>
      <c r="Q184" s="39"/>
      <c r="R184" s="39">
        <v>1.45</v>
      </c>
      <c r="AL184" s="43">
        <v>8.6</v>
      </c>
      <c r="AZ184" s="43"/>
      <c r="BA184" s="43"/>
      <c r="BB184" s="43">
        <v>33.8</v>
      </c>
      <c r="BF184" s="39">
        <v>1.0</v>
      </c>
      <c r="BG184" s="39"/>
      <c r="BH184" s="39">
        <v>1.0</v>
      </c>
      <c r="BP184" s="39" t="s">
        <v>139</v>
      </c>
      <c r="BQ184" s="39"/>
      <c r="BR184" s="39" t="s">
        <v>223</v>
      </c>
    </row>
    <row r="185">
      <c r="A185" s="40">
        <v>1540.0</v>
      </c>
      <c r="B185" s="39" t="s">
        <v>219</v>
      </c>
      <c r="C185" s="39" t="s">
        <v>128</v>
      </c>
      <c r="D185" s="40" t="s">
        <v>220</v>
      </c>
      <c r="E185" s="39">
        <v>2017.0</v>
      </c>
      <c r="F185" s="39" t="s">
        <v>221</v>
      </c>
      <c r="G185" s="39" t="s">
        <v>222</v>
      </c>
      <c r="I185" s="39" t="s">
        <v>95</v>
      </c>
      <c r="J185" s="39">
        <v>2020.0</v>
      </c>
      <c r="K185" s="43">
        <v>25.4</v>
      </c>
      <c r="L185" s="39">
        <v>2005.0</v>
      </c>
      <c r="M185" s="39" t="s">
        <v>85</v>
      </c>
      <c r="N185" s="43">
        <v>21.2</v>
      </c>
      <c r="P185" s="39">
        <v>1.5</v>
      </c>
      <c r="Q185" s="39"/>
      <c r="R185" s="39">
        <v>1.45</v>
      </c>
      <c r="AL185" s="43">
        <v>12.1</v>
      </c>
      <c r="AZ185" s="43"/>
      <c r="BA185" s="43"/>
      <c r="BB185" s="43">
        <v>49.1</v>
      </c>
      <c r="BF185" s="39">
        <v>1.0</v>
      </c>
      <c r="BG185" s="39"/>
      <c r="BH185" s="39">
        <v>1.0</v>
      </c>
      <c r="BP185" s="39" t="s">
        <v>139</v>
      </c>
      <c r="BQ185" s="39"/>
      <c r="BR185" s="39" t="s">
        <v>223</v>
      </c>
    </row>
    <row r="186">
      <c r="A186" s="40">
        <v>1540.0</v>
      </c>
      <c r="B186" s="39" t="s">
        <v>219</v>
      </c>
      <c r="C186" s="39" t="s">
        <v>128</v>
      </c>
      <c r="D186" s="40" t="s">
        <v>220</v>
      </c>
      <c r="E186" s="39">
        <v>2017.0</v>
      </c>
      <c r="F186" s="39" t="s">
        <v>221</v>
      </c>
      <c r="G186" s="39" t="s">
        <v>222</v>
      </c>
      <c r="I186" s="39" t="s">
        <v>95</v>
      </c>
      <c r="J186" s="39">
        <v>2050.0</v>
      </c>
      <c r="K186" s="43">
        <v>62.4</v>
      </c>
      <c r="L186" s="39">
        <v>2005.0</v>
      </c>
      <c r="M186" s="39" t="s">
        <v>85</v>
      </c>
      <c r="N186" s="43">
        <v>51.5</v>
      </c>
      <c r="P186" s="39">
        <v>1.5</v>
      </c>
      <c r="Q186" s="39"/>
      <c r="R186" s="39">
        <v>1.45</v>
      </c>
      <c r="AL186" s="43">
        <v>28.9</v>
      </c>
      <c r="AZ186" s="43"/>
      <c r="BA186" s="43"/>
      <c r="BB186" s="43">
        <v>120.5</v>
      </c>
      <c r="BF186" s="39">
        <v>1.0</v>
      </c>
      <c r="BG186" s="39"/>
      <c r="BH186" s="39">
        <v>1.0</v>
      </c>
      <c r="BP186" s="39" t="s">
        <v>139</v>
      </c>
      <c r="BQ186" s="39"/>
      <c r="BR186" s="39" t="s">
        <v>223</v>
      </c>
    </row>
    <row r="187">
      <c r="A187" s="40">
        <v>3275.0</v>
      </c>
      <c r="B187" s="39" t="s">
        <v>224</v>
      </c>
      <c r="C187" s="39" t="s">
        <v>128</v>
      </c>
      <c r="D187" s="40" t="s">
        <v>225</v>
      </c>
      <c r="E187" s="39">
        <v>2010.0</v>
      </c>
      <c r="F187" s="39" t="s">
        <v>226</v>
      </c>
      <c r="G187" s="39" t="s">
        <v>227</v>
      </c>
      <c r="J187" s="39">
        <v>1995.0</v>
      </c>
      <c r="K187" s="43">
        <f>6.45/44*12</f>
        <v>1.759090909</v>
      </c>
      <c r="L187" s="39">
        <v>1995.0</v>
      </c>
      <c r="M187" s="39" t="s">
        <v>204</v>
      </c>
      <c r="P187" s="39">
        <v>1.0</v>
      </c>
      <c r="Q187" s="39"/>
      <c r="R187" s="39">
        <v>1.49</v>
      </c>
      <c r="AH187" s="39">
        <v>1.0</v>
      </c>
      <c r="AL187" s="43">
        <f>5.27/44*12</f>
        <v>1.437272727</v>
      </c>
      <c r="AZ187" s="43"/>
      <c r="BA187" s="43"/>
      <c r="BB187" s="43">
        <f>13.79/44*12</f>
        <v>3.760909091</v>
      </c>
      <c r="BP187" s="39" t="s">
        <v>139</v>
      </c>
      <c r="BQ187" s="39"/>
      <c r="BR187" s="39" t="s">
        <v>228</v>
      </c>
    </row>
    <row r="188">
      <c r="A188" s="40">
        <v>3275.0</v>
      </c>
      <c r="B188" s="39" t="s">
        <v>224</v>
      </c>
      <c r="C188" s="39" t="s">
        <v>128</v>
      </c>
      <c r="D188" s="40" t="s">
        <v>225</v>
      </c>
      <c r="E188" s="39">
        <v>2010.0</v>
      </c>
      <c r="F188" s="39" t="s">
        <v>226</v>
      </c>
      <c r="G188" s="39" t="s">
        <v>227</v>
      </c>
      <c r="J188" s="39">
        <v>1995.0</v>
      </c>
      <c r="K188" s="43">
        <f>38.55/44*12</f>
        <v>10.51363636</v>
      </c>
      <c r="L188" s="39">
        <v>1995.0</v>
      </c>
      <c r="M188" s="39" t="s">
        <v>204</v>
      </c>
      <c r="P188" s="39">
        <v>0.0</v>
      </c>
      <c r="Q188" s="39"/>
      <c r="R188" s="39">
        <v>1.49</v>
      </c>
      <c r="AH188" s="39">
        <v>1.0</v>
      </c>
      <c r="BP188" s="39" t="s">
        <v>139</v>
      </c>
      <c r="BQ188" s="39"/>
    </row>
    <row r="189">
      <c r="A189" s="40">
        <v>3275.0</v>
      </c>
      <c r="B189" s="39" t="s">
        <v>224</v>
      </c>
      <c r="C189" s="39" t="s">
        <v>128</v>
      </c>
      <c r="D189" s="40" t="s">
        <v>225</v>
      </c>
      <c r="E189" s="39">
        <v>2010.0</v>
      </c>
      <c r="F189" s="39" t="s">
        <v>226</v>
      </c>
      <c r="G189" s="39" t="s">
        <v>227</v>
      </c>
      <c r="J189" s="39">
        <v>1995.0</v>
      </c>
      <c r="K189" s="43">
        <f>0.3/44*12</f>
        <v>0.08181818182</v>
      </c>
      <c r="L189" s="39">
        <v>1995.0</v>
      </c>
      <c r="M189" s="39" t="s">
        <v>204</v>
      </c>
      <c r="P189" s="39">
        <v>3.0</v>
      </c>
      <c r="Q189" s="39"/>
      <c r="R189" s="39">
        <v>1.49</v>
      </c>
      <c r="AH189" s="39">
        <v>1.0</v>
      </c>
      <c r="BP189" s="39" t="s">
        <v>139</v>
      </c>
      <c r="BQ189" s="39"/>
    </row>
    <row r="190">
      <c r="A190" s="40">
        <v>3275.0</v>
      </c>
      <c r="B190" s="39" t="s">
        <v>224</v>
      </c>
      <c r="C190" s="39" t="s">
        <v>128</v>
      </c>
      <c r="D190" s="40" t="s">
        <v>225</v>
      </c>
      <c r="E190" s="39">
        <v>2010.0</v>
      </c>
      <c r="F190" s="39" t="s">
        <v>226</v>
      </c>
      <c r="G190" s="39" t="s">
        <v>227</v>
      </c>
      <c r="J190" s="39">
        <v>1995.0</v>
      </c>
      <c r="K190" s="43">
        <f>215.2/44*12</f>
        <v>58.69090909</v>
      </c>
      <c r="L190" s="39">
        <v>1995.0</v>
      </c>
      <c r="M190" s="39" t="s">
        <v>204</v>
      </c>
      <c r="P190" s="39">
        <v>1.0</v>
      </c>
      <c r="Q190" s="39"/>
      <c r="R190" s="39">
        <v>0.0</v>
      </c>
      <c r="BP190" s="39" t="s">
        <v>139</v>
      </c>
      <c r="BQ190" s="39"/>
      <c r="BR190" s="39" t="s">
        <v>229</v>
      </c>
    </row>
    <row r="191">
      <c r="A191" s="40">
        <v>3275.0</v>
      </c>
      <c r="B191" s="39" t="s">
        <v>224</v>
      </c>
      <c r="C191" s="39" t="s">
        <v>128</v>
      </c>
      <c r="D191" s="40" t="s">
        <v>225</v>
      </c>
      <c r="E191" s="39">
        <v>2010.0</v>
      </c>
      <c r="F191" s="39" t="s">
        <v>226</v>
      </c>
      <c r="G191" s="39" t="s">
        <v>227</v>
      </c>
      <c r="J191" s="39">
        <v>1995.0</v>
      </c>
      <c r="K191" s="43">
        <f>28.9/44*12</f>
        <v>7.881818182</v>
      </c>
      <c r="L191" s="39">
        <v>1995.0</v>
      </c>
      <c r="M191" s="39" t="s">
        <v>204</v>
      </c>
      <c r="P191" s="39">
        <v>1.0</v>
      </c>
      <c r="Q191" s="39"/>
      <c r="R191" s="39">
        <v>1.0</v>
      </c>
      <c r="AH191" s="39">
        <v>1.0</v>
      </c>
      <c r="BP191" s="39" t="s">
        <v>139</v>
      </c>
      <c r="BQ191" s="39"/>
    </row>
    <row r="192">
      <c r="A192" s="40">
        <v>3275.0</v>
      </c>
      <c r="B192" s="39" t="s">
        <v>224</v>
      </c>
      <c r="C192" s="39" t="s">
        <v>128</v>
      </c>
      <c r="D192" s="40" t="s">
        <v>225</v>
      </c>
      <c r="E192" s="39">
        <v>2010.0</v>
      </c>
      <c r="F192" s="39" t="s">
        <v>226</v>
      </c>
      <c r="G192" s="39" t="s">
        <v>227</v>
      </c>
      <c r="J192" s="39">
        <v>1995.0</v>
      </c>
      <c r="K192" s="43">
        <f>7.76/44*12</f>
        <v>2.116363636</v>
      </c>
      <c r="L192" s="39">
        <v>1995.0</v>
      </c>
      <c r="M192" s="39" t="s">
        <v>204</v>
      </c>
      <c r="P192" s="39">
        <v>1.0</v>
      </c>
      <c r="Q192" s="39"/>
      <c r="R192" s="39">
        <v>2.0</v>
      </c>
      <c r="AH192" s="39">
        <v>1.0</v>
      </c>
      <c r="BP192" s="39" t="s">
        <v>139</v>
      </c>
      <c r="BQ192" s="39"/>
    </row>
    <row r="193">
      <c r="A193" s="40">
        <v>3275.0</v>
      </c>
      <c r="B193" s="39" t="s">
        <v>224</v>
      </c>
      <c r="C193" s="39" t="s">
        <v>128</v>
      </c>
      <c r="D193" s="40" t="s">
        <v>225</v>
      </c>
      <c r="E193" s="39">
        <v>2010.0</v>
      </c>
      <c r="F193" s="39" t="s">
        <v>226</v>
      </c>
      <c r="G193" s="39" t="s">
        <v>227</v>
      </c>
      <c r="J193" s="39">
        <v>1995.0</v>
      </c>
      <c r="K193" s="43">
        <f>4.03/44*12</f>
        <v>1.099090909</v>
      </c>
      <c r="L193" s="39">
        <v>1995.0</v>
      </c>
      <c r="M193" s="39" t="s">
        <v>204</v>
      </c>
      <c r="P193" s="39">
        <v>1.0</v>
      </c>
      <c r="Q193" s="39"/>
      <c r="R193" s="39">
        <v>3.0</v>
      </c>
      <c r="AH193" s="39">
        <v>1.0</v>
      </c>
      <c r="BP193" s="39" t="s">
        <v>139</v>
      </c>
      <c r="BQ193" s="39"/>
    </row>
    <row r="194">
      <c r="A194" s="40">
        <v>3679.0</v>
      </c>
      <c r="B194" s="39" t="s">
        <v>230</v>
      </c>
      <c r="C194" s="39" t="s">
        <v>128</v>
      </c>
      <c r="D194" s="40" t="s">
        <v>231</v>
      </c>
      <c r="E194" s="39">
        <v>2000.0</v>
      </c>
      <c r="F194" s="39" t="s">
        <v>232</v>
      </c>
      <c r="J194" s="39">
        <v>2000.0</v>
      </c>
      <c r="K194" s="40">
        <f>22/44*12</f>
        <v>6</v>
      </c>
      <c r="L194" s="39">
        <v>2000.0</v>
      </c>
      <c r="M194" s="39" t="s">
        <v>85</v>
      </c>
      <c r="O194" s="39">
        <v>5.0</v>
      </c>
      <c r="AL194" s="43">
        <f>22/44*12*(1-0.19)</f>
        <v>4.86</v>
      </c>
      <c r="AZ194" s="43"/>
      <c r="BA194" s="43"/>
      <c r="BB194" s="43">
        <f>22/44*12*1.02</f>
        <v>6.12</v>
      </c>
      <c r="BP194" s="39" t="s">
        <v>233</v>
      </c>
      <c r="BQ194" s="39" t="s">
        <v>212</v>
      </c>
      <c r="BR194" s="39" t="s">
        <v>234</v>
      </c>
    </row>
    <row r="195">
      <c r="A195" s="40">
        <v>3679.0</v>
      </c>
      <c r="B195" s="39" t="s">
        <v>230</v>
      </c>
      <c r="C195" s="39" t="s">
        <v>128</v>
      </c>
      <c r="D195" s="40" t="s">
        <v>231</v>
      </c>
      <c r="E195" s="39">
        <v>2000.0</v>
      </c>
      <c r="F195" s="39" t="s">
        <v>232</v>
      </c>
      <c r="J195" s="39">
        <v>2020.0</v>
      </c>
      <c r="K195" s="43">
        <v>6.5</v>
      </c>
      <c r="L195" s="39">
        <v>2000.0</v>
      </c>
      <c r="M195" s="39" t="s">
        <v>85</v>
      </c>
      <c r="O195" s="39">
        <v>5.0</v>
      </c>
      <c r="AL195" s="43"/>
      <c r="AZ195" s="43"/>
      <c r="BA195" s="43"/>
      <c r="BB195" s="43"/>
      <c r="BP195" s="39" t="s">
        <v>233</v>
      </c>
      <c r="BQ195" s="39" t="s">
        <v>212</v>
      </c>
      <c r="BR195" s="39" t="s">
        <v>234</v>
      </c>
    </row>
    <row r="196">
      <c r="A196" s="40">
        <v>3679.0</v>
      </c>
      <c r="B196" s="39" t="s">
        <v>230</v>
      </c>
      <c r="C196" s="39" t="s">
        <v>128</v>
      </c>
      <c r="D196" s="40" t="s">
        <v>231</v>
      </c>
      <c r="E196" s="39">
        <v>2000.0</v>
      </c>
      <c r="F196" s="39" t="s">
        <v>232</v>
      </c>
      <c r="J196" s="39">
        <v>2050.0</v>
      </c>
      <c r="K196" s="43">
        <v>7.6</v>
      </c>
      <c r="L196" s="39">
        <v>2000.0</v>
      </c>
      <c r="M196" s="39" t="s">
        <v>85</v>
      </c>
      <c r="O196" s="39">
        <v>5.0</v>
      </c>
      <c r="AL196" s="43">
        <f>K196*0.75</f>
        <v>5.7</v>
      </c>
      <c r="AZ196" s="43"/>
      <c r="BA196" s="43"/>
      <c r="BB196" s="43">
        <f>K196*1.04</f>
        <v>7.904</v>
      </c>
      <c r="BP196" s="39" t="s">
        <v>233</v>
      </c>
      <c r="BQ196" s="39" t="s">
        <v>212</v>
      </c>
      <c r="BR196" s="39" t="s">
        <v>234</v>
      </c>
    </row>
    <row r="197">
      <c r="A197" s="40">
        <v>3679.0</v>
      </c>
      <c r="B197" s="39" t="s">
        <v>230</v>
      </c>
      <c r="C197" s="39" t="s">
        <v>128</v>
      </c>
      <c r="D197" s="40" t="s">
        <v>231</v>
      </c>
      <c r="E197" s="39">
        <v>2000.0</v>
      </c>
      <c r="F197" s="39" t="s">
        <v>232</v>
      </c>
      <c r="J197" s="39">
        <v>2100.0</v>
      </c>
      <c r="K197" s="43">
        <v>9.9</v>
      </c>
      <c r="L197" s="39">
        <v>2000.0</v>
      </c>
      <c r="M197" s="39" t="s">
        <v>85</v>
      </c>
      <c r="O197" s="39">
        <v>5.0</v>
      </c>
      <c r="AL197" s="43"/>
      <c r="AZ197" s="43"/>
      <c r="BA197" s="43"/>
      <c r="BB197" s="43"/>
      <c r="BP197" s="39" t="s">
        <v>233</v>
      </c>
      <c r="BQ197" s="39" t="s">
        <v>212</v>
      </c>
      <c r="BR197" s="39" t="s">
        <v>234</v>
      </c>
    </row>
    <row r="198">
      <c r="A198" s="40">
        <v>2649.0</v>
      </c>
      <c r="B198" s="39" t="s">
        <v>235</v>
      </c>
      <c r="C198" s="39" t="s">
        <v>128</v>
      </c>
      <c r="D198" s="40" t="s">
        <v>236</v>
      </c>
      <c r="E198" s="39">
        <v>2014.0</v>
      </c>
      <c r="F198" s="39" t="s">
        <v>237</v>
      </c>
      <c r="H198" s="39" t="s">
        <v>151</v>
      </c>
      <c r="J198" s="39">
        <v>2012.0</v>
      </c>
      <c r="K198" s="43">
        <f>56.9/44*12</f>
        <v>15.51818182</v>
      </c>
      <c r="L198" s="39">
        <v>2012.0</v>
      </c>
      <c r="M198" s="39" t="s">
        <v>85</v>
      </c>
      <c r="P198" s="39">
        <v>1.5</v>
      </c>
      <c r="Q198" s="39"/>
      <c r="R198" s="39">
        <v>1.0</v>
      </c>
      <c r="AL198" s="43">
        <f>25.3/44*12</f>
        <v>6.9</v>
      </c>
      <c r="AZ198" s="43"/>
      <c r="BA198" s="43"/>
      <c r="BB198" s="43">
        <f>489/44*12</f>
        <v>133.3636364</v>
      </c>
      <c r="BJ198" s="39">
        <v>1.0</v>
      </c>
      <c r="BP198" s="39" t="s">
        <v>238</v>
      </c>
      <c r="BQ198" s="39"/>
    </row>
    <row r="199">
      <c r="A199" s="40">
        <v>2649.0</v>
      </c>
      <c r="B199" s="39" t="s">
        <v>235</v>
      </c>
      <c r="C199" s="39" t="s">
        <v>128</v>
      </c>
      <c r="D199" s="40" t="s">
        <v>236</v>
      </c>
      <c r="E199" s="39">
        <v>2014.0</v>
      </c>
      <c r="F199" s="39" t="s">
        <v>237</v>
      </c>
      <c r="H199" s="39" t="s">
        <v>151</v>
      </c>
      <c r="J199" s="39">
        <v>2012.0</v>
      </c>
      <c r="K199" s="43">
        <f>496/44*12</f>
        <v>135.2727273</v>
      </c>
      <c r="L199" s="39">
        <v>2012.0</v>
      </c>
      <c r="M199" s="39" t="s">
        <v>85</v>
      </c>
      <c r="P199" s="39">
        <v>0.1</v>
      </c>
      <c r="Q199" s="39"/>
      <c r="R199" s="39">
        <v>1.0</v>
      </c>
      <c r="AL199" s="43">
        <f>221/44*12</f>
        <v>60.27272727</v>
      </c>
      <c r="AZ199" s="43"/>
      <c r="BA199" s="43"/>
      <c r="BB199" s="43">
        <f>4263/44*12</f>
        <v>1162.636364</v>
      </c>
      <c r="BJ199" s="39">
        <v>1.0</v>
      </c>
      <c r="BP199" s="39" t="s">
        <v>238</v>
      </c>
      <c r="BQ199" s="39"/>
    </row>
    <row r="200">
      <c r="A200" s="40">
        <v>2649.0</v>
      </c>
      <c r="B200" s="39" t="s">
        <v>235</v>
      </c>
      <c r="C200" s="39" t="s">
        <v>128</v>
      </c>
      <c r="D200" s="40" t="s">
        <v>236</v>
      </c>
      <c r="E200" s="39">
        <v>2014.0</v>
      </c>
      <c r="F200" s="39" t="s">
        <v>237</v>
      </c>
      <c r="H200" s="39" t="s">
        <v>151</v>
      </c>
      <c r="J200" s="39">
        <v>2012.0</v>
      </c>
      <c r="K200" s="43">
        <f>32/44*12</f>
        <v>8.727272727</v>
      </c>
      <c r="L200" s="39">
        <v>2012.0</v>
      </c>
      <c r="M200" s="39" t="s">
        <v>85</v>
      </c>
      <c r="P200" s="39">
        <v>3.0</v>
      </c>
      <c r="Q200" s="39"/>
      <c r="R200" s="39">
        <v>1.0</v>
      </c>
      <c r="BJ200" s="39"/>
      <c r="BP200" s="39" t="s">
        <v>238</v>
      </c>
      <c r="BQ200" s="39"/>
    </row>
    <row r="201">
      <c r="A201" s="40">
        <v>787.0</v>
      </c>
      <c r="B201" s="39" t="s">
        <v>239</v>
      </c>
      <c r="C201" s="39" t="s">
        <v>128</v>
      </c>
      <c r="D201" s="40" t="s">
        <v>179</v>
      </c>
      <c r="E201" s="39">
        <v>2019.0</v>
      </c>
      <c r="F201" s="39" t="s">
        <v>240</v>
      </c>
      <c r="H201" s="39"/>
      <c r="J201" s="39">
        <v>2010.0</v>
      </c>
      <c r="K201" s="43">
        <v>15.4</v>
      </c>
      <c r="L201" s="39">
        <v>2010.0</v>
      </c>
      <c r="M201" s="39" t="s">
        <v>85</v>
      </c>
      <c r="P201" s="39">
        <v>1.4</v>
      </c>
      <c r="Q201" s="39"/>
      <c r="R201" s="39">
        <v>2.0</v>
      </c>
      <c r="AC201" s="39"/>
      <c r="AL201" s="43"/>
      <c r="AZ201" s="43"/>
      <c r="BA201" s="43"/>
      <c r="BB201" s="43"/>
      <c r="BJ201" s="39"/>
      <c r="BP201" s="39" t="s">
        <v>139</v>
      </c>
      <c r="BQ201" s="39"/>
    </row>
    <row r="202">
      <c r="A202" s="40">
        <v>787.0</v>
      </c>
      <c r="B202" s="39" t="s">
        <v>239</v>
      </c>
      <c r="C202" s="39" t="s">
        <v>128</v>
      </c>
      <c r="D202" s="40" t="s">
        <v>179</v>
      </c>
      <c r="E202" s="39">
        <v>2019.0</v>
      </c>
      <c r="F202" s="39" t="s">
        <v>240</v>
      </c>
      <c r="H202" s="39"/>
      <c r="J202" s="39">
        <v>2010.0</v>
      </c>
      <c r="K202" s="43">
        <v>54.8</v>
      </c>
      <c r="L202" s="39">
        <v>2010.0</v>
      </c>
      <c r="M202" s="39" t="s">
        <v>85</v>
      </c>
      <c r="P202" s="39">
        <v>1.4</v>
      </c>
      <c r="Q202" s="39"/>
      <c r="R202" s="39">
        <v>2.0</v>
      </c>
      <c r="AC202" s="39">
        <v>1.0</v>
      </c>
      <c r="AL202" s="43">
        <v>18.5</v>
      </c>
      <c r="AZ202" s="43"/>
      <c r="BA202" s="43"/>
      <c r="BB202" s="43">
        <v>54.8</v>
      </c>
      <c r="BJ202" s="39"/>
      <c r="BP202" s="39" t="s">
        <v>241</v>
      </c>
      <c r="BQ202" s="39"/>
    </row>
    <row r="203">
      <c r="A203" s="40">
        <v>787.0</v>
      </c>
      <c r="B203" s="39" t="s">
        <v>239</v>
      </c>
      <c r="C203" s="39" t="s">
        <v>128</v>
      </c>
      <c r="D203" s="40" t="s">
        <v>179</v>
      </c>
      <c r="E203" s="39">
        <v>2019.0</v>
      </c>
      <c r="F203" s="39" t="s">
        <v>240</v>
      </c>
      <c r="J203" s="39">
        <v>2010.0</v>
      </c>
      <c r="K203" s="43">
        <v>71.2</v>
      </c>
      <c r="L203" s="39">
        <v>2010.0</v>
      </c>
      <c r="M203" s="39" t="s">
        <v>85</v>
      </c>
      <c r="P203" s="39">
        <v>1.4</v>
      </c>
      <c r="Q203" s="39"/>
      <c r="R203" s="39">
        <v>2.0</v>
      </c>
      <c r="AC203" s="39">
        <v>1.0</v>
      </c>
      <c r="AL203" s="43">
        <v>41.5</v>
      </c>
      <c r="AZ203" s="43"/>
      <c r="BA203" s="43"/>
      <c r="BB203" s="43">
        <v>71.2</v>
      </c>
      <c r="BJ203" s="39"/>
      <c r="BP203" s="39" t="s">
        <v>139</v>
      </c>
      <c r="BQ203" s="39"/>
    </row>
    <row r="204">
      <c r="A204" s="40">
        <v>787.0</v>
      </c>
      <c r="B204" s="39" t="s">
        <v>239</v>
      </c>
      <c r="C204" s="39" t="s">
        <v>128</v>
      </c>
      <c r="D204" s="40" t="s">
        <v>179</v>
      </c>
      <c r="E204" s="39">
        <v>2019.0</v>
      </c>
      <c r="F204" s="39" t="s">
        <v>240</v>
      </c>
      <c r="J204" s="39">
        <v>2010.0</v>
      </c>
      <c r="K204" s="43">
        <v>26.5</v>
      </c>
      <c r="L204" s="39">
        <v>2010.0</v>
      </c>
      <c r="M204" s="39" t="s">
        <v>85</v>
      </c>
      <c r="P204" s="39">
        <v>1.4</v>
      </c>
      <c r="Q204" s="39"/>
      <c r="R204" s="39">
        <v>2.0</v>
      </c>
      <c r="AB204" s="39">
        <v>1.0</v>
      </c>
      <c r="AC204" s="39"/>
      <c r="BP204" s="39" t="s">
        <v>146</v>
      </c>
      <c r="BQ204" s="39"/>
    </row>
    <row r="205">
      <c r="A205" s="40">
        <v>787.0</v>
      </c>
      <c r="B205" s="39" t="s">
        <v>239</v>
      </c>
      <c r="C205" s="39" t="s">
        <v>128</v>
      </c>
      <c r="D205" s="40" t="s">
        <v>179</v>
      </c>
      <c r="E205" s="39">
        <v>2019.0</v>
      </c>
      <c r="F205" s="39" t="s">
        <v>240</v>
      </c>
      <c r="J205" s="39">
        <v>2010.0</v>
      </c>
      <c r="K205" s="43">
        <v>16.9</v>
      </c>
      <c r="L205" s="39">
        <v>2010.0</v>
      </c>
      <c r="M205" s="39" t="s">
        <v>85</v>
      </c>
      <c r="P205" s="39">
        <v>1.4</v>
      </c>
      <c r="Q205" s="39"/>
      <c r="R205" s="39">
        <v>2.0</v>
      </c>
      <c r="AB205" s="39">
        <v>1.0</v>
      </c>
      <c r="BP205" s="39" t="s">
        <v>146</v>
      </c>
      <c r="BQ205" s="39"/>
    </row>
    <row r="206">
      <c r="A206" s="40">
        <v>1064.0</v>
      </c>
      <c r="B206" s="39" t="s">
        <v>242</v>
      </c>
      <c r="C206" s="39" t="s">
        <v>128</v>
      </c>
      <c r="D206" s="40" t="s">
        <v>243</v>
      </c>
      <c r="E206" s="39">
        <v>2018.0</v>
      </c>
      <c r="F206" s="39" t="s">
        <v>244</v>
      </c>
      <c r="G206" s="39" t="s">
        <v>245</v>
      </c>
      <c r="J206" s="39">
        <v>2015.0</v>
      </c>
      <c r="K206" s="39">
        <v>30.0</v>
      </c>
      <c r="L206" s="39">
        <v>2010.0</v>
      </c>
      <c r="M206" s="39" t="s">
        <v>105</v>
      </c>
      <c r="P206" s="39">
        <v>1.5</v>
      </c>
      <c r="Q206" s="39"/>
      <c r="R206" s="39">
        <v>1.45</v>
      </c>
      <c r="BP206" s="39" t="s">
        <v>146</v>
      </c>
      <c r="BQ206" s="39"/>
    </row>
    <row r="207">
      <c r="A207" s="40">
        <v>1064.0</v>
      </c>
      <c r="B207" s="39" t="s">
        <v>242</v>
      </c>
      <c r="C207" s="39" t="s">
        <v>128</v>
      </c>
      <c r="D207" s="40" t="s">
        <v>243</v>
      </c>
      <c r="E207" s="39">
        <v>2018.0</v>
      </c>
      <c r="F207" s="39" t="s">
        <v>244</v>
      </c>
      <c r="G207" s="39" t="s">
        <v>245</v>
      </c>
      <c r="I207" s="42" t="s">
        <v>246</v>
      </c>
      <c r="J207" s="39">
        <v>2015.0</v>
      </c>
      <c r="K207" s="43">
        <v>29.5</v>
      </c>
      <c r="L207" s="39">
        <v>2010.0</v>
      </c>
      <c r="M207" s="39" t="s">
        <v>85</v>
      </c>
      <c r="P207" s="39">
        <v>1.5</v>
      </c>
      <c r="Q207" s="39"/>
      <c r="R207" s="39">
        <v>1.45</v>
      </c>
      <c r="BP207" s="39" t="s">
        <v>146</v>
      </c>
      <c r="BQ207" s="39"/>
    </row>
    <row r="208">
      <c r="A208" s="40">
        <v>1064.0</v>
      </c>
      <c r="B208" s="39" t="s">
        <v>242</v>
      </c>
      <c r="C208" s="39" t="s">
        <v>128</v>
      </c>
      <c r="D208" s="40" t="s">
        <v>243</v>
      </c>
      <c r="E208" s="39">
        <v>2018.0</v>
      </c>
      <c r="F208" s="39" t="s">
        <v>244</v>
      </c>
      <c r="G208" s="39" t="s">
        <v>245</v>
      </c>
      <c r="J208" s="39">
        <v>2015.0</v>
      </c>
      <c r="K208" s="43">
        <v>184.1</v>
      </c>
      <c r="L208" s="39">
        <v>2010.0</v>
      </c>
      <c r="M208" s="39" t="s">
        <v>247</v>
      </c>
      <c r="P208" s="39">
        <v>1.5</v>
      </c>
      <c r="Q208" s="39"/>
      <c r="R208" s="39">
        <v>1.45</v>
      </c>
      <c r="BP208" s="39" t="s">
        <v>146</v>
      </c>
      <c r="BQ208" s="39"/>
    </row>
    <row r="209">
      <c r="A209" s="40">
        <v>1064.0</v>
      </c>
      <c r="B209" s="39" t="s">
        <v>242</v>
      </c>
      <c r="C209" s="39" t="s">
        <v>128</v>
      </c>
      <c r="D209" s="40" t="s">
        <v>243</v>
      </c>
      <c r="E209" s="39">
        <v>2018.0</v>
      </c>
      <c r="F209" s="39" t="s">
        <v>244</v>
      </c>
      <c r="G209" s="39" t="s">
        <v>245</v>
      </c>
      <c r="J209" s="39">
        <v>2015.0</v>
      </c>
      <c r="K209" s="43">
        <v>147.2</v>
      </c>
      <c r="L209" s="39">
        <v>2010.0</v>
      </c>
      <c r="M209" s="39" t="s">
        <v>248</v>
      </c>
      <c r="P209" s="39">
        <v>1.5</v>
      </c>
      <c r="Q209" s="39"/>
      <c r="R209" s="39">
        <v>1.45</v>
      </c>
      <c r="BP209" s="39" t="s">
        <v>146</v>
      </c>
      <c r="BQ209" s="39"/>
    </row>
    <row r="210">
      <c r="A210" s="40">
        <v>1064.0</v>
      </c>
      <c r="B210" s="39" t="s">
        <v>242</v>
      </c>
      <c r="C210" s="39" t="s">
        <v>128</v>
      </c>
      <c r="D210" s="40" t="s">
        <v>243</v>
      </c>
      <c r="E210" s="39">
        <v>2018.0</v>
      </c>
      <c r="F210" s="39" t="s">
        <v>244</v>
      </c>
      <c r="G210" s="39" t="s">
        <v>245</v>
      </c>
      <c r="J210" s="39">
        <v>2015.0</v>
      </c>
      <c r="K210" s="43">
        <v>256.5</v>
      </c>
      <c r="L210" s="39">
        <v>2010.0</v>
      </c>
      <c r="M210" s="39" t="s">
        <v>85</v>
      </c>
      <c r="P210" s="39">
        <v>0.1</v>
      </c>
      <c r="Q210" s="39"/>
      <c r="R210" s="39">
        <v>1.0</v>
      </c>
      <c r="BP210" s="39" t="s">
        <v>146</v>
      </c>
      <c r="BQ210" s="39"/>
    </row>
    <row r="211">
      <c r="A211" s="40">
        <v>1064.0</v>
      </c>
      <c r="B211" s="39" t="s">
        <v>242</v>
      </c>
      <c r="C211" s="39" t="s">
        <v>128</v>
      </c>
      <c r="D211" s="40" t="s">
        <v>243</v>
      </c>
      <c r="E211" s="39">
        <v>2018.0</v>
      </c>
      <c r="F211" s="39" t="s">
        <v>244</v>
      </c>
      <c r="G211" s="39" t="s">
        <v>245</v>
      </c>
      <c r="J211" s="39">
        <v>2015.0</v>
      </c>
      <c r="K211" s="43">
        <v>111.1</v>
      </c>
      <c r="L211" s="39">
        <v>2010.0</v>
      </c>
      <c r="M211" s="39" t="s">
        <v>105</v>
      </c>
      <c r="O211" s="39">
        <v>2.5</v>
      </c>
      <c r="BP211" s="39" t="s">
        <v>146</v>
      </c>
      <c r="BQ211" s="39"/>
    </row>
    <row r="212">
      <c r="A212" s="40">
        <v>1064.0</v>
      </c>
      <c r="B212" s="39" t="s">
        <v>242</v>
      </c>
      <c r="C212" s="39" t="s">
        <v>128</v>
      </c>
      <c r="D212" s="40" t="s">
        <v>243</v>
      </c>
      <c r="E212" s="39">
        <v>2018.0</v>
      </c>
      <c r="F212" s="39" t="s">
        <v>244</v>
      </c>
      <c r="G212" s="39" t="s">
        <v>245</v>
      </c>
      <c r="J212" s="39">
        <v>2015.0</v>
      </c>
      <c r="K212" s="43">
        <v>71.6</v>
      </c>
      <c r="L212" s="39">
        <v>2010.0</v>
      </c>
      <c r="M212" s="39" t="s">
        <v>105</v>
      </c>
      <c r="O212" s="39">
        <v>3.0</v>
      </c>
      <c r="BP212" s="39" t="s">
        <v>146</v>
      </c>
      <c r="BQ212" s="39"/>
    </row>
    <row r="213">
      <c r="A213" s="40">
        <v>1064.0</v>
      </c>
      <c r="B213" s="39" t="s">
        <v>242</v>
      </c>
      <c r="C213" s="39" t="s">
        <v>128</v>
      </c>
      <c r="D213" s="40" t="s">
        <v>243</v>
      </c>
      <c r="E213" s="39">
        <v>2018.0</v>
      </c>
      <c r="F213" s="39" t="s">
        <v>244</v>
      </c>
      <c r="G213" s="39" t="s">
        <v>245</v>
      </c>
      <c r="J213" s="39">
        <v>2015.0</v>
      </c>
      <c r="K213" s="43">
        <v>34.0</v>
      </c>
      <c r="L213" s="39">
        <v>2010.0</v>
      </c>
      <c r="M213" s="39" t="s">
        <v>105</v>
      </c>
      <c r="O213" s="39">
        <v>4.0</v>
      </c>
      <c r="BP213" s="39" t="s">
        <v>146</v>
      </c>
      <c r="BQ213" s="39"/>
    </row>
    <row r="214">
      <c r="A214" s="40">
        <v>1064.0</v>
      </c>
      <c r="B214" s="39" t="s">
        <v>242</v>
      </c>
      <c r="C214" s="39" t="s">
        <v>128</v>
      </c>
      <c r="D214" s="40" t="s">
        <v>243</v>
      </c>
      <c r="E214" s="39">
        <v>2018.0</v>
      </c>
      <c r="F214" s="39" t="s">
        <v>244</v>
      </c>
      <c r="G214" s="39" t="s">
        <v>245</v>
      </c>
      <c r="J214" s="39">
        <v>2015.0</v>
      </c>
      <c r="K214" s="43">
        <v>18.9</v>
      </c>
      <c r="L214" s="39">
        <v>2010.0</v>
      </c>
      <c r="M214" s="39" t="s">
        <v>105</v>
      </c>
      <c r="O214" s="39">
        <v>5.0</v>
      </c>
      <c r="BP214" s="39" t="s">
        <v>146</v>
      </c>
      <c r="BQ214" s="39"/>
    </row>
    <row r="215">
      <c r="A215" s="40">
        <v>1064.0</v>
      </c>
      <c r="B215" s="39" t="s">
        <v>242</v>
      </c>
      <c r="C215" s="39" t="s">
        <v>128</v>
      </c>
      <c r="D215" s="40" t="s">
        <v>243</v>
      </c>
      <c r="E215" s="39">
        <v>2018.0</v>
      </c>
      <c r="F215" s="39" t="s">
        <v>244</v>
      </c>
      <c r="G215" s="39" t="s">
        <v>245</v>
      </c>
      <c r="J215" s="39">
        <v>2015.0</v>
      </c>
      <c r="K215" s="43">
        <v>33.6</v>
      </c>
      <c r="L215" s="39">
        <v>2010.0</v>
      </c>
      <c r="M215" s="39" t="s">
        <v>105</v>
      </c>
      <c r="N215" s="39"/>
      <c r="P215" s="39">
        <v>1.5</v>
      </c>
      <c r="Q215" s="39"/>
      <c r="R215" s="39">
        <v>1.45</v>
      </c>
      <c r="AL215" s="39">
        <v>3.0</v>
      </c>
      <c r="AM215" s="39"/>
      <c r="AN215" s="39"/>
      <c r="AO215" s="39"/>
      <c r="AQ215" s="39"/>
      <c r="AR215" s="39"/>
      <c r="AS215" s="39">
        <v>13.0</v>
      </c>
      <c r="AT215" s="39"/>
      <c r="AU215" s="39">
        <v>43.0</v>
      </c>
      <c r="AV215" s="39"/>
      <c r="AY215" s="39"/>
      <c r="AZ215" s="39"/>
      <c r="BA215" s="39"/>
      <c r="BB215" s="39">
        <v>89.0</v>
      </c>
      <c r="BC215" s="39">
        <v>1.0</v>
      </c>
      <c r="BE215" s="39">
        <v>1.0</v>
      </c>
      <c r="BF215" s="39"/>
      <c r="BG215" s="39"/>
      <c r="BH215" s="39">
        <v>1.0</v>
      </c>
      <c r="BJ215" s="39">
        <v>1.0</v>
      </c>
      <c r="BP215" s="39" t="s">
        <v>249</v>
      </c>
      <c r="BQ215" s="39"/>
    </row>
    <row r="216">
      <c r="A216" s="40">
        <v>1064.0</v>
      </c>
      <c r="B216" s="39" t="s">
        <v>242</v>
      </c>
      <c r="C216" s="39" t="s">
        <v>128</v>
      </c>
      <c r="D216" s="40" t="s">
        <v>243</v>
      </c>
      <c r="E216" s="39">
        <v>2018.0</v>
      </c>
      <c r="F216" s="39" t="s">
        <v>244</v>
      </c>
      <c r="G216" s="39" t="s">
        <v>245</v>
      </c>
      <c r="J216" s="39">
        <v>2015.0</v>
      </c>
      <c r="K216" s="43">
        <v>31.7</v>
      </c>
      <c r="L216" s="39">
        <v>2010.0</v>
      </c>
      <c r="M216" s="39" t="s">
        <v>85</v>
      </c>
      <c r="N216" s="43"/>
      <c r="P216" s="39">
        <v>1.5</v>
      </c>
      <c r="Q216" s="39"/>
      <c r="R216" s="39">
        <v>1.45</v>
      </c>
      <c r="BC216" s="39">
        <v>1.0</v>
      </c>
      <c r="BE216" s="39">
        <v>1.0</v>
      </c>
      <c r="BF216" s="39"/>
      <c r="BG216" s="39"/>
      <c r="BH216" s="39">
        <v>1.0</v>
      </c>
      <c r="BJ216" s="39">
        <v>1.0</v>
      </c>
      <c r="BP216" s="39" t="s">
        <v>249</v>
      </c>
      <c r="BQ216" s="39"/>
    </row>
    <row r="217">
      <c r="A217" s="40">
        <v>1064.0</v>
      </c>
      <c r="B217" s="39" t="s">
        <v>242</v>
      </c>
      <c r="C217" s="39" t="s">
        <v>128</v>
      </c>
      <c r="D217" s="40" t="s">
        <v>243</v>
      </c>
      <c r="E217" s="39">
        <v>2018.0</v>
      </c>
      <c r="F217" s="39" t="s">
        <v>244</v>
      </c>
      <c r="G217" s="39" t="s">
        <v>245</v>
      </c>
      <c r="J217" s="39">
        <v>2020.0</v>
      </c>
      <c r="K217" s="43">
        <v>35.7</v>
      </c>
      <c r="L217" s="39">
        <v>2010.0</v>
      </c>
      <c r="M217" s="39" t="s">
        <v>105</v>
      </c>
      <c r="P217" s="39">
        <v>1.5</v>
      </c>
      <c r="Q217" s="39"/>
      <c r="R217" s="39">
        <v>1.45</v>
      </c>
      <c r="BP217" s="39" t="s">
        <v>146</v>
      </c>
      <c r="BQ217" s="39"/>
    </row>
    <row r="218">
      <c r="A218" s="40">
        <v>1064.0</v>
      </c>
      <c r="B218" s="39" t="s">
        <v>242</v>
      </c>
      <c r="C218" s="39" t="s">
        <v>128</v>
      </c>
      <c r="D218" s="40" t="s">
        <v>243</v>
      </c>
      <c r="E218" s="39">
        <v>2018.0</v>
      </c>
      <c r="F218" s="39" t="s">
        <v>244</v>
      </c>
      <c r="G218" s="39" t="s">
        <v>245</v>
      </c>
      <c r="J218" s="39">
        <v>2020.0</v>
      </c>
      <c r="K218" s="43">
        <v>35.3</v>
      </c>
      <c r="L218" s="39">
        <v>2010.0</v>
      </c>
      <c r="M218" s="39" t="s">
        <v>85</v>
      </c>
      <c r="P218" s="39">
        <v>1.5</v>
      </c>
      <c r="Q218" s="39"/>
      <c r="R218" s="39">
        <v>1.45</v>
      </c>
      <c r="BP218" s="39" t="s">
        <v>146</v>
      </c>
      <c r="BQ218" s="39"/>
    </row>
    <row r="219">
      <c r="A219" s="40">
        <v>1064.0</v>
      </c>
      <c r="B219" s="39" t="s">
        <v>242</v>
      </c>
      <c r="C219" s="39" t="s">
        <v>128</v>
      </c>
      <c r="D219" s="40" t="s">
        <v>243</v>
      </c>
      <c r="E219" s="39">
        <v>2018.0</v>
      </c>
      <c r="F219" s="39" t="s">
        <v>244</v>
      </c>
      <c r="G219" s="39" t="s">
        <v>245</v>
      </c>
      <c r="J219" s="39">
        <v>2020.0</v>
      </c>
      <c r="K219" s="43">
        <v>229.0</v>
      </c>
      <c r="L219" s="39">
        <v>2010.0</v>
      </c>
      <c r="M219" s="39" t="s">
        <v>247</v>
      </c>
      <c r="P219" s="39">
        <v>1.5</v>
      </c>
      <c r="Q219" s="39"/>
      <c r="R219" s="39">
        <v>1.45</v>
      </c>
      <c r="BP219" s="39" t="s">
        <v>146</v>
      </c>
      <c r="BQ219" s="39"/>
    </row>
    <row r="220">
      <c r="A220" s="40">
        <v>1064.0</v>
      </c>
      <c r="B220" s="39" t="s">
        <v>242</v>
      </c>
      <c r="C220" s="39" t="s">
        <v>128</v>
      </c>
      <c r="D220" s="40" t="s">
        <v>243</v>
      </c>
      <c r="E220" s="39">
        <v>2018.0</v>
      </c>
      <c r="F220" s="39" t="s">
        <v>244</v>
      </c>
      <c r="G220" s="39" t="s">
        <v>245</v>
      </c>
      <c r="J220" s="39">
        <v>2020.0</v>
      </c>
      <c r="K220" s="43">
        <v>183.2</v>
      </c>
      <c r="L220" s="39">
        <v>2010.0</v>
      </c>
      <c r="M220" s="39" t="s">
        <v>248</v>
      </c>
      <c r="P220" s="39">
        <v>1.5</v>
      </c>
      <c r="Q220" s="39"/>
      <c r="R220" s="39">
        <v>1.45</v>
      </c>
      <c r="BP220" s="39" t="s">
        <v>146</v>
      </c>
      <c r="BQ220" s="39"/>
    </row>
    <row r="221">
      <c r="A221" s="40">
        <v>1064.0</v>
      </c>
      <c r="B221" s="39" t="s">
        <v>242</v>
      </c>
      <c r="C221" s="39" t="s">
        <v>128</v>
      </c>
      <c r="D221" s="40" t="s">
        <v>243</v>
      </c>
      <c r="E221" s="39">
        <v>2018.0</v>
      </c>
      <c r="F221" s="39" t="s">
        <v>244</v>
      </c>
      <c r="G221" s="39" t="s">
        <v>245</v>
      </c>
      <c r="J221" s="39">
        <v>2020.0</v>
      </c>
      <c r="K221" s="43">
        <v>299.6</v>
      </c>
      <c r="L221" s="39">
        <v>2010.0</v>
      </c>
      <c r="M221" s="39" t="s">
        <v>85</v>
      </c>
      <c r="P221" s="39">
        <v>0.1</v>
      </c>
      <c r="Q221" s="39"/>
      <c r="R221" s="39">
        <v>1.0</v>
      </c>
      <c r="BP221" s="39" t="s">
        <v>146</v>
      </c>
      <c r="BQ221" s="39"/>
    </row>
    <row r="222">
      <c r="A222" s="40">
        <v>1064.0</v>
      </c>
      <c r="B222" s="39" t="s">
        <v>242</v>
      </c>
      <c r="C222" s="39" t="s">
        <v>128</v>
      </c>
      <c r="D222" s="40" t="s">
        <v>243</v>
      </c>
      <c r="E222" s="39">
        <v>2018.0</v>
      </c>
      <c r="F222" s="39" t="s">
        <v>244</v>
      </c>
      <c r="G222" s="39" t="s">
        <v>245</v>
      </c>
      <c r="J222" s="39">
        <v>2020.0</v>
      </c>
      <c r="K222" s="43">
        <v>133.4</v>
      </c>
      <c r="L222" s="39">
        <v>2010.0</v>
      </c>
      <c r="M222" s="39" t="s">
        <v>105</v>
      </c>
      <c r="O222" s="39">
        <v>2.5</v>
      </c>
      <c r="BP222" s="39" t="s">
        <v>146</v>
      </c>
      <c r="BQ222" s="39"/>
    </row>
    <row r="223">
      <c r="A223" s="40">
        <v>1064.0</v>
      </c>
      <c r="B223" s="39" t="s">
        <v>242</v>
      </c>
      <c r="C223" s="39" t="s">
        <v>128</v>
      </c>
      <c r="D223" s="40" t="s">
        <v>243</v>
      </c>
      <c r="E223" s="39">
        <v>2018.0</v>
      </c>
      <c r="F223" s="39" t="s">
        <v>244</v>
      </c>
      <c r="G223" s="39" t="s">
        <v>245</v>
      </c>
      <c r="J223" s="39">
        <v>2020.0</v>
      </c>
      <c r="K223" s="43">
        <v>85.3</v>
      </c>
      <c r="L223" s="39">
        <v>2010.0</v>
      </c>
      <c r="M223" s="39" t="s">
        <v>105</v>
      </c>
      <c r="O223" s="39">
        <v>3.0</v>
      </c>
      <c r="BP223" s="39" t="s">
        <v>146</v>
      </c>
      <c r="BQ223" s="39"/>
    </row>
    <row r="224">
      <c r="A224" s="40">
        <v>1064.0</v>
      </c>
      <c r="B224" s="39" t="s">
        <v>242</v>
      </c>
      <c r="C224" s="39" t="s">
        <v>128</v>
      </c>
      <c r="D224" s="40" t="s">
        <v>243</v>
      </c>
      <c r="E224" s="39">
        <v>2018.0</v>
      </c>
      <c r="F224" s="39" t="s">
        <v>244</v>
      </c>
      <c r="G224" s="39" t="s">
        <v>245</v>
      </c>
      <c r="J224" s="39">
        <v>2020.0</v>
      </c>
      <c r="K224" s="43">
        <v>39.6</v>
      </c>
      <c r="L224" s="39">
        <v>2010.0</v>
      </c>
      <c r="M224" s="39" t="s">
        <v>105</v>
      </c>
      <c r="O224" s="39">
        <v>4.0</v>
      </c>
      <c r="BP224" s="39" t="s">
        <v>146</v>
      </c>
      <c r="BQ224" s="39"/>
    </row>
    <row r="225">
      <c r="A225" s="40">
        <v>1064.0</v>
      </c>
      <c r="B225" s="39" t="s">
        <v>242</v>
      </c>
      <c r="C225" s="39" t="s">
        <v>128</v>
      </c>
      <c r="D225" s="40" t="s">
        <v>243</v>
      </c>
      <c r="E225" s="39">
        <v>2018.0</v>
      </c>
      <c r="F225" s="39" t="s">
        <v>244</v>
      </c>
      <c r="G225" s="39" t="s">
        <v>245</v>
      </c>
      <c r="J225" s="39">
        <v>2020.0</v>
      </c>
      <c r="K225" s="43">
        <v>21.7</v>
      </c>
      <c r="L225" s="39">
        <v>2010.0</v>
      </c>
      <c r="M225" s="39" t="s">
        <v>105</v>
      </c>
      <c r="O225" s="39">
        <v>5.0</v>
      </c>
      <c r="BP225" s="39" t="s">
        <v>146</v>
      </c>
      <c r="BQ225" s="39"/>
    </row>
    <row r="226">
      <c r="A226" s="40">
        <v>1064.0</v>
      </c>
      <c r="B226" s="39" t="s">
        <v>242</v>
      </c>
      <c r="C226" s="39" t="s">
        <v>128</v>
      </c>
      <c r="D226" s="40" t="s">
        <v>243</v>
      </c>
      <c r="E226" s="39">
        <v>2018.0</v>
      </c>
      <c r="F226" s="39" t="s">
        <v>244</v>
      </c>
      <c r="G226" s="39" t="s">
        <v>245</v>
      </c>
      <c r="J226" s="39">
        <v>2050.0</v>
      </c>
      <c r="K226" s="43">
        <v>98.3</v>
      </c>
      <c r="L226" s="39">
        <v>2010.0</v>
      </c>
      <c r="M226" s="39" t="s">
        <v>105</v>
      </c>
      <c r="P226" s="39">
        <v>1.5</v>
      </c>
      <c r="Q226" s="39"/>
      <c r="R226" s="39">
        <v>1.45</v>
      </c>
      <c r="BP226" s="39" t="s">
        <v>146</v>
      </c>
      <c r="BQ226" s="39"/>
    </row>
    <row r="227">
      <c r="A227" s="40">
        <v>1064.0</v>
      </c>
      <c r="B227" s="39" t="s">
        <v>242</v>
      </c>
      <c r="C227" s="39" t="s">
        <v>128</v>
      </c>
      <c r="D227" s="40" t="s">
        <v>243</v>
      </c>
      <c r="E227" s="39">
        <v>2018.0</v>
      </c>
      <c r="F227" s="39" t="s">
        <v>244</v>
      </c>
      <c r="G227" s="39" t="s">
        <v>245</v>
      </c>
      <c r="J227" s="39">
        <v>2050.0</v>
      </c>
      <c r="K227" s="43">
        <v>99.6</v>
      </c>
      <c r="L227" s="39">
        <v>2010.0</v>
      </c>
      <c r="M227" s="39" t="s">
        <v>85</v>
      </c>
      <c r="P227" s="39">
        <v>1.5</v>
      </c>
      <c r="Q227" s="39"/>
      <c r="R227" s="39">
        <v>1.45</v>
      </c>
      <c r="BP227" s="39" t="s">
        <v>146</v>
      </c>
      <c r="BQ227" s="39"/>
    </row>
    <row r="228">
      <c r="A228" s="40">
        <v>1064.0</v>
      </c>
      <c r="B228" s="39" t="s">
        <v>242</v>
      </c>
      <c r="C228" s="39" t="s">
        <v>128</v>
      </c>
      <c r="D228" s="40" t="s">
        <v>243</v>
      </c>
      <c r="E228" s="39">
        <v>2018.0</v>
      </c>
      <c r="F228" s="39" t="s">
        <v>244</v>
      </c>
      <c r="G228" s="39" t="s">
        <v>245</v>
      </c>
      <c r="J228" s="39">
        <v>2050.0</v>
      </c>
      <c r="K228" s="43">
        <v>1008.4</v>
      </c>
      <c r="L228" s="39">
        <v>2010.0</v>
      </c>
      <c r="M228" s="39" t="s">
        <v>247</v>
      </c>
      <c r="P228" s="39">
        <v>1.5</v>
      </c>
      <c r="Q228" s="39"/>
      <c r="R228" s="39">
        <v>1.45</v>
      </c>
      <c r="BP228" s="39" t="s">
        <v>146</v>
      </c>
      <c r="BQ228" s="39"/>
    </row>
    <row r="229">
      <c r="A229" s="40">
        <v>1064.0</v>
      </c>
      <c r="B229" s="39" t="s">
        <v>242</v>
      </c>
      <c r="C229" s="39" t="s">
        <v>128</v>
      </c>
      <c r="D229" s="40" t="s">
        <v>243</v>
      </c>
      <c r="E229" s="39">
        <v>2018.0</v>
      </c>
      <c r="F229" s="39" t="s">
        <v>244</v>
      </c>
      <c r="G229" s="39" t="s">
        <v>245</v>
      </c>
      <c r="J229" s="39">
        <v>2050.0</v>
      </c>
      <c r="K229" s="43">
        <v>773.5</v>
      </c>
      <c r="L229" s="39">
        <v>2010.0</v>
      </c>
      <c r="M229" s="39" t="s">
        <v>248</v>
      </c>
      <c r="P229" s="39">
        <v>1.5</v>
      </c>
      <c r="Q229" s="39"/>
      <c r="R229" s="39">
        <v>1.45</v>
      </c>
      <c r="BP229" s="39" t="s">
        <v>146</v>
      </c>
      <c r="BQ229" s="39"/>
    </row>
    <row r="230">
      <c r="A230" s="40">
        <v>1064.0</v>
      </c>
      <c r="B230" s="39" t="s">
        <v>242</v>
      </c>
      <c r="C230" s="39" t="s">
        <v>128</v>
      </c>
      <c r="D230" s="40" t="s">
        <v>243</v>
      </c>
      <c r="E230" s="39">
        <v>2018.0</v>
      </c>
      <c r="F230" s="39" t="s">
        <v>244</v>
      </c>
      <c r="G230" s="39" t="s">
        <v>245</v>
      </c>
      <c r="J230" s="39">
        <v>2050.0</v>
      </c>
      <c r="K230" s="43">
        <v>615.6</v>
      </c>
      <c r="L230" s="39">
        <v>2010.0</v>
      </c>
      <c r="M230" s="39" t="s">
        <v>85</v>
      </c>
      <c r="P230" s="39">
        <v>0.1</v>
      </c>
      <c r="Q230" s="39"/>
      <c r="R230" s="39">
        <v>1.0</v>
      </c>
      <c r="BP230" s="39" t="s">
        <v>146</v>
      </c>
      <c r="BQ230" s="39"/>
    </row>
    <row r="231">
      <c r="A231" s="40">
        <v>1064.0</v>
      </c>
      <c r="B231" s="39" t="s">
        <v>242</v>
      </c>
      <c r="C231" s="39" t="s">
        <v>128</v>
      </c>
      <c r="D231" s="40" t="s">
        <v>243</v>
      </c>
      <c r="E231" s="39">
        <v>2018.0</v>
      </c>
      <c r="F231" s="39" t="s">
        <v>244</v>
      </c>
      <c r="G231" s="39" t="s">
        <v>245</v>
      </c>
      <c r="J231" s="39">
        <v>2050.0</v>
      </c>
      <c r="K231" s="43">
        <v>242.6</v>
      </c>
      <c r="L231" s="39">
        <v>2010.0</v>
      </c>
      <c r="M231" s="39" t="s">
        <v>105</v>
      </c>
      <c r="O231" s="39">
        <v>2.5</v>
      </c>
      <c r="BP231" s="39" t="s">
        <v>146</v>
      </c>
      <c r="BQ231" s="39"/>
    </row>
    <row r="232">
      <c r="A232" s="40">
        <v>1064.0</v>
      </c>
      <c r="B232" s="39" t="s">
        <v>242</v>
      </c>
      <c r="C232" s="39" t="s">
        <v>128</v>
      </c>
      <c r="D232" s="40" t="s">
        <v>243</v>
      </c>
      <c r="E232" s="39">
        <v>2018.0</v>
      </c>
      <c r="F232" s="39" t="s">
        <v>244</v>
      </c>
      <c r="G232" s="39" t="s">
        <v>245</v>
      </c>
      <c r="J232" s="39">
        <v>2050.0</v>
      </c>
      <c r="K232" s="43">
        <v>161.7</v>
      </c>
      <c r="L232" s="39">
        <v>2010.0</v>
      </c>
      <c r="M232" s="39" t="s">
        <v>105</v>
      </c>
      <c r="O232" s="39">
        <v>3.0</v>
      </c>
      <c r="BP232" s="39" t="s">
        <v>146</v>
      </c>
      <c r="BQ232" s="39"/>
    </row>
    <row r="233">
      <c r="A233" s="40">
        <v>1064.0</v>
      </c>
      <c r="B233" s="39" t="s">
        <v>242</v>
      </c>
      <c r="C233" s="39" t="s">
        <v>128</v>
      </c>
      <c r="D233" s="40" t="s">
        <v>243</v>
      </c>
      <c r="E233" s="39">
        <v>2018.0</v>
      </c>
      <c r="F233" s="39" t="s">
        <v>244</v>
      </c>
      <c r="G233" s="39" t="s">
        <v>245</v>
      </c>
      <c r="J233" s="39">
        <v>2050.0</v>
      </c>
      <c r="K233" s="43">
        <v>82.1</v>
      </c>
      <c r="L233" s="39">
        <v>2010.0</v>
      </c>
      <c r="M233" s="39" t="s">
        <v>105</v>
      </c>
      <c r="O233" s="39">
        <v>4.0</v>
      </c>
      <c r="BP233" s="39" t="s">
        <v>146</v>
      </c>
      <c r="BQ233" s="39"/>
    </row>
    <row r="234">
      <c r="A234" s="40">
        <v>1064.0</v>
      </c>
      <c r="B234" s="39" t="s">
        <v>242</v>
      </c>
      <c r="C234" s="39" t="s">
        <v>128</v>
      </c>
      <c r="D234" s="40" t="s">
        <v>243</v>
      </c>
      <c r="E234" s="39">
        <v>2018.0</v>
      </c>
      <c r="F234" s="39" t="s">
        <v>244</v>
      </c>
      <c r="G234" s="39" t="s">
        <v>245</v>
      </c>
      <c r="J234" s="39">
        <v>2050.0</v>
      </c>
      <c r="K234" s="43">
        <v>48.4</v>
      </c>
      <c r="L234" s="39">
        <v>2010.0</v>
      </c>
      <c r="M234" s="39" t="s">
        <v>105</v>
      </c>
      <c r="O234" s="39">
        <v>5.0</v>
      </c>
      <c r="BP234" s="39" t="s">
        <v>146</v>
      </c>
      <c r="BQ234" s="39"/>
    </row>
    <row r="235">
      <c r="A235" s="40">
        <v>2003.0</v>
      </c>
      <c r="B235" s="39" t="s">
        <v>250</v>
      </c>
      <c r="C235" s="39" t="s">
        <v>128</v>
      </c>
      <c r="D235" s="40" t="s">
        <v>251</v>
      </c>
      <c r="E235" s="39">
        <v>2016.0</v>
      </c>
      <c r="F235" s="39" t="s">
        <v>252</v>
      </c>
      <c r="G235" s="39" t="s">
        <v>217</v>
      </c>
      <c r="H235" s="39" t="s">
        <v>253</v>
      </c>
      <c r="J235" s="39">
        <v>2010.0</v>
      </c>
      <c r="K235" s="39">
        <v>15.0</v>
      </c>
      <c r="L235" s="39">
        <v>2010.0</v>
      </c>
      <c r="M235" s="39" t="s">
        <v>85</v>
      </c>
      <c r="N235" s="39">
        <v>15.0</v>
      </c>
      <c r="P235" s="39">
        <v>1.5</v>
      </c>
      <c r="Q235" s="39"/>
      <c r="R235" s="39">
        <v>1.45</v>
      </c>
      <c r="BP235" s="39" t="s">
        <v>254</v>
      </c>
      <c r="BQ235" s="39"/>
    </row>
    <row r="236">
      <c r="A236" s="40">
        <v>2003.0</v>
      </c>
      <c r="B236" s="39" t="s">
        <v>250</v>
      </c>
      <c r="C236" s="39" t="s">
        <v>128</v>
      </c>
      <c r="D236" s="40" t="s">
        <v>251</v>
      </c>
      <c r="E236" s="39">
        <v>2016.0</v>
      </c>
      <c r="F236" s="39" t="s">
        <v>252</v>
      </c>
      <c r="G236" s="39" t="s">
        <v>217</v>
      </c>
      <c r="H236" s="39" t="s">
        <v>253</v>
      </c>
      <c r="J236" s="39">
        <v>2010.0</v>
      </c>
      <c r="K236" s="39">
        <v>36.0</v>
      </c>
      <c r="L236" s="39">
        <v>2010.0</v>
      </c>
      <c r="M236" s="39" t="s">
        <v>85</v>
      </c>
      <c r="N236" s="39">
        <v>15.0</v>
      </c>
      <c r="P236" s="39">
        <v>1.5</v>
      </c>
      <c r="Q236" s="44"/>
      <c r="R236" s="44" t="s">
        <v>255</v>
      </c>
      <c r="AE236" s="39">
        <v>1.0</v>
      </c>
      <c r="BP236" s="39" t="s">
        <v>254</v>
      </c>
      <c r="BQ236" s="39"/>
    </row>
    <row r="237">
      <c r="A237" s="40">
        <v>2003.0</v>
      </c>
      <c r="B237" s="39" t="s">
        <v>250</v>
      </c>
      <c r="C237" s="39" t="s">
        <v>128</v>
      </c>
      <c r="D237" s="40" t="s">
        <v>251</v>
      </c>
      <c r="E237" s="39">
        <v>2016.0</v>
      </c>
      <c r="F237" s="39" t="s">
        <v>252</v>
      </c>
      <c r="G237" s="39" t="s">
        <v>217</v>
      </c>
      <c r="H237" s="39" t="s">
        <v>253</v>
      </c>
      <c r="J237" s="39">
        <v>2010.0</v>
      </c>
      <c r="K237" s="39">
        <v>116.0</v>
      </c>
      <c r="L237" s="39">
        <v>2010.0</v>
      </c>
      <c r="M237" s="39" t="s">
        <v>85</v>
      </c>
      <c r="N237" s="39">
        <v>15.0</v>
      </c>
      <c r="P237" s="39">
        <v>1.5</v>
      </c>
      <c r="Q237" s="44"/>
      <c r="R237" s="44" t="s">
        <v>255</v>
      </c>
      <c r="AC237" s="39">
        <v>1.0</v>
      </c>
      <c r="AE237" s="39">
        <v>1.0</v>
      </c>
      <c r="AL237" s="39">
        <v>50.0</v>
      </c>
      <c r="AZ237" s="39"/>
      <c r="BA237" s="39"/>
      <c r="BB237" s="39">
        <v>166.0</v>
      </c>
      <c r="BI237" s="39">
        <v>1.0</v>
      </c>
      <c r="BP237" s="39" t="s">
        <v>254</v>
      </c>
      <c r="BQ237" s="39"/>
    </row>
    <row r="238">
      <c r="A238" s="40">
        <v>2003.0</v>
      </c>
      <c r="B238" s="39" t="s">
        <v>250</v>
      </c>
      <c r="C238" s="39" t="s">
        <v>128</v>
      </c>
      <c r="D238" s="40" t="s">
        <v>251</v>
      </c>
      <c r="E238" s="39">
        <v>2016.0</v>
      </c>
      <c r="F238" s="39" t="s">
        <v>252</v>
      </c>
      <c r="G238" s="39" t="s">
        <v>217</v>
      </c>
      <c r="H238" s="39" t="s">
        <v>253</v>
      </c>
      <c r="J238" s="39">
        <v>2010.0</v>
      </c>
      <c r="K238" s="39">
        <v>146.0</v>
      </c>
      <c r="L238" s="39">
        <v>2010.0</v>
      </c>
      <c r="M238" s="39" t="s">
        <v>85</v>
      </c>
      <c r="N238" s="39">
        <v>15.0</v>
      </c>
      <c r="P238" s="39">
        <v>1.5</v>
      </c>
      <c r="Q238" s="44"/>
      <c r="R238" s="44" t="s">
        <v>256</v>
      </c>
      <c r="AC238" s="39">
        <v>1.0</v>
      </c>
      <c r="AE238" s="39">
        <v>1.0</v>
      </c>
      <c r="BP238" s="39" t="s">
        <v>254</v>
      </c>
      <c r="BQ238" s="39"/>
    </row>
    <row r="239">
      <c r="A239" s="40">
        <v>2003.0</v>
      </c>
      <c r="B239" s="39" t="s">
        <v>250</v>
      </c>
      <c r="C239" s="39" t="s">
        <v>128</v>
      </c>
      <c r="D239" s="40" t="s">
        <v>251</v>
      </c>
      <c r="E239" s="39">
        <v>2016.0</v>
      </c>
      <c r="F239" s="39" t="s">
        <v>252</v>
      </c>
      <c r="G239" s="39" t="s">
        <v>217</v>
      </c>
      <c r="H239" s="39" t="s">
        <v>253</v>
      </c>
      <c r="J239" s="39">
        <v>2010.0</v>
      </c>
      <c r="K239" s="39">
        <v>151.0</v>
      </c>
      <c r="L239" s="39">
        <v>2010.0</v>
      </c>
      <c r="M239" s="39" t="s">
        <v>85</v>
      </c>
      <c r="N239" s="39">
        <v>15.0</v>
      </c>
      <c r="P239" s="39">
        <v>1.5</v>
      </c>
      <c r="Q239" s="44"/>
      <c r="R239" s="44" t="s">
        <v>257</v>
      </c>
      <c r="AC239" s="39">
        <v>1.0</v>
      </c>
      <c r="AE239" s="39">
        <v>1.0</v>
      </c>
      <c r="BP239" s="39" t="s">
        <v>254</v>
      </c>
      <c r="BQ239" s="39"/>
    </row>
    <row r="240">
      <c r="A240" s="40">
        <v>2003.0</v>
      </c>
      <c r="B240" s="39" t="s">
        <v>250</v>
      </c>
      <c r="C240" s="39" t="s">
        <v>128</v>
      </c>
      <c r="D240" s="40" t="s">
        <v>251</v>
      </c>
      <c r="E240" s="39">
        <v>2016.0</v>
      </c>
      <c r="F240" s="39" t="s">
        <v>252</v>
      </c>
      <c r="G240" s="39" t="s">
        <v>217</v>
      </c>
      <c r="H240" s="39" t="s">
        <v>253</v>
      </c>
      <c r="J240" s="39">
        <v>2010.0</v>
      </c>
      <c r="K240" s="39">
        <v>28.0</v>
      </c>
      <c r="L240" s="39">
        <v>2010.0</v>
      </c>
      <c r="M240" s="39" t="s">
        <v>85</v>
      </c>
      <c r="N240" s="39">
        <v>15.0</v>
      </c>
      <c r="P240" s="39">
        <v>1.5</v>
      </c>
      <c r="Q240" s="39"/>
      <c r="R240" s="39">
        <v>1.45</v>
      </c>
      <c r="AC240" s="39">
        <v>1.0</v>
      </c>
      <c r="BP240" s="39" t="s">
        <v>254</v>
      </c>
      <c r="BQ240" s="39"/>
    </row>
    <row r="241">
      <c r="A241" s="40">
        <v>2003.0</v>
      </c>
      <c r="B241" s="39" t="s">
        <v>250</v>
      </c>
      <c r="C241" s="39" t="s">
        <v>128</v>
      </c>
      <c r="D241" s="40" t="s">
        <v>251</v>
      </c>
      <c r="E241" s="39">
        <v>2016.0</v>
      </c>
      <c r="F241" s="39" t="s">
        <v>252</v>
      </c>
      <c r="G241" s="39" t="s">
        <v>217</v>
      </c>
      <c r="H241" s="39" t="s">
        <v>253</v>
      </c>
      <c r="J241" s="39">
        <v>2010.0</v>
      </c>
      <c r="K241" s="39">
        <v>104.0</v>
      </c>
      <c r="L241" s="39">
        <v>2010.0</v>
      </c>
      <c r="M241" s="39" t="s">
        <v>85</v>
      </c>
      <c r="N241" s="39">
        <v>15.0</v>
      </c>
      <c r="P241" s="39">
        <v>1.5</v>
      </c>
      <c r="Q241" s="44"/>
      <c r="R241" s="44" t="s">
        <v>258</v>
      </c>
      <c r="AC241" s="39">
        <v>1.0</v>
      </c>
      <c r="AE241" s="39">
        <v>1.0</v>
      </c>
      <c r="BP241" s="39" t="s">
        <v>254</v>
      </c>
      <c r="BQ241" s="39"/>
    </row>
    <row r="242">
      <c r="A242" s="40">
        <v>2003.0</v>
      </c>
      <c r="B242" s="39" t="s">
        <v>250</v>
      </c>
      <c r="C242" s="39" t="s">
        <v>128</v>
      </c>
      <c r="D242" s="40" t="s">
        <v>251</v>
      </c>
      <c r="E242" s="39">
        <v>2016.0</v>
      </c>
      <c r="F242" s="39" t="s">
        <v>252</v>
      </c>
      <c r="G242" s="39" t="s">
        <v>217</v>
      </c>
      <c r="H242" s="39" t="s">
        <v>253</v>
      </c>
      <c r="J242" s="39">
        <v>2020.0</v>
      </c>
      <c r="K242" s="39">
        <v>20.0</v>
      </c>
      <c r="L242" s="39">
        <v>2010.0</v>
      </c>
      <c r="M242" s="39" t="s">
        <v>85</v>
      </c>
      <c r="N242" s="39">
        <v>15.0</v>
      </c>
      <c r="P242" s="39">
        <v>1.5</v>
      </c>
      <c r="Q242" s="39"/>
      <c r="R242" s="39">
        <v>1.45</v>
      </c>
      <c r="BP242" s="39" t="s">
        <v>259</v>
      </c>
      <c r="BQ242" s="39"/>
    </row>
    <row r="243">
      <c r="A243" s="40">
        <v>2003.0</v>
      </c>
      <c r="B243" s="39" t="s">
        <v>250</v>
      </c>
      <c r="C243" s="39" t="s">
        <v>128</v>
      </c>
      <c r="D243" s="40" t="s">
        <v>251</v>
      </c>
      <c r="E243" s="39">
        <v>2016.0</v>
      </c>
      <c r="F243" s="39" t="s">
        <v>252</v>
      </c>
      <c r="G243" s="39" t="s">
        <v>217</v>
      </c>
      <c r="H243" s="39" t="s">
        <v>253</v>
      </c>
      <c r="J243" s="39">
        <v>2020.0</v>
      </c>
      <c r="K243" s="39">
        <v>47.0</v>
      </c>
      <c r="L243" s="39">
        <v>2010.0</v>
      </c>
      <c r="M243" s="39" t="s">
        <v>85</v>
      </c>
      <c r="N243" s="39">
        <v>15.0</v>
      </c>
      <c r="P243" s="39">
        <v>1.5</v>
      </c>
      <c r="Q243" s="44"/>
      <c r="R243" s="44" t="s">
        <v>255</v>
      </c>
      <c r="AE243" s="39">
        <v>1.0</v>
      </c>
      <c r="BP243" s="39" t="s">
        <v>259</v>
      </c>
      <c r="BQ243" s="39"/>
    </row>
    <row r="244">
      <c r="A244" s="40">
        <v>2003.0</v>
      </c>
      <c r="B244" s="39" t="s">
        <v>250</v>
      </c>
      <c r="C244" s="39" t="s">
        <v>128</v>
      </c>
      <c r="D244" s="40" t="s">
        <v>251</v>
      </c>
      <c r="E244" s="39">
        <v>2016.0</v>
      </c>
      <c r="F244" s="39" t="s">
        <v>252</v>
      </c>
      <c r="G244" s="39" t="s">
        <v>217</v>
      </c>
      <c r="H244" s="39" t="s">
        <v>253</v>
      </c>
      <c r="J244" s="39">
        <v>2020.0</v>
      </c>
      <c r="K244" s="39">
        <v>157.0</v>
      </c>
      <c r="L244" s="39">
        <v>2010.0</v>
      </c>
      <c r="M244" s="39" t="s">
        <v>85</v>
      </c>
      <c r="N244" s="39"/>
      <c r="P244" s="39">
        <v>1.5</v>
      </c>
      <c r="Q244" s="44"/>
      <c r="R244" s="44" t="s">
        <v>255</v>
      </c>
      <c r="AC244" s="39">
        <v>1.0</v>
      </c>
      <c r="AE244" s="39">
        <v>1.0</v>
      </c>
      <c r="AL244" s="39"/>
      <c r="AZ244" s="39"/>
      <c r="BA244" s="39"/>
      <c r="BB244" s="39"/>
      <c r="BI244" s="39">
        <v>1.0</v>
      </c>
      <c r="BP244" s="39" t="s">
        <v>259</v>
      </c>
      <c r="BQ244" s="39"/>
    </row>
    <row r="245">
      <c r="A245" s="40">
        <v>2003.0</v>
      </c>
      <c r="B245" s="39" t="s">
        <v>250</v>
      </c>
      <c r="C245" s="39" t="s">
        <v>128</v>
      </c>
      <c r="D245" s="40" t="s">
        <v>251</v>
      </c>
      <c r="E245" s="39">
        <v>2016.0</v>
      </c>
      <c r="F245" s="39" t="s">
        <v>252</v>
      </c>
      <c r="G245" s="39" t="s">
        <v>217</v>
      </c>
      <c r="H245" s="39" t="s">
        <v>253</v>
      </c>
      <c r="J245" s="39">
        <v>2050.0</v>
      </c>
      <c r="K245" s="39">
        <v>47.0</v>
      </c>
      <c r="L245" s="39">
        <v>2010.0</v>
      </c>
      <c r="M245" s="39" t="s">
        <v>85</v>
      </c>
      <c r="N245" s="39">
        <v>15.0</v>
      </c>
      <c r="P245" s="39">
        <v>1.5</v>
      </c>
      <c r="Q245" s="39"/>
      <c r="R245" s="39">
        <v>1.45</v>
      </c>
      <c r="BP245" s="39" t="s">
        <v>259</v>
      </c>
      <c r="BQ245" s="39"/>
    </row>
    <row r="246">
      <c r="A246" s="40">
        <v>2003.0</v>
      </c>
      <c r="B246" s="39" t="s">
        <v>250</v>
      </c>
      <c r="C246" s="39" t="s">
        <v>128</v>
      </c>
      <c r="D246" s="40" t="s">
        <v>251</v>
      </c>
      <c r="E246" s="39">
        <v>2016.0</v>
      </c>
      <c r="F246" s="39" t="s">
        <v>252</v>
      </c>
      <c r="G246" s="39" t="s">
        <v>217</v>
      </c>
      <c r="H246" s="39" t="s">
        <v>253</v>
      </c>
      <c r="J246" s="39">
        <v>2050.0</v>
      </c>
      <c r="K246" s="39">
        <v>94.0</v>
      </c>
      <c r="L246" s="39">
        <v>2010.0</v>
      </c>
      <c r="M246" s="39" t="s">
        <v>85</v>
      </c>
      <c r="N246" s="39">
        <v>15.0</v>
      </c>
      <c r="P246" s="39">
        <v>1.5</v>
      </c>
      <c r="Q246" s="44"/>
      <c r="R246" s="44" t="s">
        <v>255</v>
      </c>
      <c r="AE246" s="39">
        <v>1.0</v>
      </c>
      <c r="BP246" s="39" t="s">
        <v>259</v>
      </c>
      <c r="BQ246" s="39"/>
    </row>
    <row r="247">
      <c r="A247" s="40">
        <v>2003.0</v>
      </c>
      <c r="B247" s="39" t="s">
        <v>250</v>
      </c>
      <c r="C247" s="39" t="s">
        <v>128</v>
      </c>
      <c r="D247" s="40" t="s">
        <v>251</v>
      </c>
      <c r="E247" s="39">
        <v>2016.0</v>
      </c>
      <c r="F247" s="39" t="s">
        <v>252</v>
      </c>
      <c r="G247" s="39" t="s">
        <v>217</v>
      </c>
      <c r="H247" s="39" t="s">
        <v>253</v>
      </c>
      <c r="J247" s="39">
        <v>2050.0</v>
      </c>
      <c r="K247" s="39">
        <v>276.0</v>
      </c>
      <c r="L247" s="39">
        <v>2010.0</v>
      </c>
      <c r="M247" s="39" t="s">
        <v>85</v>
      </c>
      <c r="N247" s="39"/>
      <c r="P247" s="39">
        <v>1.5</v>
      </c>
      <c r="Q247" s="44"/>
      <c r="R247" s="44" t="s">
        <v>255</v>
      </c>
      <c r="AC247" s="39">
        <v>1.0</v>
      </c>
      <c r="AE247" s="39">
        <v>1.0</v>
      </c>
      <c r="AL247" s="39"/>
      <c r="AZ247" s="39"/>
      <c r="BA247" s="39"/>
      <c r="BB247" s="39"/>
      <c r="BI247" s="39">
        <v>1.0</v>
      </c>
      <c r="BP247" s="39" t="s">
        <v>259</v>
      </c>
      <c r="BQ247" s="39"/>
    </row>
    <row r="248">
      <c r="A248" s="40">
        <v>2003.0</v>
      </c>
      <c r="B248" s="39" t="s">
        <v>250</v>
      </c>
      <c r="C248" s="39" t="s">
        <v>128</v>
      </c>
      <c r="D248" s="40" t="s">
        <v>251</v>
      </c>
      <c r="E248" s="39">
        <v>2016.0</v>
      </c>
      <c r="F248" s="39" t="s">
        <v>252</v>
      </c>
      <c r="G248" s="39" t="s">
        <v>217</v>
      </c>
      <c r="H248" s="39" t="s">
        <v>253</v>
      </c>
      <c r="J248" s="39">
        <v>2100.0</v>
      </c>
      <c r="K248" s="39">
        <v>125.0</v>
      </c>
      <c r="L248" s="39">
        <v>2010.0</v>
      </c>
      <c r="M248" s="39" t="s">
        <v>85</v>
      </c>
      <c r="N248" s="39">
        <v>15.0</v>
      </c>
      <c r="P248" s="39">
        <v>1.5</v>
      </c>
      <c r="Q248" s="39"/>
      <c r="R248" s="39">
        <v>1.45</v>
      </c>
      <c r="BP248" s="39" t="s">
        <v>259</v>
      </c>
      <c r="BQ248" s="39"/>
    </row>
    <row r="249">
      <c r="A249" s="40">
        <v>2003.0</v>
      </c>
      <c r="B249" s="39" t="s">
        <v>250</v>
      </c>
      <c r="C249" s="39" t="s">
        <v>128</v>
      </c>
      <c r="D249" s="40" t="s">
        <v>251</v>
      </c>
      <c r="E249" s="39">
        <v>2016.0</v>
      </c>
      <c r="F249" s="39" t="s">
        <v>252</v>
      </c>
      <c r="G249" s="39" t="s">
        <v>217</v>
      </c>
      <c r="H249" s="39" t="s">
        <v>253</v>
      </c>
      <c r="J249" s="39">
        <v>2100.0</v>
      </c>
      <c r="K249" s="39">
        <v>218.0</v>
      </c>
      <c r="L249" s="39">
        <v>2010.0</v>
      </c>
      <c r="M249" s="39" t="s">
        <v>85</v>
      </c>
      <c r="N249" s="39">
        <v>15.0</v>
      </c>
      <c r="P249" s="39">
        <v>1.5</v>
      </c>
      <c r="Q249" s="44"/>
      <c r="R249" s="44" t="s">
        <v>255</v>
      </c>
      <c r="AE249" s="39">
        <v>1.0</v>
      </c>
      <c r="BP249" s="39" t="s">
        <v>259</v>
      </c>
      <c r="BQ249" s="39"/>
    </row>
    <row r="250">
      <c r="A250" s="40">
        <v>2003.0</v>
      </c>
      <c r="B250" s="39" t="s">
        <v>250</v>
      </c>
      <c r="C250" s="39" t="s">
        <v>128</v>
      </c>
      <c r="D250" s="40" t="s">
        <v>251</v>
      </c>
      <c r="E250" s="39">
        <v>2016.0</v>
      </c>
      <c r="F250" s="39" t="s">
        <v>252</v>
      </c>
      <c r="G250" s="39" t="s">
        <v>217</v>
      </c>
      <c r="H250" s="39" t="s">
        <v>253</v>
      </c>
      <c r="J250" s="39">
        <v>2100.0</v>
      </c>
      <c r="K250" s="39">
        <v>584.0</v>
      </c>
      <c r="L250" s="39">
        <v>2010.0</v>
      </c>
      <c r="M250" s="39" t="s">
        <v>85</v>
      </c>
      <c r="N250" s="39"/>
      <c r="P250" s="39">
        <v>1.5</v>
      </c>
      <c r="Q250" s="44"/>
      <c r="R250" s="44" t="s">
        <v>255</v>
      </c>
      <c r="AC250" s="39">
        <v>1.0</v>
      </c>
      <c r="AE250" s="39">
        <v>1.0</v>
      </c>
      <c r="AL250" s="39"/>
      <c r="AZ250" s="39"/>
      <c r="BA250" s="39"/>
      <c r="BB250" s="39"/>
      <c r="BI250" s="39">
        <v>1.0</v>
      </c>
      <c r="BP250" s="39" t="s">
        <v>259</v>
      </c>
      <c r="BQ250" s="39"/>
    </row>
    <row r="251">
      <c r="A251" s="40">
        <v>2321.0</v>
      </c>
      <c r="B251" s="39" t="s">
        <v>260</v>
      </c>
      <c r="C251" s="39" t="s">
        <v>128</v>
      </c>
      <c r="D251" s="40" t="s">
        <v>261</v>
      </c>
      <c r="E251" s="39">
        <v>2015.0</v>
      </c>
      <c r="F251" s="39" t="s">
        <v>262</v>
      </c>
      <c r="G251" s="39" t="s">
        <v>217</v>
      </c>
      <c r="H251" s="39" t="s">
        <v>151</v>
      </c>
      <c r="J251" s="39">
        <v>2005.0</v>
      </c>
      <c r="K251" s="43">
        <f>36.7/44*12</f>
        <v>10.00909091</v>
      </c>
      <c r="L251" s="39">
        <v>2005.0</v>
      </c>
      <c r="M251" s="39" t="s">
        <v>85</v>
      </c>
      <c r="P251" s="39">
        <v>1.5</v>
      </c>
      <c r="Q251" s="39"/>
      <c r="R251" s="39">
        <v>2.0</v>
      </c>
      <c r="BP251" s="39" t="s">
        <v>254</v>
      </c>
      <c r="BQ251" s="39"/>
    </row>
    <row r="252">
      <c r="A252" s="40">
        <v>2321.0</v>
      </c>
      <c r="B252" s="39" t="s">
        <v>260</v>
      </c>
      <c r="C252" s="39" t="s">
        <v>128</v>
      </c>
      <c r="D252" s="40" t="s">
        <v>261</v>
      </c>
      <c r="E252" s="39">
        <v>2015.0</v>
      </c>
      <c r="F252" s="39" t="s">
        <v>262</v>
      </c>
      <c r="G252" s="39" t="s">
        <v>217</v>
      </c>
      <c r="H252" s="39" t="s">
        <v>151</v>
      </c>
      <c r="J252" s="39">
        <v>2005.0</v>
      </c>
      <c r="K252" s="43">
        <f>55.6/44*12</f>
        <v>15.16363636</v>
      </c>
      <c r="L252" s="39">
        <v>2005.0</v>
      </c>
      <c r="M252" s="39" t="s">
        <v>85</v>
      </c>
      <c r="P252" s="39">
        <v>1.5</v>
      </c>
      <c r="Q252" s="39"/>
      <c r="R252" s="39">
        <v>2.0</v>
      </c>
      <c r="AC252" s="39">
        <v>1.0</v>
      </c>
      <c r="AL252" s="39">
        <v>15.0</v>
      </c>
      <c r="AZ252" s="43"/>
      <c r="BA252" s="43"/>
      <c r="BB252" s="43">
        <f>(15+129)/44*12</f>
        <v>39.27272727</v>
      </c>
      <c r="BI252" s="39">
        <v>1.0</v>
      </c>
      <c r="BP252" s="39" t="s">
        <v>254</v>
      </c>
      <c r="BQ252" s="39"/>
    </row>
    <row r="253">
      <c r="A253" s="40">
        <v>2321.0</v>
      </c>
      <c r="B253" s="39" t="s">
        <v>260</v>
      </c>
      <c r="C253" s="39" t="s">
        <v>128</v>
      </c>
      <c r="D253" s="40" t="s">
        <v>261</v>
      </c>
      <c r="E253" s="39">
        <v>2015.0</v>
      </c>
      <c r="F253" s="39" t="s">
        <v>262</v>
      </c>
      <c r="G253" s="39" t="s">
        <v>217</v>
      </c>
      <c r="H253" s="39" t="s">
        <v>151</v>
      </c>
      <c r="J253" s="39">
        <v>2020.0</v>
      </c>
      <c r="K253" s="43">
        <v>13.0</v>
      </c>
      <c r="L253" s="39">
        <v>2005.0</v>
      </c>
      <c r="M253" s="39" t="s">
        <v>85</v>
      </c>
      <c r="P253" s="39">
        <v>1.5</v>
      </c>
      <c r="Q253" s="39"/>
      <c r="R253" s="39">
        <v>2.0</v>
      </c>
      <c r="BP253" s="39" t="s">
        <v>263</v>
      </c>
      <c r="BQ253" s="39"/>
    </row>
    <row r="254">
      <c r="A254" s="40">
        <v>2321.0</v>
      </c>
      <c r="B254" s="39" t="s">
        <v>260</v>
      </c>
      <c r="C254" s="39" t="s">
        <v>128</v>
      </c>
      <c r="D254" s="40" t="s">
        <v>261</v>
      </c>
      <c r="E254" s="39">
        <v>2015.0</v>
      </c>
      <c r="F254" s="39" t="s">
        <v>262</v>
      </c>
      <c r="G254" s="39" t="s">
        <v>217</v>
      </c>
      <c r="H254" s="39" t="s">
        <v>151</v>
      </c>
      <c r="J254" s="39">
        <v>2020.0</v>
      </c>
      <c r="K254" s="43">
        <v>19.0</v>
      </c>
      <c r="L254" s="39">
        <v>2005.0</v>
      </c>
      <c r="M254" s="39" t="s">
        <v>85</v>
      </c>
      <c r="P254" s="39">
        <v>1.5</v>
      </c>
      <c r="Q254" s="39"/>
      <c r="R254" s="39">
        <v>2.0</v>
      </c>
      <c r="AC254" s="39">
        <v>1.0</v>
      </c>
      <c r="AL254" s="39"/>
      <c r="AZ254" s="43"/>
      <c r="BA254" s="43"/>
      <c r="BB254" s="43"/>
      <c r="BI254" s="39">
        <v>1.0</v>
      </c>
      <c r="BP254" s="39" t="s">
        <v>263</v>
      </c>
      <c r="BQ254" s="39"/>
    </row>
    <row r="255">
      <c r="A255" s="40">
        <v>2321.0</v>
      </c>
      <c r="B255" s="39" t="s">
        <v>260</v>
      </c>
      <c r="C255" s="39" t="s">
        <v>128</v>
      </c>
      <c r="D255" s="40" t="s">
        <v>261</v>
      </c>
      <c r="E255" s="39">
        <v>2015.0</v>
      </c>
      <c r="F255" s="39" t="s">
        <v>262</v>
      </c>
      <c r="G255" s="39" t="s">
        <v>217</v>
      </c>
      <c r="H255" s="39" t="s">
        <v>151</v>
      </c>
      <c r="J255" s="39">
        <v>2050.0</v>
      </c>
      <c r="K255" s="43">
        <v>22.0</v>
      </c>
      <c r="L255" s="39">
        <v>2005.0</v>
      </c>
      <c r="M255" s="39" t="s">
        <v>85</v>
      </c>
      <c r="P255" s="39">
        <v>1.5</v>
      </c>
      <c r="Q255" s="39"/>
      <c r="R255" s="39">
        <v>2.0</v>
      </c>
      <c r="BP255" s="39" t="s">
        <v>263</v>
      </c>
      <c r="BQ255" s="39"/>
    </row>
    <row r="256">
      <c r="A256" s="40">
        <v>2321.0</v>
      </c>
      <c r="B256" s="39" t="s">
        <v>260</v>
      </c>
      <c r="C256" s="39" t="s">
        <v>128</v>
      </c>
      <c r="D256" s="40" t="s">
        <v>261</v>
      </c>
      <c r="E256" s="39">
        <v>2015.0</v>
      </c>
      <c r="F256" s="39" t="s">
        <v>262</v>
      </c>
      <c r="G256" s="39" t="s">
        <v>217</v>
      </c>
      <c r="H256" s="39" t="s">
        <v>151</v>
      </c>
      <c r="J256" s="39">
        <v>2050.0</v>
      </c>
      <c r="K256" s="43">
        <v>31.0</v>
      </c>
      <c r="L256" s="39">
        <v>2005.0</v>
      </c>
      <c r="M256" s="39" t="s">
        <v>85</v>
      </c>
      <c r="P256" s="39">
        <v>1.5</v>
      </c>
      <c r="Q256" s="39"/>
      <c r="R256" s="39">
        <v>2.0</v>
      </c>
      <c r="AC256" s="39">
        <v>1.0</v>
      </c>
      <c r="AL256" s="39"/>
      <c r="AZ256" s="43"/>
      <c r="BA256" s="43"/>
      <c r="BB256" s="43"/>
      <c r="BI256" s="39">
        <v>1.0</v>
      </c>
      <c r="BP256" s="39" t="s">
        <v>263</v>
      </c>
      <c r="BQ256" s="39"/>
    </row>
    <row r="257">
      <c r="A257" s="40">
        <v>2321.0</v>
      </c>
      <c r="B257" s="39" t="s">
        <v>260</v>
      </c>
      <c r="C257" s="39" t="s">
        <v>128</v>
      </c>
      <c r="D257" s="40" t="s">
        <v>261</v>
      </c>
      <c r="E257" s="39">
        <v>2015.0</v>
      </c>
      <c r="F257" s="39" t="s">
        <v>262</v>
      </c>
      <c r="G257" s="39" t="s">
        <v>217</v>
      </c>
      <c r="H257" s="39" t="s">
        <v>151</v>
      </c>
      <c r="J257" s="39">
        <v>2100.0</v>
      </c>
      <c r="K257" s="43">
        <v>47.0</v>
      </c>
      <c r="L257" s="39">
        <v>2005.0</v>
      </c>
      <c r="M257" s="39" t="s">
        <v>85</v>
      </c>
      <c r="P257" s="39">
        <v>1.5</v>
      </c>
      <c r="Q257" s="39"/>
      <c r="R257" s="39">
        <v>2.0</v>
      </c>
      <c r="BP257" s="39" t="s">
        <v>263</v>
      </c>
      <c r="BQ257" s="39"/>
    </row>
    <row r="258">
      <c r="A258" s="40">
        <v>2321.0</v>
      </c>
      <c r="B258" s="39" t="s">
        <v>260</v>
      </c>
      <c r="C258" s="39" t="s">
        <v>128</v>
      </c>
      <c r="D258" s="40" t="s">
        <v>261</v>
      </c>
      <c r="E258" s="39">
        <v>2015.0</v>
      </c>
      <c r="F258" s="39" t="s">
        <v>262</v>
      </c>
      <c r="G258" s="39" t="s">
        <v>217</v>
      </c>
      <c r="H258" s="39" t="s">
        <v>151</v>
      </c>
      <c r="J258" s="39">
        <v>2100.0</v>
      </c>
      <c r="K258" s="43">
        <v>58.0</v>
      </c>
      <c r="L258" s="39">
        <v>2005.0</v>
      </c>
      <c r="M258" s="39" t="s">
        <v>85</v>
      </c>
      <c r="P258" s="39">
        <v>1.5</v>
      </c>
      <c r="Q258" s="39"/>
      <c r="R258" s="39">
        <v>2.0</v>
      </c>
      <c r="AC258" s="39">
        <v>1.0</v>
      </c>
      <c r="AL258" s="39"/>
      <c r="AZ258" s="43"/>
      <c r="BA258" s="43"/>
      <c r="BB258" s="43"/>
      <c r="BI258" s="39">
        <v>1.0</v>
      </c>
      <c r="BP258" s="39" t="s">
        <v>263</v>
      </c>
      <c r="BQ258" s="39"/>
    </row>
    <row r="259">
      <c r="A259" s="40">
        <v>1998.0</v>
      </c>
      <c r="B259" s="39" t="s">
        <v>264</v>
      </c>
      <c r="C259" s="39" t="s">
        <v>128</v>
      </c>
      <c r="D259" s="40" t="s">
        <v>265</v>
      </c>
      <c r="E259" s="39">
        <v>2016.0</v>
      </c>
      <c r="F259" s="39" t="s">
        <v>266</v>
      </c>
      <c r="G259" s="39" t="s">
        <v>267</v>
      </c>
      <c r="J259" s="39">
        <v>2015.0</v>
      </c>
      <c r="K259" s="39">
        <v>36.0</v>
      </c>
      <c r="L259" s="39">
        <v>2005.0</v>
      </c>
      <c r="M259" s="39" t="s">
        <v>268</v>
      </c>
      <c r="P259" s="39">
        <v>1.5</v>
      </c>
      <c r="Q259" s="39"/>
      <c r="R259" s="39">
        <v>1.45</v>
      </c>
      <c r="BP259" s="39" t="s">
        <v>269</v>
      </c>
      <c r="BQ259" s="39"/>
    </row>
    <row r="260">
      <c r="A260" s="40">
        <v>1998.0</v>
      </c>
      <c r="B260" s="39" t="s">
        <v>264</v>
      </c>
      <c r="C260" s="39" t="s">
        <v>128</v>
      </c>
      <c r="D260" s="40" t="s">
        <v>265</v>
      </c>
      <c r="E260" s="39">
        <v>2016.0</v>
      </c>
      <c r="F260" s="39" t="s">
        <v>266</v>
      </c>
      <c r="G260" s="39" t="s">
        <v>267</v>
      </c>
      <c r="J260" s="39">
        <v>2015.0</v>
      </c>
      <c r="K260" s="39">
        <v>41.0</v>
      </c>
      <c r="L260" s="39">
        <v>2005.0</v>
      </c>
      <c r="M260" s="39" t="s">
        <v>268</v>
      </c>
      <c r="N260" s="39"/>
      <c r="P260" s="39">
        <v>1.5</v>
      </c>
      <c r="Q260" s="39"/>
      <c r="R260" s="39">
        <v>1.45</v>
      </c>
      <c r="AB260" s="39">
        <v>1.0</v>
      </c>
      <c r="AR260" s="39">
        <v>38.0</v>
      </c>
      <c r="AV260" s="39">
        <v>46.0</v>
      </c>
      <c r="BI260" s="39">
        <v>1.0</v>
      </c>
      <c r="BP260" s="39" t="s">
        <v>269</v>
      </c>
      <c r="BQ260" s="39"/>
    </row>
    <row r="261">
      <c r="A261" s="40">
        <v>1998.0</v>
      </c>
      <c r="B261" s="39" t="s">
        <v>264</v>
      </c>
      <c r="C261" s="39" t="s">
        <v>128</v>
      </c>
      <c r="D261" s="40" t="s">
        <v>265</v>
      </c>
      <c r="E261" s="39">
        <v>2016.0</v>
      </c>
      <c r="F261" s="39" t="s">
        <v>266</v>
      </c>
      <c r="G261" s="39" t="s">
        <v>267</v>
      </c>
      <c r="J261" s="39">
        <v>2020.0</v>
      </c>
      <c r="K261" s="39">
        <v>45.0</v>
      </c>
      <c r="L261" s="39">
        <v>2005.0</v>
      </c>
      <c r="M261" s="39" t="s">
        <v>268</v>
      </c>
      <c r="P261" s="39">
        <v>1.5</v>
      </c>
      <c r="Q261" s="39"/>
      <c r="R261" s="39">
        <v>1.45</v>
      </c>
      <c r="BP261" s="39" t="s">
        <v>270</v>
      </c>
      <c r="BQ261" s="39"/>
    </row>
    <row r="262">
      <c r="A262" s="40">
        <v>1998.0</v>
      </c>
      <c r="B262" s="39" t="s">
        <v>264</v>
      </c>
      <c r="C262" s="39" t="s">
        <v>128</v>
      </c>
      <c r="D262" s="40" t="s">
        <v>265</v>
      </c>
      <c r="E262" s="39">
        <v>2016.0</v>
      </c>
      <c r="F262" s="39" t="s">
        <v>266</v>
      </c>
      <c r="G262" s="39" t="s">
        <v>267</v>
      </c>
      <c r="J262" s="39">
        <v>2020.0</v>
      </c>
      <c r="K262" s="39">
        <v>53.0</v>
      </c>
      <c r="L262" s="39">
        <v>2005.0</v>
      </c>
      <c r="M262" s="39" t="s">
        <v>268</v>
      </c>
      <c r="N262" s="39"/>
      <c r="P262" s="39">
        <v>1.5</v>
      </c>
      <c r="Q262" s="39"/>
      <c r="R262" s="39">
        <v>1.45</v>
      </c>
      <c r="AB262" s="39">
        <v>1.0</v>
      </c>
      <c r="AR262" s="39">
        <v>49.0</v>
      </c>
      <c r="AV262" s="39">
        <v>60.0</v>
      </c>
      <c r="BI262" s="39">
        <v>1.0</v>
      </c>
      <c r="BP262" s="39" t="s">
        <v>270</v>
      </c>
      <c r="BQ262" s="39"/>
    </row>
    <row r="263">
      <c r="A263" s="40">
        <v>1998.0</v>
      </c>
      <c r="B263" s="39" t="s">
        <v>264</v>
      </c>
      <c r="C263" s="39" t="s">
        <v>128</v>
      </c>
      <c r="D263" s="40" t="s">
        <v>265</v>
      </c>
      <c r="E263" s="39">
        <v>2016.0</v>
      </c>
      <c r="F263" s="39" t="s">
        <v>266</v>
      </c>
      <c r="G263" s="39" t="s">
        <v>267</v>
      </c>
      <c r="J263" s="39">
        <v>2050.0</v>
      </c>
      <c r="K263" s="39">
        <v>180.0</v>
      </c>
      <c r="L263" s="39">
        <v>2005.0</v>
      </c>
      <c r="M263" s="39" t="s">
        <v>268</v>
      </c>
      <c r="P263" s="39">
        <v>1.5</v>
      </c>
      <c r="Q263" s="39"/>
      <c r="R263" s="39">
        <v>1.45</v>
      </c>
      <c r="BP263" s="39" t="s">
        <v>270</v>
      </c>
      <c r="BQ263" s="39"/>
    </row>
    <row r="264">
      <c r="A264" s="40">
        <v>1998.0</v>
      </c>
      <c r="B264" s="39" t="s">
        <v>264</v>
      </c>
      <c r="C264" s="39" t="s">
        <v>128</v>
      </c>
      <c r="D264" s="40" t="s">
        <v>265</v>
      </c>
      <c r="E264" s="39">
        <v>2016.0</v>
      </c>
      <c r="F264" s="39" t="s">
        <v>266</v>
      </c>
      <c r="G264" s="39" t="s">
        <v>267</v>
      </c>
      <c r="J264" s="39">
        <v>2050.0</v>
      </c>
      <c r="K264" s="39">
        <v>210.0</v>
      </c>
      <c r="L264" s="39">
        <v>2005.0</v>
      </c>
      <c r="M264" s="39" t="s">
        <v>268</v>
      </c>
      <c r="N264" s="39"/>
      <c r="P264" s="39">
        <v>1.5</v>
      </c>
      <c r="Q264" s="39"/>
      <c r="R264" s="39">
        <v>1.45</v>
      </c>
      <c r="AB264" s="39">
        <v>1.0</v>
      </c>
      <c r="AR264" s="39">
        <v>200.0</v>
      </c>
      <c r="AV264" s="39">
        <v>240.0</v>
      </c>
      <c r="BI264" s="39">
        <v>1.0</v>
      </c>
      <c r="BP264" s="39" t="s">
        <v>270</v>
      </c>
      <c r="BQ264" s="39"/>
    </row>
    <row r="265">
      <c r="A265" s="40">
        <v>1998.0</v>
      </c>
      <c r="B265" s="39" t="s">
        <v>264</v>
      </c>
      <c r="C265" s="39" t="s">
        <v>128</v>
      </c>
      <c r="D265" s="40" t="s">
        <v>265</v>
      </c>
      <c r="E265" s="39">
        <v>2016.0</v>
      </c>
      <c r="F265" s="39" t="s">
        <v>266</v>
      </c>
      <c r="G265" s="39" t="s">
        <v>267</v>
      </c>
      <c r="J265" s="39">
        <v>2100.0</v>
      </c>
      <c r="K265" s="39">
        <v>219.0</v>
      </c>
      <c r="L265" s="39">
        <v>2005.0</v>
      </c>
      <c r="M265" s="39" t="s">
        <v>268</v>
      </c>
      <c r="P265" s="39">
        <v>1.5</v>
      </c>
      <c r="Q265" s="39"/>
      <c r="R265" s="39">
        <v>1.45</v>
      </c>
      <c r="BP265" s="39" t="s">
        <v>270</v>
      </c>
      <c r="BQ265" s="39"/>
    </row>
    <row r="266">
      <c r="A266" s="40">
        <v>1998.0</v>
      </c>
      <c r="B266" s="39" t="s">
        <v>264</v>
      </c>
      <c r="C266" s="39" t="s">
        <v>128</v>
      </c>
      <c r="D266" s="40" t="s">
        <v>265</v>
      </c>
      <c r="E266" s="39">
        <v>2016.0</v>
      </c>
      <c r="F266" s="39" t="s">
        <v>266</v>
      </c>
      <c r="G266" s="39" t="s">
        <v>267</v>
      </c>
      <c r="J266" s="39">
        <v>2100.0</v>
      </c>
      <c r="K266" s="39">
        <v>219.0</v>
      </c>
      <c r="L266" s="39">
        <v>2005.0</v>
      </c>
      <c r="M266" s="39" t="s">
        <v>268</v>
      </c>
      <c r="N266" s="39"/>
      <c r="P266" s="39">
        <v>1.5</v>
      </c>
      <c r="Q266" s="39"/>
      <c r="R266" s="39">
        <v>1.45</v>
      </c>
      <c r="AB266" s="39">
        <v>1.0</v>
      </c>
      <c r="AL266" s="39"/>
      <c r="AR266" s="39">
        <v>219.0</v>
      </c>
      <c r="AV266" s="39">
        <v>219.0</v>
      </c>
      <c r="AZ266" s="39"/>
      <c r="BA266" s="39"/>
      <c r="BB266" s="39"/>
      <c r="BI266" s="39">
        <v>1.0</v>
      </c>
      <c r="BP266" s="39" t="s">
        <v>270</v>
      </c>
      <c r="BQ266" s="39"/>
    </row>
    <row r="267">
      <c r="A267" s="40">
        <v>2201.0</v>
      </c>
      <c r="B267" s="39" t="s">
        <v>271</v>
      </c>
      <c r="C267" s="39" t="s">
        <v>128</v>
      </c>
      <c r="D267" s="40" t="s">
        <v>272</v>
      </c>
      <c r="E267" s="39">
        <v>2015.0</v>
      </c>
      <c r="F267" s="39" t="s">
        <v>273</v>
      </c>
      <c r="G267" s="39" t="s">
        <v>274</v>
      </c>
      <c r="H267" s="39" t="s">
        <v>275</v>
      </c>
      <c r="J267" s="39">
        <v>2020.0</v>
      </c>
      <c r="K267" s="43">
        <v>13.6</v>
      </c>
      <c r="L267" s="39">
        <v>2005.0</v>
      </c>
      <c r="M267" s="39" t="s">
        <v>85</v>
      </c>
      <c r="P267" s="39" t="s">
        <v>276</v>
      </c>
      <c r="Q267" s="39"/>
      <c r="R267" s="39">
        <v>1.0</v>
      </c>
      <c r="AM267" s="39"/>
      <c r="AN267" s="39"/>
      <c r="AO267" s="39"/>
      <c r="AP267" s="39"/>
      <c r="AQ267" s="39">
        <v>5.0</v>
      </c>
      <c r="AS267" s="39">
        <v>8.0</v>
      </c>
      <c r="AT267" s="39"/>
      <c r="AU267" s="39">
        <v>26.0</v>
      </c>
      <c r="AW267" s="39">
        <v>49.0</v>
      </c>
      <c r="AY267" s="39"/>
      <c r="BC267" s="39">
        <v>1.0</v>
      </c>
      <c r="BG267" s="39"/>
      <c r="BH267" s="39"/>
      <c r="BN267" s="42">
        <v>1.0</v>
      </c>
      <c r="BP267" s="39" t="s">
        <v>277</v>
      </c>
      <c r="BQ267" s="39"/>
      <c r="BR267" s="39" t="s">
        <v>278</v>
      </c>
    </row>
    <row r="268">
      <c r="A268" s="40">
        <v>2201.0</v>
      </c>
      <c r="B268" s="39" t="s">
        <v>271</v>
      </c>
      <c r="C268" s="39" t="s">
        <v>128</v>
      </c>
      <c r="D268" s="40" t="s">
        <v>272</v>
      </c>
      <c r="E268" s="39">
        <v>2015.0</v>
      </c>
      <c r="F268" s="39" t="s">
        <v>273</v>
      </c>
      <c r="G268" s="39" t="s">
        <v>274</v>
      </c>
      <c r="H268" s="39" t="s">
        <v>275</v>
      </c>
      <c r="J268" s="39">
        <v>2020.0</v>
      </c>
      <c r="K268" s="43">
        <v>6.3</v>
      </c>
      <c r="L268" s="39">
        <v>2005.0</v>
      </c>
      <c r="M268" s="39" t="s">
        <v>85</v>
      </c>
      <c r="P268" s="39" t="s">
        <v>276</v>
      </c>
      <c r="Q268" s="39"/>
      <c r="R268" s="39">
        <v>1.0</v>
      </c>
      <c r="S268" s="39">
        <v>1.0</v>
      </c>
      <c r="AM268" s="39"/>
      <c r="AN268" s="39"/>
      <c r="AO268" s="39"/>
      <c r="AQ268" s="39">
        <v>1.0</v>
      </c>
      <c r="AS268" s="39">
        <v>2.0</v>
      </c>
      <c r="AT268" s="39"/>
      <c r="AU268" s="39">
        <v>15.0</v>
      </c>
      <c r="AW268" s="39">
        <v>30.0</v>
      </c>
      <c r="AY268" s="39"/>
      <c r="BC268" s="39">
        <v>1.0</v>
      </c>
      <c r="BG268" s="39"/>
      <c r="BH268" s="39"/>
      <c r="BN268" s="42">
        <v>1.0</v>
      </c>
      <c r="BP268" s="39" t="s">
        <v>277</v>
      </c>
      <c r="BQ268" s="39"/>
      <c r="BR268" s="39" t="s">
        <v>278</v>
      </c>
    </row>
    <row r="269">
      <c r="A269" s="40">
        <v>2201.0</v>
      </c>
      <c r="B269" s="39" t="s">
        <v>271</v>
      </c>
      <c r="C269" s="39" t="s">
        <v>128</v>
      </c>
      <c r="D269" s="40" t="s">
        <v>272</v>
      </c>
      <c r="E269" s="39">
        <v>2015.0</v>
      </c>
      <c r="F269" s="39" t="s">
        <v>273</v>
      </c>
      <c r="G269" s="39" t="s">
        <v>274</v>
      </c>
      <c r="H269" s="39" t="s">
        <v>275</v>
      </c>
      <c r="J269" s="39">
        <v>2020.0</v>
      </c>
      <c r="K269" s="39">
        <v>13.0</v>
      </c>
      <c r="L269" s="39">
        <v>2005.0</v>
      </c>
      <c r="M269" s="39" t="s">
        <v>85</v>
      </c>
      <c r="P269" s="39" t="s">
        <v>276</v>
      </c>
      <c r="Q269" s="39"/>
      <c r="R269" s="39">
        <v>1.0</v>
      </c>
      <c r="AM269" s="39"/>
      <c r="AN269" s="39"/>
      <c r="AO269" s="39"/>
      <c r="AQ269" s="39">
        <v>4.0</v>
      </c>
      <c r="AS269" s="39">
        <v>7.0</v>
      </c>
      <c r="AT269" s="39"/>
      <c r="AU269" s="39">
        <v>26.0</v>
      </c>
      <c r="AW269" s="39">
        <v>52.0</v>
      </c>
      <c r="AX269" s="39"/>
      <c r="AY269" s="39"/>
      <c r="BC269" s="39">
        <v>1.0</v>
      </c>
      <c r="BG269" s="39"/>
      <c r="BH269" s="39">
        <v>1.0</v>
      </c>
      <c r="BN269" s="42">
        <v>1.0</v>
      </c>
      <c r="BP269" s="39" t="s">
        <v>277</v>
      </c>
      <c r="BQ269" s="39"/>
      <c r="BR269" s="39" t="s">
        <v>278</v>
      </c>
    </row>
    <row r="270">
      <c r="A270" s="40">
        <v>2201.0</v>
      </c>
      <c r="B270" s="39" t="s">
        <v>271</v>
      </c>
      <c r="C270" s="39" t="s">
        <v>128</v>
      </c>
      <c r="D270" s="40" t="s">
        <v>272</v>
      </c>
      <c r="E270" s="39">
        <v>2015.0</v>
      </c>
      <c r="F270" s="39" t="s">
        <v>273</v>
      </c>
      <c r="G270" s="39" t="s">
        <v>274</v>
      </c>
      <c r="H270" s="39" t="s">
        <v>275</v>
      </c>
      <c r="J270" s="39">
        <v>2020.0</v>
      </c>
      <c r="K270" s="39">
        <v>9.0</v>
      </c>
      <c r="L270" s="39">
        <v>2005.0</v>
      </c>
      <c r="M270" s="39" t="s">
        <v>85</v>
      </c>
      <c r="P270" s="39" t="s">
        <v>276</v>
      </c>
      <c r="Q270" s="39"/>
      <c r="R270" s="39">
        <v>1.0</v>
      </c>
      <c r="S270" s="39">
        <v>1.0</v>
      </c>
      <c r="AM270" s="39"/>
      <c r="AN270" s="39"/>
      <c r="AO270" s="39"/>
      <c r="AQ270" s="39">
        <v>2.0</v>
      </c>
      <c r="AS270" s="39">
        <v>4.0</v>
      </c>
      <c r="AT270" s="39"/>
      <c r="AU270" s="39">
        <v>20.0</v>
      </c>
      <c r="AW270" s="39">
        <v>43.0</v>
      </c>
      <c r="AY270" s="39"/>
      <c r="BC270" s="39">
        <v>1.0</v>
      </c>
      <c r="BG270" s="39"/>
      <c r="BH270" s="39"/>
      <c r="BJ270" s="39">
        <v>1.0</v>
      </c>
      <c r="BN270" s="42">
        <v>1.0</v>
      </c>
      <c r="BP270" s="39" t="s">
        <v>277</v>
      </c>
      <c r="BQ270" s="39"/>
      <c r="BR270" s="39" t="s">
        <v>278</v>
      </c>
    </row>
    <row r="271">
      <c r="A271" s="40">
        <v>2201.0</v>
      </c>
      <c r="B271" s="39" t="s">
        <v>271</v>
      </c>
      <c r="C271" s="39" t="s">
        <v>128</v>
      </c>
      <c r="D271" s="40" t="s">
        <v>272</v>
      </c>
      <c r="E271" s="39">
        <v>2015.0</v>
      </c>
      <c r="F271" s="39" t="s">
        <v>273</v>
      </c>
      <c r="G271" s="39" t="s">
        <v>274</v>
      </c>
      <c r="H271" s="39" t="s">
        <v>275</v>
      </c>
      <c r="J271" s="39">
        <v>2050.0</v>
      </c>
      <c r="K271" s="43">
        <v>23.0</v>
      </c>
      <c r="L271" s="39">
        <v>2005.0</v>
      </c>
      <c r="M271" s="39" t="s">
        <v>85</v>
      </c>
      <c r="P271" s="39" t="s">
        <v>276</v>
      </c>
      <c r="Q271" s="39"/>
      <c r="R271" s="39">
        <v>1.0</v>
      </c>
      <c r="AM271" s="39"/>
      <c r="AN271" s="39"/>
      <c r="AO271" s="39"/>
      <c r="AP271" s="39"/>
      <c r="AQ271" s="39">
        <v>8.0</v>
      </c>
      <c r="AS271" s="39">
        <v>12.0</v>
      </c>
      <c r="AT271" s="39"/>
      <c r="AU271" s="39">
        <v>45.0</v>
      </c>
      <c r="AW271" s="39">
        <v>81.0</v>
      </c>
      <c r="AY271" s="39"/>
      <c r="BC271" s="39">
        <v>1.0</v>
      </c>
      <c r="BG271" s="39"/>
      <c r="BH271" s="39"/>
      <c r="BN271" s="42">
        <v>1.0</v>
      </c>
      <c r="BP271" s="39" t="s">
        <v>277</v>
      </c>
      <c r="BQ271" s="39"/>
      <c r="BR271" s="39" t="s">
        <v>278</v>
      </c>
    </row>
    <row r="272">
      <c r="A272" s="40">
        <v>2201.0</v>
      </c>
      <c r="B272" s="39" t="s">
        <v>271</v>
      </c>
      <c r="C272" s="39" t="s">
        <v>128</v>
      </c>
      <c r="D272" s="40" t="s">
        <v>272</v>
      </c>
      <c r="E272" s="39">
        <v>2015.0</v>
      </c>
      <c r="F272" s="39" t="s">
        <v>273</v>
      </c>
      <c r="G272" s="39" t="s">
        <v>274</v>
      </c>
      <c r="H272" s="39" t="s">
        <v>275</v>
      </c>
      <c r="J272" s="39">
        <v>2050.0</v>
      </c>
      <c r="K272" s="43">
        <v>12.0</v>
      </c>
      <c r="L272" s="39">
        <v>2005.0</v>
      </c>
      <c r="M272" s="39" t="s">
        <v>85</v>
      </c>
      <c r="P272" s="39" t="s">
        <v>276</v>
      </c>
      <c r="Q272" s="39"/>
      <c r="R272" s="39">
        <v>1.0</v>
      </c>
      <c r="S272" s="39">
        <v>1.0</v>
      </c>
      <c r="AM272" s="39"/>
      <c r="AN272" s="39"/>
      <c r="AO272" s="39"/>
      <c r="AQ272" s="39">
        <v>2.0</v>
      </c>
      <c r="AS272" s="39">
        <v>5.0</v>
      </c>
      <c r="AT272" s="39"/>
      <c r="AU272" s="39">
        <v>27.0</v>
      </c>
      <c r="AW272" s="39">
        <v>65.0</v>
      </c>
      <c r="AY272" s="39"/>
      <c r="BC272" s="39">
        <v>1.0</v>
      </c>
      <c r="BG272" s="39"/>
      <c r="BH272" s="39"/>
      <c r="BN272" s="42">
        <v>1.0</v>
      </c>
      <c r="BP272" s="39" t="s">
        <v>277</v>
      </c>
      <c r="BQ272" s="39"/>
      <c r="BR272" s="39" t="s">
        <v>278</v>
      </c>
    </row>
    <row r="273">
      <c r="A273" s="40">
        <v>2201.0</v>
      </c>
      <c r="B273" s="39" t="s">
        <v>271</v>
      </c>
      <c r="C273" s="39" t="s">
        <v>128</v>
      </c>
      <c r="D273" s="40" t="s">
        <v>272</v>
      </c>
      <c r="E273" s="39">
        <v>2015.0</v>
      </c>
      <c r="F273" s="39" t="s">
        <v>273</v>
      </c>
      <c r="G273" s="39" t="s">
        <v>274</v>
      </c>
      <c r="H273" s="39" t="s">
        <v>275</v>
      </c>
      <c r="J273" s="39">
        <v>2050.0</v>
      </c>
      <c r="K273" s="43">
        <v>23.0</v>
      </c>
      <c r="L273" s="39">
        <v>2005.0</v>
      </c>
      <c r="M273" s="39" t="s">
        <v>85</v>
      </c>
      <c r="P273" s="39" t="s">
        <v>276</v>
      </c>
      <c r="Q273" s="39"/>
      <c r="R273" s="39">
        <v>1.0</v>
      </c>
      <c r="AM273" s="39"/>
      <c r="AN273" s="39"/>
      <c r="AO273" s="39"/>
      <c r="AQ273" s="39">
        <v>6.0</v>
      </c>
      <c r="AS273" s="39">
        <v>12.0</v>
      </c>
      <c r="AT273" s="39"/>
      <c r="AU273" s="39">
        <v>45.0</v>
      </c>
      <c r="AW273" s="39">
        <v>89.0</v>
      </c>
      <c r="AX273" s="39"/>
      <c r="AY273" s="39"/>
      <c r="BC273" s="39">
        <v>1.0</v>
      </c>
      <c r="BG273" s="39"/>
      <c r="BH273" s="39">
        <v>1.0</v>
      </c>
      <c r="BN273" s="42">
        <v>1.0</v>
      </c>
      <c r="BP273" s="39" t="s">
        <v>277</v>
      </c>
      <c r="BQ273" s="39"/>
      <c r="BR273" s="39" t="s">
        <v>278</v>
      </c>
    </row>
    <row r="274">
      <c r="A274" s="40">
        <v>2201.0</v>
      </c>
      <c r="B274" s="39" t="s">
        <v>271</v>
      </c>
      <c r="C274" s="39" t="s">
        <v>128</v>
      </c>
      <c r="D274" s="40" t="s">
        <v>272</v>
      </c>
      <c r="E274" s="39">
        <v>2015.0</v>
      </c>
      <c r="F274" s="39" t="s">
        <v>273</v>
      </c>
      <c r="G274" s="39" t="s">
        <v>274</v>
      </c>
      <c r="H274" s="39" t="s">
        <v>275</v>
      </c>
      <c r="J274" s="39">
        <v>2050.0</v>
      </c>
      <c r="K274" s="43">
        <v>20.0</v>
      </c>
      <c r="L274" s="39">
        <v>2005.0</v>
      </c>
      <c r="M274" s="39" t="s">
        <v>85</v>
      </c>
      <c r="P274" s="39" t="s">
        <v>276</v>
      </c>
      <c r="Q274" s="39"/>
      <c r="R274" s="39">
        <v>1.0</v>
      </c>
      <c r="S274" s="39">
        <v>1.0</v>
      </c>
      <c r="AM274" s="39"/>
      <c r="AN274" s="39"/>
      <c r="AO274" s="39"/>
      <c r="AQ274" s="39">
        <v>4.0</v>
      </c>
      <c r="AS274" s="39">
        <v>8.0</v>
      </c>
      <c r="AT274" s="39"/>
      <c r="AU274" s="39">
        <v>41.0</v>
      </c>
      <c r="AW274" s="39">
        <v>73.0</v>
      </c>
      <c r="AY274" s="39"/>
      <c r="BC274" s="39">
        <v>1.0</v>
      </c>
      <c r="BG274" s="39"/>
      <c r="BH274" s="39"/>
      <c r="BJ274" s="39">
        <v>1.0</v>
      </c>
      <c r="BN274" s="42">
        <v>1.0</v>
      </c>
      <c r="BP274" s="39" t="s">
        <v>277</v>
      </c>
      <c r="BQ274" s="39"/>
      <c r="BR274" s="39" t="s">
        <v>278</v>
      </c>
    </row>
    <row r="275">
      <c r="A275" s="40">
        <v>2201.0</v>
      </c>
      <c r="B275" s="39" t="s">
        <v>271</v>
      </c>
      <c r="C275" s="39" t="s">
        <v>128</v>
      </c>
      <c r="D275" s="40" t="s">
        <v>272</v>
      </c>
      <c r="E275" s="39">
        <v>2015.0</v>
      </c>
      <c r="F275" s="39" t="s">
        <v>273</v>
      </c>
      <c r="G275" s="39" t="s">
        <v>274</v>
      </c>
      <c r="H275" s="39" t="s">
        <v>275</v>
      </c>
      <c r="J275" s="39">
        <v>2100.0</v>
      </c>
      <c r="K275" s="43">
        <v>46.0</v>
      </c>
      <c r="L275" s="39">
        <v>2005.0</v>
      </c>
      <c r="M275" s="39" t="s">
        <v>85</v>
      </c>
      <c r="P275" s="39" t="s">
        <v>276</v>
      </c>
      <c r="Q275" s="39"/>
      <c r="R275" s="39">
        <v>1.0</v>
      </c>
      <c r="AM275" s="39"/>
      <c r="AN275" s="39"/>
      <c r="AO275" s="39"/>
      <c r="AP275" s="39"/>
      <c r="AQ275" s="39">
        <v>10.0</v>
      </c>
      <c r="AS275" s="39">
        <v>21.0</v>
      </c>
      <c r="AT275" s="39"/>
      <c r="AU275" s="39">
        <v>105.0</v>
      </c>
      <c r="AW275" s="39">
        <v>208.0</v>
      </c>
      <c r="AY275" s="39"/>
      <c r="BC275" s="39">
        <v>1.0</v>
      </c>
      <c r="BG275" s="39"/>
      <c r="BH275" s="39"/>
      <c r="BN275" s="42">
        <v>1.0</v>
      </c>
      <c r="BP275" s="39" t="s">
        <v>277</v>
      </c>
      <c r="BQ275" s="39"/>
      <c r="BR275" s="39" t="s">
        <v>278</v>
      </c>
    </row>
    <row r="276">
      <c r="A276" s="40">
        <v>2201.0</v>
      </c>
      <c r="B276" s="39" t="s">
        <v>271</v>
      </c>
      <c r="C276" s="39" t="s">
        <v>128</v>
      </c>
      <c r="D276" s="40" t="s">
        <v>272</v>
      </c>
      <c r="E276" s="39">
        <v>2015.0</v>
      </c>
      <c r="F276" s="39" t="s">
        <v>273</v>
      </c>
      <c r="G276" s="39" t="s">
        <v>274</v>
      </c>
      <c r="H276" s="39" t="s">
        <v>275</v>
      </c>
      <c r="J276" s="39">
        <v>2100.0</v>
      </c>
      <c r="K276" s="43">
        <v>23.0</v>
      </c>
      <c r="L276" s="39">
        <v>2005.0</v>
      </c>
      <c r="M276" s="39" t="s">
        <v>85</v>
      </c>
      <c r="P276" s="39" t="s">
        <v>276</v>
      </c>
      <c r="Q276" s="39"/>
      <c r="R276" s="39">
        <v>1.0</v>
      </c>
      <c r="S276" s="39">
        <v>1.0</v>
      </c>
      <c r="AM276" s="39"/>
      <c r="AN276" s="39"/>
      <c r="AO276" s="39"/>
      <c r="AQ276" s="39">
        <v>3.0</v>
      </c>
      <c r="AS276" s="39">
        <v>23.0</v>
      </c>
      <c r="AT276" s="39"/>
      <c r="AU276" s="39">
        <v>58.0</v>
      </c>
      <c r="AW276" s="39">
        <v>132.0</v>
      </c>
      <c r="AY276" s="39"/>
      <c r="BC276" s="39">
        <v>1.0</v>
      </c>
      <c r="BG276" s="39"/>
      <c r="BH276" s="39"/>
      <c r="BN276" s="42">
        <v>1.0</v>
      </c>
      <c r="BP276" s="39" t="s">
        <v>277</v>
      </c>
      <c r="BQ276" s="39"/>
      <c r="BR276" s="39" t="s">
        <v>278</v>
      </c>
    </row>
    <row r="277">
      <c r="A277" s="40">
        <v>2201.0</v>
      </c>
      <c r="B277" s="39" t="s">
        <v>271</v>
      </c>
      <c r="C277" s="39" t="s">
        <v>128</v>
      </c>
      <c r="D277" s="40" t="s">
        <v>272</v>
      </c>
      <c r="E277" s="39">
        <v>2015.0</v>
      </c>
      <c r="F277" s="39" t="s">
        <v>273</v>
      </c>
      <c r="G277" s="39" t="s">
        <v>274</v>
      </c>
      <c r="H277" s="39" t="s">
        <v>275</v>
      </c>
      <c r="J277" s="39">
        <v>2100.0</v>
      </c>
      <c r="K277" s="43">
        <v>45.0</v>
      </c>
      <c r="L277" s="39">
        <v>2005.0</v>
      </c>
      <c r="M277" s="39" t="s">
        <v>85</v>
      </c>
      <c r="P277" s="39" t="s">
        <v>276</v>
      </c>
      <c r="Q277" s="39"/>
      <c r="R277" s="39">
        <v>1.0</v>
      </c>
      <c r="AM277" s="39"/>
      <c r="AN277" s="39"/>
      <c r="AO277" s="39"/>
      <c r="AQ277" s="39">
        <v>9.0</v>
      </c>
      <c r="AS277" s="39">
        <v>19.0</v>
      </c>
      <c r="AT277" s="39"/>
      <c r="AU277" s="39">
        <v>109.0</v>
      </c>
      <c r="AW277" s="39">
        <v>215.0</v>
      </c>
      <c r="AX277" s="39"/>
      <c r="AY277" s="39"/>
      <c r="BC277" s="39">
        <v>1.0</v>
      </c>
      <c r="BG277" s="39"/>
      <c r="BH277" s="39">
        <v>1.0</v>
      </c>
      <c r="BN277" s="42">
        <v>1.0</v>
      </c>
      <c r="BP277" s="39" t="s">
        <v>277</v>
      </c>
      <c r="BQ277" s="39"/>
      <c r="BR277" s="39" t="s">
        <v>278</v>
      </c>
    </row>
    <row r="278">
      <c r="A278" s="40">
        <v>2201.0</v>
      </c>
      <c r="B278" s="39" t="s">
        <v>271</v>
      </c>
      <c r="C278" s="39" t="s">
        <v>128</v>
      </c>
      <c r="D278" s="40" t="s">
        <v>272</v>
      </c>
      <c r="E278" s="39">
        <v>2015.0</v>
      </c>
      <c r="F278" s="39" t="s">
        <v>273</v>
      </c>
      <c r="G278" s="39" t="s">
        <v>274</v>
      </c>
      <c r="H278" s="39" t="s">
        <v>275</v>
      </c>
      <c r="J278" s="39">
        <v>2100.0</v>
      </c>
      <c r="K278" s="43">
        <v>22.0</v>
      </c>
      <c r="L278" s="39">
        <v>2005.0</v>
      </c>
      <c r="M278" s="39" t="s">
        <v>85</v>
      </c>
      <c r="P278" s="39" t="s">
        <v>276</v>
      </c>
      <c r="Q278" s="39"/>
      <c r="R278" s="39">
        <v>1.0</v>
      </c>
      <c r="S278" s="39">
        <v>1.0</v>
      </c>
      <c r="AM278" s="39"/>
      <c r="AN278" s="39"/>
      <c r="AO278" s="39"/>
      <c r="AQ278" s="39">
        <v>4.0</v>
      </c>
      <c r="AS278" s="39">
        <v>9.0</v>
      </c>
      <c r="AT278" s="39"/>
      <c r="AU278" s="39">
        <v>57.0</v>
      </c>
      <c r="AW278" s="39">
        <v>128.0</v>
      </c>
      <c r="AY278" s="39"/>
      <c r="BC278" s="39">
        <v>1.0</v>
      </c>
      <c r="BG278" s="39"/>
      <c r="BH278" s="39"/>
      <c r="BJ278" s="39">
        <v>1.0</v>
      </c>
      <c r="BN278" s="42">
        <v>1.0</v>
      </c>
      <c r="BP278" s="39" t="s">
        <v>277</v>
      </c>
      <c r="BQ278" s="39"/>
      <c r="BR278" s="39" t="s">
        <v>278</v>
      </c>
    </row>
    <row r="279">
      <c r="A279" s="40">
        <v>1286.0</v>
      </c>
      <c r="B279" s="39" t="s">
        <v>279</v>
      </c>
      <c r="C279" s="39" t="s">
        <v>128</v>
      </c>
      <c r="D279" s="40" t="s">
        <v>280</v>
      </c>
      <c r="E279" s="39">
        <v>2018.0</v>
      </c>
      <c r="F279" s="39" t="s">
        <v>281</v>
      </c>
      <c r="G279" s="39" t="s">
        <v>282</v>
      </c>
      <c r="H279" s="39" t="s">
        <v>267</v>
      </c>
      <c r="J279" s="39">
        <v>2010.0</v>
      </c>
      <c r="K279" s="39">
        <v>51.0</v>
      </c>
      <c r="L279" s="39">
        <v>2005.0</v>
      </c>
      <c r="M279" s="39" t="s">
        <v>85</v>
      </c>
      <c r="N279" s="39">
        <v>14.0</v>
      </c>
      <c r="P279" s="39">
        <v>1.5</v>
      </c>
      <c r="Q279" s="39"/>
      <c r="R279" s="39">
        <v>1.45</v>
      </c>
      <c r="Z279" s="39">
        <v>1.0</v>
      </c>
      <c r="AL279" s="39"/>
      <c r="AM279" s="39"/>
      <c r="AN279" s="39"/>
      <c r="AO279" s="39"/>
      <c r="AS279" s="39"/>
      <c r="AT279" s="39"/>
      <c r="AU279" s="39"/>
      <c r="AY279" s="39"/>
      <c r="AZ279" s="39"/>
      <c r="BA279" s="39"/>
      <c r="BB279" s="39"/>
      <c r="BC279" s="39"/>
      <c r="BG279" s="39"/>
      <c r="BH279" s="39"/>
      <c r="BJ279" s="39"/>
      <c r="BP279" s="39" t="s">
        <v>283</v>
      </c>
      <c r="BQ279" s="39"/>
      <c r="BR279" s="39" t="s">
        <v>284</v>
      </c>
    </row>
    <row r="280">
      <c r="A280" s="40">
        <v>1286.0</v>
      </c>
      <c r="B280" s="39" t="s">
        <v>279</v>
      </c>
      <c r="C280" s="39" t="s">
        <v>128</v>
      </c>
      <c r="D280" s="40" t="s">
        <v>280</v>
      </c>
      <c r="E280" s="39">
        <v>2018.0</v>
      </c>
      <c r="F280" s="39" t="s">
        <v>281</v>
      </c>
      <c r="G280" s="39" t="s">
        <v>282</v>
      </c>
      <c r="H280" s="39" t="s">
        <v>267</v>
      </c>
      <c r="J280" s="39">
        <v>2020.0</v>
      </c>
      <c r="K280" s="39">
        <v>64.0</v>
      </c>
      <c r="L280" s="39">
        <v>2005.0</v>
      </c>
      <c r="M280" s="39" t="s">
        <v>85</v>
      </c>
      <c r="N280" s="39">
        <v>18.0</v>
      </c>
      <c r="P280" s="39">
        <v>1.5</v>
      </c>
      <c r="Q280" s="39"/>
      <c r="R280" s="39">
        <v>1.45</v>
      </c>
      <c r="Z280" s="39">
        <v>1.0</v>
      </c>
      <c r="AL280" s="39"/>
      <c r="AM280" s="39"/>
      <c r="AN280" s="39"/>
      <c r="AO280" s="39"/>
      <c r="AS280" s="39"/>
      <c r="AT280" s="39"/>
      <c r="AU280" s="39"/>
      <c r="AY280" s="39"/>
      <c r="AZ280" s="39"/>
      <c r="BA280" s="39"/>
      <c r="BB280" s="39"/>
      <c r="BC280" s="39"/>
      <c r="BG280" s="39"/>
      <c r="BH280" s="39"/>
      <c r="BJ280" s="39"/>
      <c r="BP280" s="39" t="s">
        <v>283</v>
      </c>
      <c r="BQ280" s="39"/>
      <c r="BR280" s="39" t="s">
        <v>284</v>
      </c>
    </row>
    <row r="281">
      <c r="A281" s="40">
        <v>1286.0</v>
      </c>
      <c r="B281" s="39" t="s">
        <v>279</v>
      </c>
      <c r="C281" s="39" t="s">
        <v>128</v>
      </c>
      <c r="D281" s="40" t="s">
        <v>280</v>
      </c>
      <c r="E281" s="39">
        <v>2018.0</v>
      </c>
      <c r="F281" s="39" t="s">
        <v>281</v>
      </c>
      <c r="G281" s="39" t="s">
        <v>282</v>
      </c>
      <c r="H281" s="39" t="s">
        <v>267</v>
      </c>
      <c r="J281" s="39">
        <v>2050.0</v>
      </c>
      <c r="K281" s="39">
        <v>165.0</v>
      </c>
      <c r="L281" s="39">
        <v>2005.0</v>
      </c>
      <c r="M281" s="39" t="s">
        <v>85</v>
      </c>
      <c r="N281" s="39">
        <v>51.0</v>
      </c>
      <c r="P281" s="39">
        <v>1.5</v>
      </c>
      <c r="Q281" s="39"/>
      <c r="R281" s="39">
        <v>1.45</v>
      </c>
      <c r="Z281" s="39">
        <v>1.0</v>
      </c>
      <c r="AL281" s="39"/>
      <c r="AM281" s="39"/>
      <c r="AN281" s="39"/>
      <c r="AO281" s="39"/>
      <c r="AS281" s="39"/>
      <c r="AT281" s="39"/>
      <c r="AU281" s="39"/>
      <c r="AY281" s="39"/>
      <c r="AZ281" s="39"/>
      <c r="BA281" s="39"/>
      <c r="BB281" s="39"/>
      <c r="BC281" s="39"/>
      <c r="BG281" s="39"/>
      <c r="BH281" s="39"/>
      <c r="BJ281" s="39"/>
      <c r="BP281" s="39" t="s">
        <v>283</v>
      </c>
      <c r="BQ281" s="39"/>
      <c r="BR281" s="39" t="s">
        <v>284</v>
      </c>
    </row>
    <row r="282">
      <c r="A282" s="40">
        <v>1286.0</v>
      </c>
      <c r="B282" s="39" t="s">
        <v>279</v>
      </c>
      <c r="C282" s="39" t="s">
        <v>128</v>
      </c>
      <c r="D282" s="40" t="s">
        <v>280</v>
      </c>
      <c r="E282" s="39">
        <v>2018.0</v>
      </c>
      <c r="F282" s="39" t="s">
        <v>281</v>
      </c>
      <c r="G282" s="39" t="s">
        <v>282</v>
      </c>
      <c r="H282" s="39" t="s">
        <v>267</v>
      </c>
      <c r="J282" s="39">
        <v>2100.0</v>
      </c>
      <c r="K282" s="39">
        <v>502.0</v>
      </c>
      <c r="L282" s="39">
        <v>2005.0</v>
      </c>
      <c r="M282" s="39" t="s">
        <v>85</v>
      </c>
      <c r="N282" s="39">
        <v>142.0</v>
      </c>
      <c r="P282" s="39">
        <v>1.5</v>
      </c>
      <c r="Q282" s="39"/>
      <c r="R282" s="39">
        <v>1.45</v>
      </c>
      <c r="Z282" s="39">
        <v>1.0</v>
      </c>
      <c r="AL282" s="39"/>
      <c r="AM282" s="39"/>
      <c r="AN282" s="39"/>
      <c r="AO282" s="39"/>
      <c r="AS282" s="39"/>
      <c r="AT282" s="39"/>
      <c r="AU282" s="39"/>
      <c r="AY282" s="39"/>
      <c r="AZ282" s="39"/>
      <c r="BA282" s="39"/>
      <c r="BB282" s="39"/>
      <c r="BC282" s="39"/>
      <c r="BG282" s="39"/>
      <c r="BH282" s="39"/>
      <c r="BJ282" s="39"/>
      <c r="BP282" s="39" t="s">
        <v>283</v>
      </c>
      <c r="BQ282" s="39"/>
      <c r="BR282" s="39" t="s">
        <v>284</v>
      </c>
    </row>
    <row r="283">
      <c r="A283" s="40">
        <v>2285.0</v>
      </c>
      <c r="B283" s="39" t="s">
        <v>285</v>
      </c>
      <c r="C283" s="39" t="s">
        <v>128</v>
      </c>
      <c r="D283" s="40" t="s">
        <v>286</v>
      </c>
      <c r="E283" s="39">
        <v>2015.0</v>
      </c>
      <c r="F283" s="39" t="s">
        <v>287</v>
      </c>
      <c r="G283" s="39"/>
      <c r="H283" s="39"/>
      <c r="J283" s="39">
        <v>2012.0</v>
      </c>
      <c r="K283" s="43">
        <f>311/44*12</f>
        <v>84.81818182</v>
      </c>
      <c r="L283" s="39">
        <v>2012.0</v>
      </c>
      <c r="M283" s="39" t="s">
        <v>85</v>
      </c>
      <c r="N283" s="39"/>
      <c r="O283" s="39">
        <v>3.0</v>
      </c>
      <c r="P283" s="39"/>
      <c r="Q283" s="39"/>
      <c r="R283" s="39"/>
      <c r="S283" s="39">
        <v>1.0</v>
      </c>
      <c r="BC283" s="39"/>
      <c r="BJ283" s="39"/>
      <c r="BP283" s="39" t="s">
        <v>288</v>
      </c>
      <c r="BQ283" s="39"/>
      <c r="BR283" s="39"/>
    </row>
    <row r="284">
      <c r="A284" s="40">
        <v>2285.0</v>
      </c>
      <c r="B284" s="39" t="s">
        <v>285</v>
      </c>
      <c r="C284" s="39" t="s">
        <v>128</v>
      </c>
      <c r="D284" s="40" t="s">
        <v>286</v>
      </c>
      <c r="E284" s="39">
        <v>2015.0</v>
      </c>
      <c r="F284" s="39" t="s">
        <v>287</v>
      </c>
      <c r="G284" s="39"/>
      <c r="H284" s="39"/>
      <c r="J284" s="39">
        <v>2012.0</v>
      </c>
      <c r="K284" s="43">
        <f>217/44*12</f>
        <v>59.18181818</v>
      </c>
      <c r="L284" s="39">
        <v>2012.0</v>
      </c>
      <c r="M284" s="39" t="s">
        <v>85</v>
      </c>
      <c r="N284" s="39"/>
      <c r="O284" s="39">
        <v>3.5</v>
      </c>
      <c r="P284" s="39"/>
      <c r="Q284" s="39"/>
      <c r="R284" s="39"/>
      <c r="S284" s="39">
        <v>1.0</v>
      </c>
      <c r="BP284" s="39" t="s">
        <v>288</v>
      </c>
      <c r="BQ284" s="39"/>
    </row>
    <row r="285">
      <c r="A285" s="40">
        <v>2285.0</v>
      </c>
      <c r="B285" s="39" t="s">
        <v>285</v>
      </c>
      <c r="C285" s="39" t="s">
        <v>128</v>
      </c>
      <c r="D285" s="40" t="s">
        <v>286</v>
      </c>
      <c r="E285" s="39">
        <v>2015.0</v>
      </c>
      <c r="F285" s="39" t="s">
        <v>287</v>
      </c>
      <c r="J285" s="39">
        <v>2012.0</v>
      </c>
      <c r="K285" s="43">
        <f>292/44*12</f>
        <v>79.63636364</v>
      </c>
      <c r="L285" s="39">
        <v>2012.0</v>
      </c>
      <c r="M285" s="39" t="s">
        <v>85</v>
      </c>
      <c r="O285" s="39">
        <v>3.0</v>
      </c>
      <c r="S285" s="39">
        <v>1.0</v>
      </c>
      <c r="BP285" s="39" t="s">
        <v>288</v>
      </c>
      <c r="BQ285" s="39"/>
      <c r="BR285" s="39" t="s">
        <v>289</v>
      </c>
    </row>
    <row r="286">
      <c r="A286" s="40">
        <v>2285.0</v>
      </c>
      <c r="B286" s="40" t="s">
        <v>285</v>
      </c>
      <c r="C286" s="40" t="s">
        <v>128</v>
      </c>
      <c r="D286" s="40" t="s">
        <v>286</v>
      </c>
      <c r="E286" s="40">
        <v>2015.0</v>
      </c>
      <c r="F286" s="40" t="s">
        <v>287</v>
      </c>
      <c r="J286" s="39">
        <v>2020.0</v>
      </c>
      <c r="K286" s="43">
        <f>317/44*12</f>
        <v>86.45454545</v>
      </c>
      <c r="L286" s="40">
        <v>2012.0</v>
      </c>
      <c r="M286" s="40" t="s">
        <v>85</v>
      </c>
      <c r="O286" s="40">
        <v>3.0</v>
      </c>
      <c r="S286" s="40">
        <v>1.0</v>
      </c>
      <c r="BP286" s="40" t="s">
        <v>288</v>
      </c>
    </row>
    <row r="287">
      <c r="A287" s="40">
        <v>2285.0</v>
      </c>
      <c r="B287" s="40" t="s">
        <v>285</v>
      </c>
      <c r="C287" s="40" t="s">
        <v>128</v>
      </c>
      <c r="D287" s="40" t="s">
        <v>286</v>
      </c>
      <c r="E287" s="40">
        <v>2015.0</v>
      </c>
      <c r="F287" s="40" t="s">
        <v>287</v>
      </c>
      <c r="J287" s="39">
        <v>2020.0</v>
      </c>
      <c r="K287" s="43">
        <f>224/44*12</f>
        <v>61.09090909</v>
      </c>
      <c r="L287" s="40">
        <v>2012.0</v>
      </c>
      <c r="M287" s="40" t="s">
        <v>85</v>
      </c>
      <c r="O287" s="40">
        <v>3.5</v>
      </c>
      <c r="S287" s="40">
        <v>1.0</v>
      </c>
      <c r="BP287" s="40" t="s">
        <v>288</v>
      </c>
    </row>
    <row r="288">
      <c r="A288" s="40">
        <v>2285.0</v>
      </c>
      <c r="B288" s="39" t="s">
        <v>285</v>
      </c>
      <c r="C288" s="39" t="s">
        <v>128</v>
      </c>
      <c r="D288" s="40" t="s">
        <v>286</v>
      </c>
      <c r="E288" s="39">
        <v>2015.0</v>
      </c>
      <c r="F288" s="39" t="s">
        <v>287</v>
      </c>
      <c r="J288" s="39">
        <v>2020.0</v>
      </c>
      <c r="K288" s="43">
        <f>302/44*12</f>
        <v>82.36363636</v>
      </c>
      <c r="L288" s="39">
        <v>2012.0</v>
      </c>
      <c r="M288" s="39" t="s">
        <v>85</v>
      </c>
      <c r="O288" s="39">
        <v>3.0</v>
      </c>
      <c r="S288" s="39">
        <v>1.0</v>
      </c>
      <c r="BP288" s="39" t="s">
        <v>288</v>
      </c>
      <c r="BQ288" s="39"/>
      <c r="BR288" s="39" t="s">
        <v>289</v>
      </c>
    </row>
    <row r="289">
      <c r="A289" s="40">
        <v>2285.0</v>
      </c>
      <c r="B289" s="40" t="s">
        <v>285</v>
      </c>
      <c r="C289" s="40" t="s">
        <v>128</v>
      </c>
      <c r="D289" s="40" t="s">
        <v>286</v>
      </c>
      <c r="E289" s="40">
        <v>2015.0</v>
      </c>
      <c r="F289" s="40" t="s">
        <v>287</v>
      </c>
      <c r="J289" s="39">
        <v>2050.0</v>
      </c>
      <c r="K289" s="43">
        <f>333/44*12</f>
        <v>90.81818182</v>
      </c>
      <c r="L289" s="40">
        <v>2012.0</v>
      </c>
      <c r="M289" s="40" t="s">
        <v>85</v>
      </c>
      <c r="O289" s="40">
        <v>3.0</v>
      </c>
      <c r="S289" s="40">
        <v>1.0</v>
      </c>
      <c r="BP289" s="40" t="s">
        <v>288</v>
      </c>
    </row>
    <row r="290">
      <c r="A290" s="40">
        <v>2285.0</v>
      </c>
      <c r="B290" s="40" t="s">
        <v>285</v>
      </c>
      <c r="C290" s="40" t="s">
        <v>128</v>
      </c>
      <c r="D290" s="40" t="s">
        <v>286</v>
      </c>
      <c r="E290" s="40">
        <v>2015.0</v>
      </c>
      <c r="F290" s="40" t="s">
        <v>287</v>
      </c>
      <c r="J290" s="39">
        <v>2050.0</v>
      </c>
      <c r="K290" s="43">
        <f>248/44*12</f>
        <v>67.63636364</v>
      </c>
      <c r="L290" s="40">
        <v>2012.0</v>
      </c>
      <c r="M290" s="40" t="s">
        <v>85</v>
      </c>
      <c r="O290" s="40">
        <v>3.5</v>
      </c>
      <c r="S290" s="40">
        <v>1.0</v>
      </c>
      <c r="BP290" s="40" t="s">
        <v>288</v>
      </c>
    </row>
    <row r="291">
      <c r="A291" s="40">
        <v>2285.0</v>
      </c>
      <c r="B291" s="39" t="s">
        <v>285</v>
      </c>
      <c r="C291" s="39" t="s">
        <v>128</v>
      </c>
      <c r="D291" s="40" t="s">
        <v>286</v>
      </c>
      <c r="E291" s="39">
        <v>2015.0</v>
      </c>
      <c r="F291" s="39" t="s">
        <v>287</v>
      </c>
      <c r="J291" s="39">
        <v>2050.0</v>
      </c>
      <c r="K291" s="43">
        <f>334/44*12</f>
        <v>91.09090909</v>
      </c>
      <c r="L291" s="39">
        <v>2012.0</v>
      </c>
      <c r="M291" s="39" t="s">
        <v>85</v>
      </c>
      <c r="O291" s="39">
        <v>3.0</v>
      </c>
      <c r="S291" s="39">
        <v>1.0</v>
      </c>
      <c r="BP291" s="39" t="s">
        <v>288</v>
      </c>
      <c r="BQ291" s="39"/>
      <c r="BR291" s="39" t="s">
        <v>289</v>
      </c>
    </row>
    <row r="292">
      <c r="A292" s="40">
        <v>2285.0</v>
      </c>
      <c r="B292" s="40" t="s">
        <v>285</v>
      </c>
      <c r="C292" s="40" t="s">
        <v>128</v>
      </c>
      <c r="D292" s="40" t="s">
        <v>286</v>
      </c>
      <c r="E292" s="40">
        <v>2015.0</v>
      </c>
      <c r="F292" s="40" t="s">
        <v>287</v>
      </c>
      <c r="J292" s="39">
        <v>2100.0</v>
      </c>
      <c r="K292" s="43">
        <f>338/44*12</f>
        <v>92.18181818</v>
      </c>
      <c r="L292" s="40">
        <v>2012.0</v>
      </c>
      <c r="M292" s="40" t="s">
        <v>85</v>
      </c>
      <c r="O292" s="40">
        <v>3.0</v>
      </c>
      <c r="S292" s="40">
        <v>1.0</v>
      </c>
      <c r="BP292" s="40" t="s">
        <v>288</v>
      </c>
    </row>
    <row r="293">
      <c r="A293" s="40">
        <v>2285.0</v>
      </c>
      <c r="B293" s="40" t="s">
        <v>285</v>
      </c>
      <c r="C293" s="40" t="s">
        <v>128</v>
      </c>
      <c r="D293" s="40" t="s">
        <v>286</v>
      </c>
      <c r="E293" s="40">
        <v>2015.0</v>
      </c>
      <c r="F293" s="40" t="s">
        <v>287</v>
      </c>
      <c r="J293" s="39">
        <v>2100.0</v>
      </c>
      <c r="K293" s="43">
        <f>278/44*12</f>
        <v>75.81818182</v>
      </c>
      <c r="L293" s="40">
        <v>2012.0</v>
      </c>
      <c r="M293" s="40" t="s">
        <v>85</v>
      </c>
      <c r="O293" s="40">
        <v>3.5</v>
      </c>
      <c r="S293" s="40">
        <v>1.0</v>
      </c>
      <c r="BP293" s="40" t="s">
        <v>288</v>
      </c>
    </row>
    <row r="294">
      <c r="A294" s="40">
        <v>2285.0</v>
      </c>
      <c r="B294" s="39" t="s">
        <v>285</v>
      </c>
      <c r="C294" s="39" t="s">
        <v>128</v>
      </c>
      <c r="D294" s="40" t="s">
        <v>286</v>
      </c>
      <c r="E294" s="39">
        <v>2015.0</v>
      </c>
      <c r="F294" s="39" t="s">
        <v>287</v>
      </c>
      <c r="J294" s="39">
        <v>2100.0</v>
      </c>
      <c r="K294" s="43">
        <f>373/44*12</f>
        <v>101.7272727</v>
      </c>
      <c r="L294" s="39">
        <v>2012.0</v>
      </c>
      <c r="M294" s="39" t="s">
        <v>85</v>
      </c>
      <c r="O294" s="39">
        <v>3.0</v>
      </c>
      <c r="S294" s="39">
        <v>1.0</v>
      </c>
      <c r="BP294" s="39" t="s">
        <v>288</v>
      </c>
      <c r="BQ294" s="39"/>
      <c r="BR294" s="39" t="s">
        <v>289</v>
      </c>
    </row>
    <row r="295">
      <c r="A295" s="39">
        <v>3795.0</v>
      </c>
      <c r="B295" s="39" t="s">
        <v>290</v>
      </c>
      <c r="C295" s="39" t="s">
        <v>80</v>
      </c>
      <c r="D295" s="39" t="s">
        <v>291</v>
      </c>
      <c r="E295" s="39">
        <v>2011.0</v>
      </c>
      <c r="F295" s="39" t="s">
        <v>292</v>
      </c>
      <c r="G295" s="40" t="s">
        <v>94</v>
      </c>
      <c r="I295" s="39" t="s">
        <v>95</v>
      </c>
      <c r="J295" s="39">
        <v>2008.0</v>
      </c>
      <c r="K295" s="39">
        <v>131.0</v>
      </c>
      <c r="M295" s="39" t="s">
        <v>105</v>
      </c>
      <c r="N295" s="39">
        <v>102.0</v>
      </c>
      <c r="AP295" s="39">
        <v>12.0</v>
      </c>
      <c r="AT295" s="39">
        <v>57.0</v>
      </c>
      <c r="AX295" s="39">
        <v>374.0</v>
      </c>
      <c r="AZ295" s="39">
        <v>841.0</v>
      </c>
      <c r="BA295" s="39"/>
      <c r="BG295" s="39"/>
      <c r="BH295" s="39">
        <v>1.0</v>
      </c>
      <c r="BP295" s="39" t="s">
        <v>293</v>
      </c>
      <c r="BR295" s="39" t="s">
        <v>294</v>
      </c>
    </row>
    <row r="296">
      <c r="A296" s="39">
        <v>3795.0</v>
      </c>
      <c r="B296" s="39" t="s">
        <v>290</v>
      </c>
      <c r="C296" s="39" t="s">
        <v>80</v>
      </c>
      <c r="D296" s="39" t="s">
        <v>291</v>
      </c>
      <c r="E296" s="39">
        <v>2011.0</v>
      </c>
      <c r="F296" s="39" t="s">
        <v>292</v>
      </c>
      <c r="G296" s="40" t="s">
        <v>94</v>
      </c>
      <c r="I296" s="39" t="s">
        <v>95</v>
      </c>
      <c r="J296" s="39">
        <v>2008.0</v>
      </c>
      <c r="K296" s="39">
        <v>146.0</v>
      </c>
      <c r="M296" s="39" t="s">
        <v>105</v>
      </c>
      <c r="N296" s="39">
        <v>102.0</v>
      </c>
      <c r="AP296" s="39">
        <v>11.0</v>
      </c>
      <c r="AT296" s="39">
        <v>57.0</v>
      </c>
      <c r="AX296" s="39">
        <v>409.0</v>
      </c>
      <c r="AZ296" s="39">
        <v>564.0</v>
      </c>
      <c r="BA296" s="39"/>
      <c r="BG296" s="39"/>
      <c r="BH296" s="39">
        <v>1.0</v>
      </c>
      <c r="BP296" s="39" t="s">
        <v>295</v>
      </c>
      <c r="BR296" s="39" t="s">
        <v>294</v>
      </c>
    </row>
    <row r="297">
      <c r="A297" s="39">
        <v>3795.0</v>
      </c>
      <c r="B297" s="39" t="s">
        <v>290</v>
      </c>
      <c r="C297" s="39" t="s">
        <v>80</v>
      </c>
      <c r="D297" s="39" t="s">
        <v>291</v>
      </c>
      <c r="E297" s="39">
        <v>2011.0</v>
      </c>
      <c r="F297" s="39" t="s">
        <v>292</v>
      </c>
      <c r="G297" s="40" t="s">
        <v>94</v>
      </c>
      <c r="I297" s="39" t="s">
        <v>95</v>
      </c>
      <c r="J297" s="39">
        <v>2008.0</v>
      </c>
      <c r="K297" s="39">
        <v>188.0</v>
      </c>
      <c r="M297" s="39" t="s">
        <v>105</v>
      </c>
      <c r="N297" s="39">
        <v>102.0</v>
      </c>
      <c r="AP297" s="39">
        <v>12.0</v>
      </c>
      <c r="AT297" s="39">
        <v>54.0</v>
      </c>
      <c r="AX297" s="39">
        <v>564.0</v>
      </c>
      <c r="AZ297" s="39">
        <v>2797.0</v>
      </c>
      <c r="BA297" s="39"/>
      <c r="BG297" s="39"/>
      <c r="BH297" s="39">
        <v>1.0</v>
      </c>
      <c r="BP297" s="39" t="s">
        <v>296</v>
      </c>
      <c r="BR297" s="39" t="s">
        <v>294</v>
      </c>
    </row>
    <row r="298">
      <c r="A298" s="39">
        <v>3795.0</v>
      </c>
      <c r="B298" s="39" t="s">
        <v>290</v>
      </c>
      <c r="C298" s="39" t="s">
        <v>80</v>
      </c>
      <c r="D298" s="39" t="s">
        <v>291</v>
      </c>
      <c r="E298" s="39">
        <v>2011.0</v>
      </c>
      <c r="F298" s="39" t="s">
        <v>292</v>
      </c>
      <c r="G298" s="40" t="s">
        <v>94</v>
      </c>
      <c r="I298" s="39" t="s">
        <v>95</v>
      </c>
      <c r="J298" s="39">
        <v>2008.0</v>
      </c>
      <c r="K298" s="39">
        <v>99.0</v>
      </c>
      <c r="M298" s="39" t="s">
        <v>105</v>
      </c>
      <c r="N298" s="39">
        <v>76.0</v>
      </c>
      <c r="AP298" s="39">
        <v>11.0</v>
      </c>
      <c r="AT298" s="39">
        <v>50.0</v>
      </c>
      <c r="AX298" s="39">
        <v>300.0</v>
      </c>
      <c r="AZ298" s="39">
        <v>658.0</v>
      </c>
      <c r="BA298" s="39"/>
      <c r="BJ298" s="39">
        <v>1.0</v>
      </c>
      <c r="BP298" s="39" t="s">
        <v>297</v>
      </c>
      <c r="BR298" s="39" t="s">
        <v>298</v>
      </c>
    </row>
    <row r="299">
      <c r="A299" s="39">
        <v>3795.0</v>
      </c>
      <c r="B299" s="39" t="s">
        <v>290</v>
      </c>
      <c r="C299" s="39" t="s">
        <v>80</v>
      </c>
      <c r="D299" s="39" t="s">
        <v>291</v>
      </c>
      <c r="E299" s="39">
        <v>2011.0</v>
      </c>
      <c r="F299" s="39" t="s">
        <v>292</v>
      </c>
      <c r="G299" s="40" t="s">
        <v>94</v>
      </c>
      <c r="I299" s="39" t="s">
        <v>95</v>
      </c>
      <c r="J299" s="39">
        <v>2008.0</v>
      </c>
      <c r="K299" s="39">
        <v>94.0</v>
      </c>
      <c r="M299" s="39" t="s">
        <v>105</v>
      </c>
      <c r="N299" s="39">
        <v>76.0</v>
      </c>
      <c r="AP299" s="39">
        <v>11.0</v>
      </c>
      <c r="AT299" s="39">
        <v>50.0</v>
      </c>
      <c r="AX299" s="39">
        <v>300.0</v>
      </c>
      <c r="AZ299" s="39">
        <v>762.0</v>
      </c>
      <c r="BA299" s="39"/>
      <c r="BJ299" s="39">
        <v>1.0</v>
      </c>
      <c r="BP299" s="39" t="s">
        <v>299</v>
      </c>
      <c r="BR299" s="39" t="s">
        <v>298</v>
      </c>
    </row>
    <row r="300">
      <c r="A300" s="39">
        <v>3795.0</v>
      </c>
      <c r="B300" s="39" t="s">
        <v>290</v>
      </c>
      <c r="C300" s="39" t="s">
        <v>80</v>
      </c>
      <c r="D300" s="39" t="s">
        <v>291</v>
      </c>
      <c r="E300" s="39">
        <v>2011.0</v>
      </c>
      <c r="F300" s="39" t="s">
        <v>292</v>
      </c>
      <c r="G300" s="40" t="s">
        <v>94</v>
      </c>
      <c r="I300" s="39" t="s">
        <v>95</v>
      </c>
      <c r="J300" s="39">
        <v>2008.0</v>
      </c>
      <c r="K300" s="39">
        <v>114.0</v>
      </c>
      <c r="M300" s="39" t="s">
        <v>105</v>
      </c>
      <c r="N300" s="39">
        <v>76.0</v>
      </c>
      <c r="AP300" s="39">
        <v>11.0</v>
      </c>
      <c r="AT300" s="39">
        <v>50.0</v>
      </c>
      <c r="AX300" s="39">
        <v>358.0</v>
      </c>
      <c r="AZ300" s="39">
        <v>1421.0</v>
      </c>
      <c r="BA300" s="39"/>
      <c r="BJ300" s="39">
        <v>1.0</v>
      </c>
      <c r="BP300" s="39" t="s">
        <v>300</v>
      </c>
      <c r="BR300" s="39" t="s">
        <v>298</v>
      </c>
    </row>
    <row r="301">
      <c r="A301" s="39">
        <v>3795.0</v>
      </c>
      <c r="B301" s="39" t="s">
        <v>290</v>
      </c>
      <c r="C301" s="39" t="s">
        <v>80</v>
      </c>
      <c r="D301" s="39" t="s">
        <v>291</v>
      </c>
      <c r="E301" s="39">
        <v>2011.0</v>
      </c>
      <c r="F301" s="39" t="s">
        <v>292</v>
      </c>
      <c r="G301" s="40" t="s">
        <v>94</v>
      </c>
      <c r="I301" s="39" t="s">
        <v>95</v>
      </c>
      <c r="J301" s="39">
        <v>2008.0</v>
      </c>
      <c r="K301" s="39">
        <v>135.0</v>
      </c>
      <c r="M301" s="39" t="s">
        <v>105</v>
      </c>
      <c r="N301" s="39">
        <v>102.0</v>
      </c>
      <c r="AP301" s="39">
        <v>12.0</v>
      </c>
      <c r="AT301" s="39">
        <v>58.0</v>
      </c>
      <c r="AX301" s="39">
        <v>489.0</v>
      </c>
      <c r="AZ301" s="39">
        <v>1276.0</v>
      </c>
      <c r="BA301" s="39"/>
      <c r="BG301" s="39"/>
      <c r="BH301" s="39">
        <v>1.0</v>
      </c>
      <c r="BJ301" s="39">
        <v>1.0</v>
      </c>
      <c r="BP301" s="39" t="s">
        <v>301</v>
      </c>
      <c r="BR301" s="39" t="s">
        <v>294</v>
      </c>
    </row>
    <row r="302">
      <c r="A302" s="39">
        <v>3795.0</v>
      </c>
      <c r="B302" s="39" t="s">
        <v>290</v>
      </c>
      <c r="C302" s="39" t="s">
        <v>80</v>
      </c>
      <c r="D302" s="39" t="s">
        <v>291</v>
      </c>
      <c r="E302" s="39">
        <v>2011.0</v>
      </c>
      <c r="F302" s="39" t="s">
        <v>292</v>
      </c>
      <c r="G302" s="40" t="s">
        <v>94</v>
      </c>
      <c r="I302" s="39" t="s">
        <v>95</v>
      </c>
      <c r="J302" s="39">
        <v>2008.0</v>
      </c>
      <c r="K302" s="39">
        <v>147.0</v>
      </c>
      <c r="M302" s="39" t="s">
        <v>105</v>
      </c>
      <c r="N302" s="39">
        <v>102.0</v>
      </c>
      <c r="AP302" s="39">
        <v>12.0</v>
      </c>
      <c r="AT302" s="39">
        <v>57.0</v>
      </c>
      <c r="AX302" s="39">
        <v>551.0</v>
      </c>
      <c r="AZ302" s="39">
        <v>1660.0</v>
      </c>
      <c r="BA302" s="39"/>
      <c r="BG302" s="39"/>
      <c r="BH302" s="39">
        <v>1.0</v>
      </c>
      <c r="BJ302" s="39">
        <v>1.0</v>
      </c>
      <c r="BP302" s="39" t="s">
        <v>302</v>
      </c>
      <c r="BR302" s="39" t="s">
        <v>294</v>
      </c>
    </row>
    <row r="303">
      <c r="A303" s="39">
        <v>3795.0</v>
      </c>
      <c r="B303" s="39" t="s">
        <v>290</v>
      </c>
      <c r="C303" s="39" t="s">
        <v>80</v>
      </c>
      <c r="D303" s="39" t="s">
        <v>291</v>
      </c>
      <c r="E303" s="39">
        <v>2011.0</v>
      </c>
      <c r="F303" s="39" t="s">
        <v>292</v>
      </c>
      <c r="G303" s="40" t="s">
        <v>94</v>
      </c>
      <c r="I303" s="39" t="s">
        <v>95</v>
      </c>
      <c r="J303" s="39">
        <v>2008.0</v>
      </c>
      <c r="K303" s="39">
        <v>218.0</v>
      </c>
      <c r="M303" s="39" t="s">
        <v>105</v>
      </c>
      <c r="N303" s="39">
        <v>102.0</v>
      </c>
      <c r="AP303" s="39">
        <v>11.0</v>
      </c>
      <c r="AT303" s="39">
        <v>55.0</v>
      </c>
      <c r="AX303" s="39">
        <v>839.0</v>
      </c>
      <c r="AZ303" s="39">
        <v>3082.0</v>
      </c>
      <c r="BA303" s="39"/>
      <c r="BG303" s="39"/>
      <c r="BH303" s="39">
        <v>1.0</v>
      </c>
      <c r="BJ303" s="39">
        <v>1.0</v>
      </c>
      <c r="BP303" s="39" t="s">
        <v>303</v>
      </c>
      <c r="BR303" s="39" t="s">
        <v>294</v>
      </c>
    </row>
    <row r="304">
      <c r="A304" s="39">
        <v>2532.0</v>
      </c>
      <c r="B304" s="39" t="s">
        <v>304</v>
      </c>
      <c r="C304" s="39" t="s">
        <v>80</v>
      </c>
      <c r="D304" s="39" t="s">
        <v>305</v>
      </c>
      <c r="E304" s="39">
        <v>2014.0</v>
      </c>
      <c r="F304" s="39" t="s">
        <v>306</v>
      </c>
      <c r="G304" s="39" t="s">
        <v>151</v>
      </c>
      <c r="I304" s="39" t="s">
        <v>84</v>
      </c>
      <c r="J304" s="39">
        <v>2010.0</v>
      </c>
      <c r="K304" s="39">
        <v>13.0</v>
      </c>
      <c r="L304" s="39">
        <v>2007.0</v>
      </c>
      <c r="M304" s="39" t="s">
        <v>307</v>
      </c>
      <c r="N304" s="39">
        <v>10.0</v>
      </c>
      <c r="P304" s="39" t="s">
        <v>308</v>
      </c>
      <c r="Q304" s="39"/>
      <c r="R304" s="39">
        <v>2.0</v>
      </c>
      <c r="AL304" s="39">
        <v>6.0</v>
      </c>
      <c r="BB304" s="39">
        <v>74.0</v>
      </c>
      <c r="BM304" s="39">
        <v>1.0</v>
      </c>
      <c r="BN304" s="39"/>
      <c r="BO304" s="39"/>
      <c r="BP304" s="39" t="s">
        <v>309</v>
      </c>
      <c r="BR304" s="39" t="s">
        <v>310</v>
      </c>
    </row>
    <row r="305">
      <c r="A305" s="39">
        <v>1474.0</v>
      </c>
      <c r="B305" s="39" t="s">
        <v>311</v>
      </c>
      <c r="C305" s="39" t="s">
        <v>80</v>
      </c>
      <c r="D305" s="39" t="s">
        <v>312</v>
      </c>
      <c r="E305" s="39">
        <v>2017.0</v>
      </c>
      <c r="F305" s="39" t="s">
        <v>313</v>
      </c>
      <c r="H305" s="39" t="s">
        <v>151</v>
      </c>
      <c r="I305" s="39" t="s">
        <v>84</v>
      </c>
      <c r="J305" s="39">
        <v>2100.0</v>
      </c>
      <c r="K305" s="39">
        <v>37.0</v>
      </c>
      <c r="L305" s="39">
        <v>2015.0</v>
      </c>
      <c r="M305" s="39" t="s">
        <v>85</v>
      </c>
      <c r="N305" s="39">
        <v>33.0</v>
      </c>
      <c r="P305" s="39">
        <v>2.0</v>
      </c>
      <c r="Q305" s="39"/>
      <c r="R305" s="39">
        <v>1.0</v>
      </c>
      <c r="Z305" s="39">
        <v>1.0</v>
      </c>
      <c r="AA305" s="39">
        <v>1.0</v>
      </c>
      <c r="BP305" s="39" t="s">
        <v>314</v>
      </c>
    </row>
    <row r="306">
      <c r="A306" s="39">
        <v>341.0</v>
      </c>
      <c r="B306" s="39" t="s">
        <v>315</v>
      </c>
      <c r="C306" s="39" t="s">
        <v>80</v>
      </c>
      <c r="D306" s="39" t="s">
        <v>316</v>
      </c>
      <c r="E306" s="39">
        <v>2020.0</v>
      </c>
      <c r="F306" s="39" t="s">
        <v>317</v>
      </c>
      <c r="G306" s="39" t="s">
        <v>267</v>
      </c>
      <c r="I306" s="39" t="s">
        <v>95</v>
      </c>
      <c r="J306" s="39">
        <v>2020.0</v>
      </c>
      <c r="K306" s="39">
        <v>95.0</v>
      </c>
      <c r="M306" s="39" t="s">
        <v>85</v>
      </c>
      <c r="N306" s="39">
        <v>35.0</v>
      </c>
      <c r="P306" s="39">
        <v>1.5</v>
      </c>
      <c r="Q306" s="39"/>
      <c r="R306" s="39"/>
      <c r="AE306" s="39">
        <v>1.0</v>
      </c>
      <c r="AF306" s="39"/>
      <c r="AH306" s="39"/>
      <c r="AL306" s="39"/>
      <c r="BB306" s="39"/>
      <c r="BP306" s="39" t="s">
        <v>318</v>
      </c>
    </row>
    <row r="307">
      <c r="A307" s="39">
        <v>341.0</v>
      </c>
      <c r="B307" s="39" t="s">
        <v>315</v>
      </c>
      <c r="C307" s="39" t="s">
        <v>80</v>
      </c>
      <c r="D307" s="39" t="s">
        <v>316</v>
      </c>
      <c r="E307" s="39">
        <v>2020.0</v>
      </c>
      <c r="F307" s="39" t="s">
        <v>317</v>
      </c>
      <c r="G307" s="39" t="s">
        <v>267</v>
      </c>
      <c r="I307" s="39" t="s">
        <v>95</v>
      </c>
      <c r="J307" s="39">
        <v>2050.0</v>
      </c>
      <c r="K307" s="39">
        <v>200.0</v>
      </c>
      <c r="M307" s="39" t="s">
        <v>85</v>
      </c>
      <c r="N307" s="39">
        <v>90.0</v>
      </c>
      <c r="P307" s="39">
        <v>1.5</v>
      </c>
      <c r="Q307" s="39"/>
      <c r="R307" s="39"/>
      <c r="AE307" s="39">
        <v>1.0</v>
      </c>
      <c r="AF307" s="39"/>
      <c r="AH307" s="39"/>
      <c r="AL307" s="39"/>
      <c r="BB307" s="39"/>
      <c r="BP307" s="39" t="s">
        <v>318</v>
      </c>
    </row>
    <row r="308">
      <c r="A308" s="39">
        <v>341.0</v>
      </c>
      <c r="B308" s="39" t="s">
        <v>315</v>
      </c>
      <c r="C308" s="39" t="s">
        <v>80</v>
      </c>
      <c r="D308" s="39" t="s">
        <v>316</v>
      </c>
      <c r="E308" s="39">
        <v>2020.0</v>
      </c>
      <c r="F308" s="39" t="s">
        <v>317</v>
      </c>
      <c r="G308" s="39" t="s">
        <v>267</v>
      </c>
      <c r="I308" s="39" t="s">
        <v>95</v>
      </c>
      <c r="J308" s="39">
        <v>2075.0</v>
      </c>
      <c r="K308" s="39">
        <v>340.0</v>
      </c>
      <c r="M308" s="39" t="s">
        <v>85</v>
      </c>
      <c r="N308" s="39">
        <v>160.0</v>
      </c>
      <c r="P308" s="39">
        <v>1.5</v>
      </c>
      <c r="Q308" s="39"/>
      <c r="R308" s="39"/>
      <c r="AE308" s="39">
        <v>1.0</v>
      </c>
      <c r="AF308" s="39"/>
      <c r="AH308" s="39"/>
      <c r="AL308" s="39"/>
      <c r="BB308" s="39"/>
      <c r="BP308" s="39" t="s">
        <v>318</v>
      </c>
    </row>
    <row r="309">
      <c r="A309" s="39">
        <v>341.0</v>
      </c>
      <c r="B309" s="39" t="s">
        <v>315</v>
      </c>
      <c r="C309" s="39" t="s">
        <v>80</v>
      </c>
      <c r="D309" s="39" t="s">
        <v>316</v>
      </c>
      <c r="E309" s="39">
        <v>2020.0</v>
      </c>
      <c r="F309" s="39" t="s">
        <v>317</v>
      </c>
      <c r="G309" s="39" t="s">
        <v>267</v>
      </c>
      <c r="I309" s="39" t="s">
        <v>95</v>
      </c>
      <c r="J309" s="39">
        <v>2015.0</v>
      </c>
      <c r="K309" s="39">
        <v>26.0</v>
      </c>
      <c r="M309" s="39" t="s">
        <v>85</v>
      </c>
      <c r="N309" s="39">
        <v>33.0</v>
      </c>
      <c r="P309" s="39">
        <v>3.08</v>
      </c>
      <c r="AE309" s="39">
        <v>1.0</v>
      </c>
      <c r="AL309" s="39">
        <v>20.0</v>
      </c>
      <c r="BB309" s="39">
        <v>29.0</v>
      </c>
      <c r="BG309" s="39"/>
      <c r="BH309" s="39"/>
      <c r="BJ309" s="39"/>
      <c r="BM309" s="39">
        <v>1.0</v>
      </c>
      <c r="BN309" s="39"/>
      <c r="BO309" s="39">
        <v>1.0</v>
      </c>
      <c r="BP309" s="39" t="s">
        <v>319</v>
      </c>
      <c r="BR309" s="39" t="s">
        <v>320</v>
      </c>
    </row>
    <row r="310">
      <c r="A310" s="39">
        <v>341.0</v>
      </c>
      <c r="B310" s="39" t="s">
        <v>315</v>
      </c>
      <c r="C310" s="39" t="s">
        <v>80</v>
      </c>
      <c r="D310" s="39" t="s">
        <v>316</v>
      </c>
      <c r="E310" s="39">
        <v>2020.0</v>
      </c>
      <c r="F310" s="39" t="s">
        <v>317</v>
      </c>
      <c r="G310" s="39" t="s">
        <v>267</v>
      </c>
      <c r="I310" s="39" t="s">
        <v>95</v>
      </c>
      <c r="J310" s="39">
        <v>2050.0</v>
      </c>
      <c r="K310" s="39">
        <v>65.0</v>
      </c>
      <c r="M310" s="39" t="s">
        <v>85</v>
      </c>
      <c r="N310" s="39">
        <v>85.0</v>
      </c>
      <c r="P310" s="39">
        <v>3.08</v>
      </c>
      <c r="AE310" s="39">
        <v>1.0</v>
      </c>
      <c r="BG310" s="39"/>
      <c r="BH310" s="39"/>
      <c r="BJ310" s="39"/>
      <c r="BP310" s="39" t="s">
        <v>321</v>
      </c>
    </row>
    <row r="311">
      <c r="A311" s="39">
        <v>341.0</v>
      </c>
      <c r="B311" s="39" t="s">
        <v>315</v>
      </c>
      <c r="C311" s="39" t="s">
        <v>80</v>
      </c>
      <c r="D311" s="39" t="s">
        <v>316</v>
      </c>
      <c r="E311" s="39">
        <v>2020.0</v>
      </c>
      <c r="F311" s="39" t="s">
        <v>317</v>
      </c>
      <c r="G311" s="39" t="s">
        <v>267</v>
      </c>
      <c r="I311" s="39" t="s">
        <v>95</v>
      </c>
      <c r="J311" s="39">
        <v>2075.0</v>
      </c>
      <c r="K311" s="39">
        <v>148.0</v>
      </c>
      <c r="M311" s="39" t="s">
        <v>85</v>
      </c>
      <c r="N311" s="39">
        <v>162.0</v>
      </c>
      <c r="P311" s="39">
        <v>3.08</v>
      </c>
      <c r="AE311" s="39">
        <v>1.0</v>
      </c>
      <c r="AL311" s="39">
        <v>83.0</v>
      </c>
      <c r="BB311" s="39">
        <v>158.0</v>
      </c>
      <c r="BG311" s="39"/>
      <c r="BH311" s="39"/>
      <c r="BJ311" s="39"/>
      <c r="BM311" s="39">
        <v>1.0</v>
      </c>
      <c r="BN311" s="39"/>
      <c r="BO311" s="39">
        <v>1.0</v>
      </c>
      <c r="BP311" s="39" t="s">
        <v>319</v>
      </c>
      <c r="BR311" s="39" t="s">
        <v>320</v>
      </c>
    </row>
    <row r="312">
      <c r="A312" s="39">
        <v>1992.0</v>
      </c>
      <c r="B312" s="39" t="s">
        <v>322</v>
      </c>
      <c r="C312" s="39" t="s">
        <v>109</v>
      </c>
      <c r="D312" s="39" t="s">
        <v>323</v>
      </c>
      <c r="E312" s="39">
        <v>2016.0</v>
      </c>
      <c r="F312" s="39" t="s">
        <v>324</v>
      </c>
      <c r="G312" s="39" t="s">
        <v>131</v>
      </c>
      <c r="H312" s="39" t="s">
        <v>89</v>
      </c>
      <c r="I312" s="39" t="s">
        <v>95</v>
      </c>
      <c r="J312" s="39">
        <v>2010.0</v>
      </c>
      <c r="K312" s="39">
        <v>42.0</v>
      </c>
      <c r="L312" s="39">
        <v>2010.0</v>
      </c>
      <c r="M312" s="39" t="s">
        <v>325</v>
      </c>
      <c r="N312" s="39">
        <v>42.0</v>
      </c>
      <c r="P312" s="39">
        <v>2.0</v>
      </c>
      <c r="Q312" s="39"/>
      <c r="R312" s="39">
        <v>1.2</v>
      </c>
      <c r="AT312" s="39">
        <v>42.0</v>
      </c>
      <c r="BP312" s="39" t="s">
        <v>139</v>
      </c>
      <c r="BR312" s="45" t="s">
        <v>326</v>
      </c>
    </row>
    <row r="313">
      <c r="A313" s="39">
        <v>1992.0</v>
      </c>
      <c r="B313" s="39" t="s">
        <v>322</v>
      </c>
      <c r="C313" s="39" t="s">
        <v>109</v>
      </c>
      <c r="D313" s="39" t="s">
        <v>323</v>
      </c>
      <c r="E313" s="39">
        <v>2016.0</v>
      </c>
      <c r="F313" s="39" t="s">
        <v>324</v>
      </c>
      <c r="G313" s="39" t="s">
        <v>131</v>
      </c>
      <c r="H313" s="39" t="s">
        <v>89</v>
      </c>
      <c r="I313" s="39" t="s">
        <v>95</v>
      </c>
      <c r="J313" s="39">
        <v>2010.0</v>
      </c>
      <c r="K313" s="39">
        <v>47.0</v>
      </c>
      <c r="L313" s="39">
        <v>2010.0</v>
      </c>
      <c r="M313" s="39" t="s">
        <v>325</v>
      </c>
      <c r="N313" s="39">
        <v>42.0</v>
      </c>
      <c r="P313" s="39">
        <v>2.0</v>
      </c>
      <c r="Q313" s="39"/>
      <c r="R313" s="39">
        <v>1.2</v>
      </c>
      <c r="AT313" s="39">
        <v>45.0</v>
      </c>
      <c r="BG313" s="39">
        <v>1.0</v>
      </c>
      <c r="BP313" s="39" t="s">
        <v>139</v>
      </c>
      <c r="BR313" s="45" t="s">
        <v>326</v>
      </c>
    </row>
    <row r="314">
      <c r="A314" s="39">
        <v>1992.0</v>
      </c>
      <c r="B314" s="39" t="s">
        <v>322</v>
      </c>
      <c r="C314" s="39" t="s">
        <v>109</v>
      </c>
      <c r="D314" s="39" t="s">
        <v>323</v>
      </c>
      <c r="E314" s="39">
        <v>2016.0</v>
      </c>
      <c r="F314" s="39" t="s">
        <v>324</v>
      </c>
      <c r="G314" s="39" t="s">
        <v>131</v>
      </c>
      <c r="H314" s="39" t="s">
        <v>89</v>
      </c>
      <c r="I314" s="39" t="s">
        <v>95</v>
      </c>
      <c r="J314" s="39">
        <v>2010.0</v>
      </c>
      <c r="K314" s="39">
        <v>56.0</v>
      </c>
      <c r="L314" s="39">
        <v>2010.0</v>
      </c>
      <c r="M314" s="39" t="s">
        <v>325</v>
      </c>
      <c r="N314" s="39">
        <v>42.0</v>
      </c>
      <c r="P314" s="39">
        <v>2.0</v>
      </c>
      <c r="Q314" s="39"/>
      <c r="R314" s="39">
        <v>1.2</v>
      </c>
      <c r="AT314" s="39">
        <v>43.0</v>
      </c>
      <c r="BG314" s="39"/>
      <c r="BH314" s="39">
        <v>1.0</v>
      </c>
      <c r="BP314" s="39" t="s">
        <v>139</v>
      </c>
      <c r="BR314" s="45" t="s">
        <v>326</v>
      </c>
    </row>
    <row r="315">
      <c r="A315" s="39">
        <v>1992.0</v>
      </c>
      <c r="B315" s="39" t="s">
        <v>322</v>
      </c>
      <c r="C315" s="39" t="s">
        <v>109</v>
      </c>
      <c r="D315" s="39" t="s">
        <v>323</v>
      </c>
      <c r="E315" s="39">
        <v>2016.0</v>
      </c>
      <c r="F315" s="39" t="s">
        <v>324</v>
      </c>
      <c r="G315" s="39" t="s">
        <v>131</v>
      </c>
      <c r="H315" s="39" t="s">
        <v>89</v>
      </c>
      <c r="I315" s="39" t="s">
        <v>95</v>
      </c>
      <c r="J315" s="39">
        <v>2010.0</v>
      </c>
      <c r="K315" s="39">
        <v>57.0</v>
      </c>
      <c r="L315" s="39">
        <v>2010.0</v>
      </c>
      <c r="M315" s="39" t="s">
        <v>325</v>
      </c>
      <c r="N315" s="39">
        <v>42.0</v>
      </c>
      <c r="P315" s="39">
        <v>2.0</v>
      </c>
      <c r="Q315" s="39"/>
      <c r="R315" s="39">
        <v>1.2</v>
      </c>
      <c r="AT315" s="39">
        <v>42.0</v>
      </c>
      <c r="BJ315" s="39">
        <v>1.0</v>
      </c>
      <c r="BP315" s="39" t="s">
        <v>139</v>
      </c>
      <c r="BR315" s="45" t="s">
        <v>326</v>
      </c>
    </row>
    <row r="316">
      <c r="A316" s="39">
        <v>1992.0</v>
      </c>
      <c r="B316" s="39" t="s">
        <v>322</v>
      </c>
      <c r="C316" s="39" t="s">
        <v>109</v>
      </c>
      <c r="D316" s="39" t="s">
        <v>323</v>
      </c>
      <c r="E316" s="39">
        <v>2016.0</v>
      </c>
      <c r="F316" s="39" t="s">
        <v>324</v>
      </c>
      <c r="G316" s="39" t="s">
        <v>131</v>
      </c>
      <c r="H316" s="39" t="s">
        <v>89</v>
      </c>
      <c r="I316" s="39" t="s">
        <v>95</v>
      </c>
      <c r="J316" s="39">
        <v>2010.0</v>
      </c>
      <c r="K316" s="39">
        <v>49.0</v>
      </c>
      <c r="L316" s="39">
        <v>2010.0</v>
      </c>
      <c r="M316" s="39" t="s">
        <v>325</v>
      </c>
      <c r="N316" s="39">
        <v>42.0</v>
      </c>
      <c r="P316" s="39">
        <v>2.0</v>
      </c>
      <c r="Q316" s="39"/>
      <c r="R316" s="39">
        <v>1.2</v>
      </c>
      <c r="AT316" s="39">
        <v>42.0</v>
      </c>
      <c r="BJ316" s="39"/>
      <c r="BM316" s="39">
        <v>1.0</v>
      </c>
      <c r="BP316" s="39" t="s">
        <v>139</v>
      </c>
      <c r="BR316" s="45" t="s">
        <v>326</v>
      </c>
    </row>
    <row r="317">
      <c r="A317" s="39">
        <v>1992.0</v>
      </c>
      <c r="B317" s="39" t="s">
        <v>322</v>
      </c>
      <c r="C317" s="39" t="s">
        <v>109</v>
      </c>
      <c r="D317" s="39" t="s">
        <v>323</v>
      </c>
      <c r="E317" s="39">
        <v>2016.0</v>
      </c>
      <c r="F317" s="39" t="s">
        <v>324</v>
      </c>
      <c r="G317" s="39" t="s">
        <v>131</v>
      </c>
      <c r="H317" s="39" t="s">
        <v>89</v>
      </c>
      <c r="I317" s="39" t="s">
        <v>95</v>
      </c>
      <c r="J317" s="39">
        <v>2010.0</v>
      </c>
      <c r="K317" s="39">
        <v>62.0</v>
      </c>
      <c r="L317" s="39">
        <v>2010.0</v>
      </c>
      <c r="M317" s="39" t="s">
        <v>325</v>
      </c>
      <c r="N317" s="39">
        <v>42.0</v>
      </c>
      <c r="P317" s="39">
        <v>2.0</v>
      </c>
      <c r="Q317" s="39"/>
      <c r="R317" s="39">
        <v>1.2</v>
      </c>
      <c r="AT317" s="39">
        <v>29.0</v>
      </c>
      <c r="BG317" s="39">
        <v>1.0</v>
      </c>
      <c r="BH317" s="39">
        <v>1.0</v>
      </c>
      <c r="BJ317" s="39">
        <v>1.0</v>
      </c>
      <c r="BM317" s="39">
        <v>1.0</v>
      </c>
      <c r="BP317" s="39" t="s">
        <v>139</v>
      </c>
      <c r="BR317" s="45" t="s">
        <v>326</v>
      </c>
    </row>
    <row r="318">
      <c r="A318" s="39">
        <v>1992.0</v>
      </c>
      <c r="B318" s="39" t="s">
        <v>322</v>
      </c>
      <c r="C318" s="39" t="s">
        <v>109</v>
      </c>
      <c r="D318" s="39" t="s">
        <v>323</v>
      </c>
      <c r="E318" s="39">
        <v>2016.0</v>
      </c>
      <c r="F318" s="39" t="s">
        <v>324</v>
      </c>
      <c r="G318" s="39" t="s">
        <v>131</v>
      </c>
      <c r="H318" s="39" t="s">
        <v>89</v>
      </c>
      <c r="I318" s="39" t="s">
        <v>95</v>
      </c>
      <c r="J318" s="39">
        <v>2010.0</v>
      </c>
      <c r="K318" s="39">
        <v>734.0</v>
      </c>
      <c r="L318" s="39">
        <v>2010.0</v>
      </c>
      <c r="M318" s="39" t="s">
        <v>325</v>
      </c>
      <c r="N318" s="39">
        <v>42.0</v>
      </c>
      <c r="O318" s="39">
        <v>0.5</v>
      </c>
      <c r="P318" s="39"/>
      <c r="Q318" s="39"/>
      <c r="R318" s="39"/>
      <c r="AT318" s="39">
        <v>402.0</v>
      </c>
      <c r="BG318" s="39">
        <v>1.0</v>
      </c>
      <c r="BH318" s="39">
        <v>1.0</v>
      </c>
      <c r="BJ318" s="39">
        <v>1.0</v>
      </c>
      <c r="BM318" s="39">
        <v>1.0</v>
      </c>
      <c r="BP318" s="39" t="s">
        <v>139</v>
      </c>
      <c r="BR318" s="45" t="s">
        <v>326</v>
      </c>
    </row>
    <row r="319">
      <c r="A319" s="39">
        <v>1992.0</v>
      </c>
      <c r="B319" s="39" t="s">
        <v>322</v>
      </c>
      <c r="C319" s="39" t="s">
        <v>109</v>
      </c>
      <c r="D319" s="39" t="s">
        <v>323</v>
      </c>
      <c r="E319" s="39">
        <v>2016.0</v>
      </c>
      <c r="F319" s="39" t="s">
        <v>324</v>
      </c>
      <c r="G319" s="39" t="s">
        <v>131</v>
      </c>
      <c r="H319" s="39" t="s">
        <v>89</v>
      </c>
      <c r="I319" s="39" t="s">
        <v>95</v>
      </c>
      <c r="J319" s="39">
        <v>2010.0</v>
      </c>
      <c r="K319" s="39">
        <v>91.0</v>
      </c>
      <c r="L319" s="39">
        <v>2010.0</v>
      </c>
      <c r="M319" s="39" t="s">
        <v>325</v>
      </c>
      <c r="N319" s="39">
        <v>42.0</v>
      </c>
      <c r="O319" s="39">
        <v>1.0</v>
      </c>
      <c r="P319" s="39"/>
      <c r="Q319" s="39"/>
      <c r="R319" s="39"/>
      <c r="AT319" s="39">
        <v>91.0</v>
      </c>
      <c r="BG319" s="39">
        <v>1.0</v>
      </c>
      <c r="BH319" s="39">
        <v>1.0</v>
      </c>
      <c r="BJ319" s="39">
        <v>1.0</v>
      </c>
      <c r="BM319" s="39">
        <v>1.0</v>
      </c>
      <c r="BP319" s="39" t="s">
        <v>139</v>
      </c>
      <c r="BR319" s="45" t="s">
        <v>326</v>
      </c>
    </row>
    <row r="320">
      <c r="A320" s="39">
        <v>1992.0</v>
      </c>
      <c r="B320" s="39" t="s">
        <v>322</v>
      </c>
      <c r="C320" s="39" t="s">
        <v>109</v>
      </c>
      <c r="D320" s="39" t="s">
        <v>323</v>
      </c>
      <c r="E320" s="39">
        <v>2016.0</v>
      </c>
      <c r="F320" s="39" t="s">
        <v>324</v>
      </c>
      <c r="G320" s="39" t="s">
        <v>131</v>
      </c>
      <c r="H320" s="39" t="s">
        <v>89</v>
      </c>
      <c r="I320" s="39" t="s">
        <v>95</v>
      </c>
      <c r="J320" s="39">
        <v>2010.0</v>
      </c>
      <c r="K320" s="39">
        <v>47.0</v>
      </c>
      <c r="L320" s="39">
        <v>2010.0</v>
      </c>
      <c r="M320" s="39" t="s">
        <v>325</v>
      </c>
      <c r="N320" s="39">
        <v>42.0</v>
      </c>
      <c r="O320" s="39">
        <v>2.0</v>
      </c>
      <c r="P320" s="39"/>
      <c r="Q320" s="39"/>
      <c r="R320" s="39"/>
      <c r="AT320" s="39">
        <v>26.0</v>
      </c>
      <c r="BG320" s="39">
        <v>1.0</v>
      </c>
      <c r="BH320" s="39">
        <v>1.0</v>
      </c>
      <c r="BJ320" s="39">
        <v>1.0</v>
      </c>
      <c r="BM320" s="39">
        <v>1.0</v>
      </c>
      <c r="BP320" s="39" t="s">
        <v>139</v>
      </c>
      <c r="BR320" s="45" t="s">
        <v>326</v>
      </c>
    </row>
    <row r="321">
      <c r="A321" s="39">
        <v>1992.0</v>
      </c>
      <c r="B321" s="39" t="s">
        <v>322</v>
      </c>
      <c r="C321" s="39" t="s">
        <v>109</v>
      </c>
      <c r="D321" s="39" t="s">
        <v>323</v>
      </c>
      <c r="E321" s="39">
        <v>2016.0</v>
      </c>
      <c r="F321" s="39" t="s">
        <v>324</v>
      </c>
      <c r="G321" s="39" t="s">
        <v>131</v>
      </c>
      <c r="H321" s="39" t="s">
        <v>89</v>
      </c>
      <c r="I321" s="39" t="s">
        <v>95</v>
      </c>
      <c r="J321" s="39">
        <v>2010.0</v>
      </c>
      <c r="K321" s="39">
        <v>31.0</v>
      </c>
      <c r="L321" s="39">
        <v>2010.0</v>
      </c>
      <c r="M321" s="39" t="s">
        <v>325</v>
      </c>
      <c r="N321" s="39">
        <v>42.0</v>
      </c>
      <c r="O321" s="39">
        <v>3.0</v>
      </c>
      <c r="P321" s="39"/>
      <c r="Q321" s="39"/>
      <c r="R321" s="39"/>
      <c r="AT321" s="39">
        <v>18.0</v>
      </c>
      <c r="BG321" s="39">
        <v>1.0</v>
      </c>
      <c r="BH321" s="39">
        <v>1.0</v>
      </c>
      <c r="BJ321" s="39">
        <v>1.0</v>
      </c>
      <c r="BM321" s="39">
        <v>1.0</v>
      </c>
      <c r="BP321" s="39" t="s">
        <v>139</v>
      </c>
      <c r="BR321" s="45" t="s">
        <v>326</v>
      </c>
    </row>
    <row r="322">
      <c r="A322" s="39">
        <v>2523.0</v>
      </c>
      <c r="B322" s="39" t="s">
        <v>327</v>
      </c>
      <c r="C322" s="39" t="s">
        <v>109</v>
      </c>
      <c r="D322" s="39" t="s">
        <v>328</v>
      </c>
      <c r="E322" s="39">
        <v>2014.0</v>
      </c>
      <c r="F322" s="39" t="s">
        <v>329</v>
      </c>
      <c r="G322" s="39" t="s">
        <v>131</v>
      </c>
      <c r="K322" s="39">
        <v>7.0</v>
      </c>
      <c r="L322" s="39">
        <v>2010.0</v>
      </c>
      <c r="M322" s="39" t="s">
        <v>85</v>
      </c>
      <c r="N322" s="39">
        <v>7.0</v>
      </c>
      <c r="P322" s="39">
        <v>1.5</v>
      </c>
      <c r="Q322" s="39"/>
      <c r="R322" s="39">
        <v>1.18</v>
      </c>
      <c r="BP322" s="39" t="s">
        <v>330</v>
      </c>
      <c r="BR322" s="39" t="s">
        <v>331</v>
      </c>
    </row>
    <row r="323">
      <c r="A323" s="39">
        <v>2523.0</v>
      </c>
      <c r="B323" s="39" t="s">
        <v>327</v>
      </c>
      <c r="C323" s="39" t="s">
        <v>109</v>
      </c>
      <c r="D323" s="39" t="s">
        <v>328</v>
      </c>
      <c r="E323" s="39">
        <v>2014.0</v>
      </c>
      <c r="F323" s="39" t="s">
        <v>329</v>
      </c>
      <c r="G323" s="39" t="s">
        <v>131</v>
      </c>
      <c r="K323" s="39">
        <v>26.0</v>
      </c>
      <c r="L323" s="39">
        <v>2010.0</v>
      </c>
      <c r="M323" s="39" t="s">
        <v>85</v>
      </c>
      <c r="N323" s="39">
        <v>26.0</v>
      </c>
      <c r="P323" s="39">
        <v>0.1</v>
      </c>
      <c r="Q323" s="39"/>
      <c r="R323" s="39">
        <v>1.18</v>
      </c>
      <c r="BP323" s="39" t="s">
        <v>330</v>
      </c>
      <c r="BR323" s="39" t="s">
        <v>331</v>
      </c>
    </row>
    <row r="324">
      <c r="A324" s="39">
        <v>2523.0</v>
      </c>
      <c r="B324" s="39" t="s">
        <v>327</v>
      </c>
      <c r="C324" s="39" t="s">
        <v>109</v>
      </c>
      <c r="D324" s="39" t="s">
        <v>328</v>
      </c>
      <c r="E324" s="39">
        <v>2014.0</v>
      </c>
      <c r="F324" s="39" t="s">
        <v>329</v>
      </c>
      <c r="G324" s="39" t="s">
        <v>131</v>
      </c>
      <c r="K324" s="39">
        <v>8.0</v>
      </c>
      <c r="L324" s="39">
        <v>2010.0</v>
      </c>
      <c r="M324" s="39" t="s">
        <v>85</v>
      </c>
      <c r="N324" s="39">
        <v>7.0</v>
      </c>
      <c r="P324" s="39">
        <v>1.5</v>
      </c>
      <c r="Q324" s="39"/>
      <c r="R324" s="39">
        <v>1.18</v>
      </c>
      <c r="AB324" s="39">
        <v>1.0</v>
      </c>
      <c r="BP324" s="39" t="s">
        <v>330</v>
      </c>
      <c r="BR324" s="39" t="s">
        <v>331</v>
      </c>
    </row>
    <row r="325">
      <c r="A325" s="39">
        <v>2523.0</v>
      </c>
      <c r="B325" s="39" t="s">
        <v>327</v>
      </c>
      <c r="C325" s="39" t="s">
        <v>109</v>
      </c>
      <c r="D325" s="39" t="s">
        <v>328</v>
      </c>
      <c r="E325" s="39">
        <v>2014.0</v>
      </c>
      <c r="F325" s="39" t="s">
        <v>329</v>
      </c>
      <c r="G325" s="39" t="s">
        <v>131</v>
      </c>
      <c r="K325" s="39">
        <v>8.0</v>
      </c>
      <c r="L325" s="39">
        <v>2010.0</v>
      </c>
      <c r="M325" s="39" t="s">
        <v>85</v>
      </c>
      <c r="N325" s="39">
        <v>7.0</v>
      </c>
      <c r="P325" s="39">
        <v>1.5</v>
      </c>
      <c r="Q325" s="39"/>
      <c r="R325" s="39">
        <v>1.18</v>
      </c>
      <c r="AB325" s="39">
        <v>1.0</v>
      </c>
      <c r="BP325" s="39" t="s">
        <v>330</v>
      </c>
      <c r="BR325" s="39" t="s">
        <v>331</v>
      </c>
    </row>
    <row r="326">
      <c r="A326" s="39">
        <v>2523.0</v>
      </c>
      <c r="B326" s="39" t="s">
        <v>327</v>
      </c>
      <c r="C326" s="39" t="s">
        <v>109</v>
      </c>
      <c r="D326" s="39" t="s">
        <v>328</v>
      </c>
      <c r="E326" s="39">
        <v>2014.0</v>
      </c>
      <c r="F326" s="39" t="s">
        <v>329</v>
      </c>
      <c r="G326" s="39" t="s">
        <v>131</v>
      </c>
      <c r="K326" s="39">
        <v>8.0</v>
      </c>
      <c r="L326" s="39">
        <v>2010.0</v>
      </c>
      <c r="M326" s="39" t="s">
        <v>85</v>
      </c>
      <c r="N326" s="39">
        <v>7.0</v>
      </c>
      <c r="P326" s="39">
        <v>1.5</v>
      </c>
      <c r="Q326" s="39"/>
      <c r="R326" s="39">
        <v>1.18</v>
      </c>
      <c r="AB326" s="39">
        <v>1.0</v>
      </c>
      <c r="BP326" s="39" t="s">
        <v>330</v>
      </c>
      <c r="BR326" s="39" t="s">
        <v>331</v>
      </c>
    </row>
    <row r="327">
      <c r="A327" s="39">
        <v>2523.0</v>
      </c>
      <c r="B327" s="39" t="s">
        <v>327</v>
      </c>
      <c r="C327" s="39" t="s">
        <v>109</v>
      </c>
      <c r="D327" s="39" t="s">
        <v>328</v>
      </c>
      <c r="E327" s="39">
        <v>2014.0</v>
      </c>
      <c r="F327" s="39" t="s">
        <v>329</v>
      </c>
      <c r="G327" s="39" t="s">
        <v>131</v>
      </c>
      <c r="K327" s="39">
        <v>8.0</v>
      </c>
      <c r="L327" s="39">
        <v>2010.0</v>
      </c>
      <c r="M327" s="39" t="s">
        <v>85</v>
      </c>
      <c r="N327" s="39">
        <v>7.0</v>
      </c>
      <c r="P327" s="39">
        <v>1.5</v>
      </c>
      <c r="Q327" s="39"/>
      <c r="R327" s="39">
        <v>1.18</v>
      </c>
      <c r="AB327" s="39">
        <v>1.0</v>
      </c>
      <c r="BP327" s="39" t="s">
        <v>330</v>
      </c>
      <c r="BR327" s="39" t="s">
        <v>331</v>
      </c>
    </row>
    <row r="328">
      <c r="A328" s="39">
        <v>2523.0</v>
      </c>
      <c r="B328" s="39" t="s">
        <v>327</v>
      </c>
      <c r="C328" s="39" t="s">
        <v>109</v>
      </c>
      <c r="D328" s="39" t="s">
        <v>328</v>
      </c>
      <c r="E328" s="39">
        <v>2014.0</v>
      </c>
      <c r="F328" s="39" t="s">
        <v>329</v>
      </c>
      <c r="G328" s="39" t="s">
        <v>131</v>
      </c>
      <c r="K328" s="39">
        <v>8.0</v>
      </c>
      <c r="L328" s="39">
        <v>2010.0</v>
      </c>
      <c r="M328" s="39" t="s">
        <v>85</v>
      </c>
      <c r="N328" s="39">
        <v>7.0</v>
      </c>
      <c r="P328" s="39">
        <v>1.5</v>
      </c>
      <c r="Q328" s="39"/>
      <c r="R328" s="39">
        <v>1.18</v>
      </c>
      <c r="AB328" s="39">
        <v>1.0</v>
      </c>
      <c r="BP328" s="39" t="s">
        <v>330</v>
      </c>
      <c r="BR328" s="39" t="s">
        <v>331</v>
      </c>
    </row>
    <row r="329">
      <c r="A329" s="39">
        <v>2523.0</v>
      </c>
      <c r="B329" s="39" t="s">
        <v>327</v>
      </c>
      <c r="C329" s="39" t="s">
        <v>109</v>
      </c>
      <c r="D329" s="39" t="s">
        <v>328</v>
      </c>
      <c r="E329" s="39">
        <v>2014.0</v>
      </c>
      <c r="F329" s="39" t="s">
        <v>329</v>
      </c>
      <c r="G329" s="39" t="s">
        <v>131</v>
      </c>
      <c r="K329" s="39">
        <v>54.0</v>
      </c>
      <c r="L329" s="39">
        <v>2010.0</v>
      </c>
      <c r="M329" s="39" t="s">
        <v>85</v>
      </c>
      <c r="N329" s="39">
        <v>26.0</v>
      </c>
      <c r="P329" s="39">
        <v>0.1</v>
      </c>
      <c r="Q329" s="39"/>
      <c r="R329" s="39">
        <v>1.18</v>
      </c>
      <c r="AB329" s="39">
        <v>1.0</v>
      </c>
      <c r="BP329" s="39" t="s">
        <v>330</v>
      </c>
      <c r="BR329" s="39" t="s">
        <v>331</v>
      </c>
    </row>
    <row r="330">
      <c r="A330" s="39">
        <v>2523.0</v>
      </c>
      <c r="B330" s="39" t="s">
        <v>327</v>
      </c>
      <c r="C330" s="39" t="s">
        <v>109</v>
      </c>
      <c r="D330" s="39" t="s">
        <v>328</v>
      </c>
      <c r="E330" s="39">
        <v>2014.0</v>
      </c>
      <c r="F330" s="39" t="s">
        <v>329</v>
      </c>
      <c r="G330" s="39" t="s">
        <v>131</v>
      </c>
      <c r="K330" s="39">
        <v>50.0</v>
      </c>
      <c r="L330" s="39">
        <v>2010.0</v>
      </c>
      <c r="M330" s="39" t="s">
        <v>85</v>
      </c>
      <c r="N330" s="39">
        <v>26.0</v>
      </c>
      <c r="P330" s="39">
        <v>0.1</v>
      </c>
      <c r="Q330" s="39"/>
      <c r="R330" s="39">
        <v>1.18</v>
      </c>
      <c r="AB330" s="39">
        <v>1.0</v>
      </c>
      <c r="BP330" s="39" t="s">
        <v>330</v>
      </c>
      <c r="BR330" s="39" t="s">
        <v>331</v>
      </c>
    </row>
    <row r="331">
      <c r="A331" s="39">
        <v>2523.0</v>
      </c>
      <c r="B331" s="39" t="s">
        <v>327</v>
      </c>
      <c r="C331" s="39" t="s">
        <v>109</v>
      </c>
      <c r="D331" s="39" t="s">
        <v>328</v>
      </c>
      <c r="E331" s="39">
        <v>2014.0</v>
      </c>
      <c r="F331" s="39" t="s">
        <v>329</v>
      </c>
      <c r="G331" s="39" t="s">
        <v>131</v>
      </c>
      <c r="K331" s="39">
        <v>57.0</v>
      </c>
      <c r="L331" s="39">
        <v>2010.0</v>
      </c>
      <c r="M331" s="39" t="s">
        <v>85</v>
      </c>
      <c r="N331" s="39">
        <v>26.0</v>
      </c>
      <c r="P331" s="39">
        <v>0.1</v>
      </c>
      <c r="Q331" s="39"/>
      <c r="R331" s="39">
        <v>1.18</v>
      </c>
      <c r="AB331" s="39">
        <v>1.0</v>
      </c>
      <c r="BP331" s="39" t="s">
        <v>330</v>
      </c>
      <c r="BR331" s="39" t="s">
        <v>331</v>
      </c>
    </row>
    <row r="332">
      <c r="A332" s="39">
        <v>2523.0</v>
      </c>
      <c r="B332" s="39" t="s">
        <v>327</v>
      </c>
      <c r="C332" s="39" t="s">
        <v>109</v>
      </c>
      <c r="D332" s="39" t="s">
        <v>328</v>
      </c>
      <c r="E332" s="39">
        <v>2014.0</v>
      </c>
      <c r="F332" s="39" t="s">
        <v>329</v>
      </c>
      <c r="G332" s="39" t="s">
        <v>131</v>
      </c>
      <c r="K332" s="39">
        <v>58.0</v>
      </c>
      <c r="L332" s="39">
        <v>2010.0</v>
      </c>
      <c r="M332" s="39" t="s">
        <v>85</v>
      </c>
      <c r="N332" s="39">
        <v>26.0</v>
      </c>
      <c r="P332" s="39">
        <v>0.1</v>
      </c>
      <c r="Q332" s="39"/>
      <c r="R332" s="39">
        <v>1.18</v>
      </c>
      <c r="AB332" s="39">
        <v>1.0</v>
      </c>
      <c r="BP332" s="39" t="s">
        <v>330</v>
      </c>
      <c r="BR332" s="39" t="s">
        <v>331</v>
      </c>
    </row>
    <row r="333">
      <c r="A333" s="39">
        <v>2523.0</v>
      </c>
      <c r="B333" s="39" t="s">
        <v>327</v>
      </c>
      <c r="C333" s="39" t="s">
        <v>109</v>
      </c>
      <c r="D333" s="39" t="s">
        <v>328</v>
      </c>
      <c r="E333" s="39">
        <v>2014.0</v>
      </c>
      <c r="F333" s="39" t="s">
        <v>329</v>
      </c>
      <c r="G333" s="39" t="s">
        <v>131</v>
      </c>
      <c r="K333" s="39">
        <v>59.0</v>
      </c>
      <c r="L333" s="39">
        <v>2010.0</v>
      </c>
      <c r="M333" s="39" t="s">
        <v>85</v>
      </c>
      <c r="N333" s="39">
        <v>26.0</v>
      </c>
      <c r="P333" s="39">
        <v>0.1</v>
      </c>
      <c r="Q333" s="39"/>
      <c r="R333" s="39">
        <v>1.18</v>
      </c>
      <c r="AB333" s="39">
        <v>1.0</v>
      </c>
      <c r="BP333" s="39" t="s">
        <v>330</v>
      </c>
      <c r="BR333" s="39" t="s">
        <v>331</v>
      </c>
    </row>
    <row r="334">
      <c r="A334" s="39">
        <v>1902.0</v>
      </c>
      <c r="B334" s="39" t="s">
        <v>332</v>
      </c>
      <c r="C334" s="39" t="s">
        <v>80</v>
      </c>
      <c r="D334" s="39" t="s">
        <v>333</v>
      </c>
      <c r="E334" s="39">
        <v>2016.0</v>
      </c>
      <c r="F334" s="39" t="s">
        <v>334</v>
      </c>
      <c r="H334" s="39" t="s">
        <v>335</v>
      </c>
      <c r="I334" s="39" t="s">
        <v>95</v>
      </c>
      <c r="K334" s="39" t="s">
        <v>336</v>
      </c>
      <c r="L334" s="39">
        <v>1989.0</v>
      </c>
      <c r="M334" s="39" t="s">
        <v>105</v>
      </c>
      <c r="N334" s="39">
        <v>5.45</v>
      </c>
      <c r="O334" s="39" t="s">
        <v>308</v>
      </c>
      <c r="P334" s="39"/>
      <c r="AL334" s="39">
        <v>1.44</v>
      </c>
      <c r="BB334" s="39">
        <v>51.51</v>
      </c>
      <c r="BC334" s="39">
        <v>1.0</v>
      </c>
      <c r="BP334" s="39" t="s">
        <v>337</v>
      </c>
      <c r="BR334" s="39" t="s">
        <v>338</v>
      </c>
    </row>
    <row r="335">
      <c r="A335" s="39">
        <v>1902.0</v>
      </c>
      <c r="B335" s="39" t="s">
        <v>332</v>
      </c>
      <c r="C335" s="39" t="s">
        <v>80</v>
      </c>
      <c r="D335" s="39" t="s">
        <v>333</v>
      </c>
      <c r="E335" s="39">
        <v>2016.0</v>
      </c>
      <c r="F335" s="39" t="s">
        <v>334</v>
      </c>
      <c r="H335" s="39" t="s">
        <v>335</v>
      </c>
      <c r="I335" s="39" t="s">
        <v>95</v>
      </c>
      <c r="K335" s="39" t="s">
        <v>336</v>
      </c>
      <c r="L335" s="39">
        <v>1989.0</v>
      </c>
      <c r="M335" s="39" t="s">
        <v>105</v>
      </c>
      <c r="N335" s="39">
        <v>4.77</v>
      </c>
      <c r="O335" s="39" t="s">
        <v>308</v>
      </c>
      <c r="AL335" s="39">
        <v>3.25</v>
      </c>
      <c r="BB335" s="39">
        <v>10.85</v>
      </c>
      <c r="BC335" s="39">
        <v>1.0</v>
      </c>
      <c r="BP335" s="39" t="s">
        <v>339</v>
      </c>
      <c r="BR335" s="39" t="s">
        <v>338</v>
      </c>
    </row>
    <row r="336">
      <c r="A336" s="39">
        <v>1902.0</v>
      </c>
      <c r="B336" s="39" t="s">
        <v>332</v>
      </c>
      <c r="C336" s="39" t="s">
        <v>80</v>
      </c>
      <c r="D336" s="39" t="s">
        <v>333</v>
      </c>
      <c r="E336" s="39">
        <v>2016.0</v>
      </c>
      <c r="F336" s="39" t="s">
        <v>334</v>
      </c>
      <c r="H336" s="39" t="s">
        <v>335</v>
      </c>
      <c r="I336" s="39" t="s">
        <v>95</v>
      </c>
      <c r="K336" s="39" t="s">
        <v>336</v>
      </c>
      <c r="L336" s="39">
        <v>1989.0</v>
      </c>
      <c r="M336" s="39" t="s">
        <v>105</v>
      </c>
      <c r="N336" s="39">
        <v>3.93</v>
      </c>
      <c r="O336" s="39" t="s">
        <v>308</v>
      </c>
      <c r="AL336" s="39">
        <v>1.47</v>
      </c>
      <c r="BB336" s="39">
        <v>24.32</v>
      </c>
      <c r="BC336" s="39">
        <v>1.0</v>
      </c>
      <c r="BP336" s="39" t="s">
        <v>340</v>
      </c>
      <c r="BR336" s="39" t="s">
        <v>338</v>
      </c>
    </row>
    <row r="337">
      <c r="A337" s="39">
        <v>1599.0</v>
      </c>
      <c r="B337" s="39" t="s">
        <v>341</v>
      </c>
      <c r="C337" s="39" t="s">
        <v>80</v>
      </c>
      <c r="D337" s="39" t="s">
        <v>342</v>
      </c>
      <c r="E337" s="39">
        <v>2017.0</v>
      </c>
      <c r="F337" s="39" t="s">
        <v>343</v>
      </c>
      <c r="G337" s="39" t="s">
        <v>344</v>
      </c>
      <c r="I337" s="39" t="s">
        <v>84</v>
      </c>
      <c r="J337" s="39">
        <v>2020.0</v>
      </c>
      <c r="K337" s="39">
        <v>28.92</v>
      </c>
      <c r="M337" s="39" t="s">
        <v>345</v>
      </c>
      <c r="N337" s="39">
        <v>56.92</v>
      </c>
      <c r="O337" s="39">
        <v>2.5</v>
      </c>
      <c r="AR337" s="39">
        <v>5.44</v>
      </c>
      <c r="AV337" s="39">
        <v>52.4</v>
      </c>
      <c r="BH337" s="39">
        <v>1.0</v>
      </c>
      <c r="BP337" s="39" t="s">
        <v>346</v>
      </c>
      <c r="BR337" s="39" t="s">
        <v>347</v>
      </c>
    </row>
    <row r="338">
      <c r="A338" s="39">
        <v>1599.0</v>
      </c>
      <c r="B338" s="39" t="s">
        <v>341</v>
      </c>
      <c r="C338" s="39" t="s">
        <v>80</v>
      </c>
      <c r="D338" s="39" t="s">
        <v>342</v>
      </c>
      <c r="E338" s="39">
        <v>2017.0</v>
      </c>
      <c r="F338" s="39" t="s">
        <v>343</v>
      </c>
      <c r="G338" s="39" t="s">
        <v>344</v>
      </c>
      <c r="I338" s="39" t="s">
        <v>84</v>
      </c>
      <c r="J338" s="39">
        <v>2020.0</v>
      </c>
      <c r="K338" s="39">
        <v>19.66</v>
      </c>
      <c r="M338" s="39" t="s">
        <v>345</v>
      </c>
      <c r="N338" s="39">
        <v>37.79</v>
      </c>
      <c r="O338" s="39">
        <v>3.0</v>
      </c>
      <c r="AR338" s="39">
        <v>3.1</v>
      </c>
      <c r="AV338" s="39">
        <v>34.22</v>
      </c>
      <c r="BH338" s="39">
        <v>1.0</v>
      </c>
      <c r="BP338" s="39" t="s">
        <v>346</v>
      </c>
      <c r="BR338" s="39" t="s">
        <v>347</v>
      </c>
    </row>
    <row r="339">
      <c r="A339" s="39">
        <v>1599.0</v>
      </c>
      <c r="B339" s="39" t="s">
        <v>341</v>
      </c>
      <c r="C339" s="39" t="s">
        <v>80</v>
      </c>
      <c r="D339" s="39" t="s">
        <v>342</v>
      </c>
      <c r="E339" s="39">
        <v>2017.0</v>
      </c>
      <c r="F339" s="39" t="s">
        <v>343</v>
      </c>
      <c r="G339" s="39" t="s">
        <v>344</v>
      </c>
      <c r="I339" s="39" t="s">
        <v>84</v>
      </c>
      <c r="J339" s="39">
        <v>2020.0</v>
      </c>
      <c r="K339" s="39">
        <v>6.86</v>
      </c>
      <c r="M339" s="39" t="s">
        <v>345</v>
      </c>
      <c r="N339" s="39">
        <v>12.1</v>
      </c>
      <c r="O339" s="39">
        <v>5.0</v>
      </c>
      <c r="AR339" s="39">
        <v>1.96</v>
      </c>
      <c r="AV339" s="39">
        <v>10.7</v>
      </c>
      <c r="BH339" s="39">
        <v>1.0</v>
      </c>
      <c r="BP339" s="39" t="s">
        <v>346</v>
      </c>
      <c r="BR339" s="39" t="s">
        <v>347</v>
      </c>
    </row>
    <row r="340">
      <c r="A340" s="39">
        <v>1599.0</v>
      </c>
      <c r="B340" s="39" t="s">
        <v>341</v>
      </c>
      <c r="C340" s="39" t="s">
        <v>80</v>
      </c>
      <c r="D340" s="39" t="s">
        <v>342</v>
      </c>
      <c r="E340" s="39">
        <v>2017.0</v>
      </c>
      <c r="F340" s="39" t="s">
        <v>343</v>
      </c>
      <c r="G340" s="39" t="s">
        <v>344</v>
      </c>
      <c r="I340" s="39" t="s">
        <v>84</v>
      </c>
      <c r="J340" s="39">
        <v>2020.0</v>
      </c>
      <c r="K340" s="39">
        <v>3.57</v>
      </c>
      <c r="M340" s="39" t="s">
        <v>345</v>
      </c>
      <c r="N340" s="39">
        <v>5.87</v>
      </c>
      <c r="O340" s="39">
        <v>7.0</v>
      </c>
      <c r="AR340" s="39">
        <v>1.9</v>
      </c>
      <c r="AV340" s="39">
        <v>5.24</v>
      </c>
      <c r="BH340" s="39">
        <v>1.0</v>
      </c>
      <c r="BP340" s="39" t="s">
        <v>346</v>
      </c>
      <c r="BR340" s="39" t="s">
        <v>347</v>
      </c>
    </row>
    <row r="341">
      <c r="A341" s="39">
        <v>1599.0</v>
      </c>
      <c r="B341" s="39" t="s">
        <v>341</v>
      </c>
      <c r="C341" s="39" t="s">
        <v>80</v>
      </c>
      <c r="D341" s="39" t="s">
        <v>342</v>
      </c>
      <c r="E341" s="39">
        <v>2017.0</v>
      </c>
      <c r="F341" s="39" t="s">
        <v>343</v>
      </c>
      <c r="G341" s="39" t="s">
        <v>344</v>
      </c>
      <c r="I341" s="39" t="s">
        <v>84</v>
      </c>
      <c r="J341" s="39">
        <v>2050.0</v>
      </c>
      <c r="K341" s="39">
        <v>45.34</v>
      </c>
      <c r="M341" s="39" t="s">
        <v>345</v>
      </c>
      <c r="N341" s="39">
        <v>87.7</v>
      </c>
      <c r="O341" s="39">
        <v>2.5</v>
      </c>
      <c r="AR341" s="39">
        <v>8.51</v>
      </c>
      <c r="AV341" s="39">
        <v>82.17</v>
      </c>
      <c r="BH341" s="39">
        <v>1.0</v>
      </c>
      <c r="BP341" s="39" t="s">
        <v>346</v>
      </c>
      <c r="BR341" s="39" t="s">
        <v>347</v>
      </c>
    </row>
    <row r="342">
      <c r="A342" s="39">
        <v>1599.0</v>
      </c>
      <c r="B342" s="39" t="s">
        <v>341</v>
      </c>
      <c r="C342" s="39" t="s">
        <v>80</v>
      </c>
      <c r="D342" s="39" t="s">
        <v>342</v>
      </c>
      <c r="E342" s="39">
        <v>2017.0</v>
      </c>
      <c r="F342" s="39" t="s">
        <v>343</v>
      </c>
      <c r="G342" s="39" t="s">
        <v>344</v>
      </c>
      <c r="I342" s="39" t="s">
        <v>84</v>
      </c>
      <c r="J342" s="39">
        <v>2050.0</v>
      </c>
      <c r="K342" s="39">
        <v>32.51</v>
      </c>
      <c r="M342" s="39" t="s">
        <v>345</v>
      </c>
      <c r="N342" s="39">
        <v>61.72</v>
      </c>
      <c r="O342" s="39">
        <v>3.0</v>
      </c>
      <c r="AR342" s="39">
        <v>8.53</v>
      </c>
      <c r="AV342" s="39">
        <v>56.49</v>
      </c>
      <c r="BH342" s="39">
        <v>1.0</v>
      </c>
      <c r="BP342" s="39" t="s">
        <v>346</v>
      </c>
      <c r="BR342" s="39" t="s">
        <v>347</v>
      </c>
    </row>
    <row r="343">
      <c r="A343" s="39">
        <v>1599.0</v>
      </c>
      <c r="B343" s="39" t="s">
        <v>341</v>
      </c>
      <c r="C343" s="39" t="s">
        <v>80</v>
      </c>
      <c r="D343" s="39" t="s">
        <v>342</v>
      </c>
      <c r="E343" s="39">
        <v>2017.0</v>
      </c>
      <c r="F343" s="39" t="s">
        <v>343</v>
      </c>
      <c r="G343" s="39" t="s">
        <v>344</v>
      </c>
      <c r="I343" s="39" t="s">
        <v>84</v>
      </c>
      <c r="J343" s="39">
        <v>2050.0</v>
      </c>
      <c r="K343" s="39">
        <v>13.03</v>
      </c>
      <c r="M343" s="39" t="s">
        <v>345</v>
      </c>
      <c r="N343" s="39">
        <v>23.06</v>
      </c>
      <c r="O343" s="39">
        <v>5.0</v>
      </c>
      <c r="AR343" s="39">
        <v>5.57</v>
      </c>
      <c r="AV343" s="39">
        <v>20.49</v>
      </c>
      <c r="BH343" s="39">
        <v>1.0</v>
      </c>
      <c r="BP343" s="39" t="s">
        <v>346</v>
      </c>
      <c r="BR343" s="39" t="s">
        <v>347</v>
      </c>
    </row>
    <row r="344">
      <c r="A344" s="39">
        <v>1599.0</v>
      </c>
      <c r="B344" s="39" t="s">
        <v>341</v>
      </c>
      <c r="C344" s="39" t="s">
        <v>80</v>
      </c>
      <c r="D344" s="39" t="s">
        <v>342</v>
      </c>
      <c r="E344" s="39">
        <v>2017.0</v>
      </c>
      <c r="F344" s="39" t="s">
        <v>343</v>
      </c>
      <c r="G344" s="39" t="s">
        <v>344</v>
      </c>
      <c r="I344" s="39" t="s">
        <v>84</v>
      </c>
      <c r="J344" s="39">
        <v>2050.0</v>
      </c>
      <c r="K344" s="39">
        <v>7.32</v>
      </c>
      <c r="M344" s="39" t="s">
        <v>345</v>
      </c>
      <c r="N344" s="39">
        <v>12.25</v>
      </c>
      <c r="O344" s="39">
        <v>7.0</v>
      </c>
      <c r="AR344" s="39">
        <v>3.68</v>
      </c>
      <c r="AV344" s="39">
        <v>10.96</v>
      </c>
      <c r="BH344" s="39">
        <v>1.0</v>
      </c>
      <c r="BP344" s="39" t="s">
        <v>346</v>
      </c>
      <c r="BR344" s="39" t="s">
        <v>347</v>
      </c>
    </row>
    <row r="345">
      <c r="A345" s="39">
        <v>1599.0</v>
      </c>
      <c r="B345" s="39" t="s">
        <v>341</v>
      </c>
      <c r="C345" s="39" t="s">
        <v>80</v>
      </c>
      <c r="D345" s="39" t="s">
        <v>342</v>
      </c>
      <c r="E345" s="39">
        <v>2017.0</v>
      </c>
      <c r="F345" s="39" t="s">
        <v>343</v>
      </c>
      <c r="G345" s="39" t="s">
        <v>348</v>
      </c>
      <c r="I345" s="39" t="s">
        <v>84</v>
      </c>
      <c r="J345" s="39">
        <v>2020.0</v>
      </c>
      <c r="K345" s="39">
        <v>5.86</v>
      </c>
      <c r="M345" s="39" t="s">
        <v>345</v>
      </c>
      <c r="N345" s="39">
        <v>32.9</v>
      </c>
      <c r="O345" s="39">
        <v>2.5</v>
      </c>
      <c r="AR345" s="39">
        <v>-74.31</v>
      </c>
      <c r="AV345" s="39">
        <v>86.03</v>
      </c>
      <c r="BH345" s="39">
        <v>1.0</v>
      </c>
      <c r="BP345" s="39" t="s">
        <v>349</v>
      </c>
      <c r="BR345" s="39" t="s">
        <v>347</v>
      </c>
    </row>
    <row r="346">
      <c r="A346" s="39">
        <v>1599.0</v>
      </c>
      <c r="B346" s="39" t="s">
        <v>341</v>
      </c>
      <c r="C346" s="39" t="s">
        <v>80</v>
      </c>
      <c r="D346" s="39" t="s">
        <v>342</v>
      </c>
      <c r="E346" s="39">
        <v>2017.0</v>
      </c>
      <c r="F346" s="39" t="s">
        <v>343</v>
      </c>
      <c r="G346" s="39" t="s">
        <v>348</v>
      </c>
      <c r="I346" s="39" t="s">
        <v>84</v>
      </c>
      <c r="J346" s="39">
        <v>2020.0</v>
      </c>
      <c r="K346" s="39">
        <v>3.23</v>
      </c>
      <c r="M346" s="39" t="s">
        <v>345</v>
      </c>
      <c r="N346" s="39">
        <v>19.33</v>
      </c>
      <c r="O346" s="39">
        <v>3.0</v>
      </c>
      <c r="AR346" s="39">
        <v>-49.38</v>
      </c>
      <c r="AV346" s="39">
        <v>58.43</v>
      </c>
      <c r="BH346" s="39">
        <v>1.0</v>
      </c>
      <c r="BP346" s="39" t="s">
        <v>349</v>
      </c>
      <c r="BR346" s="39" t="s">
        <v>347</v>
      </c>
    </row>
    <row r="347">
      <c r="A347" s="39">
        <v>1599.0</v>
      </c>
      <c r="B347" s="39" t="s">
        <v>341</v>
      </c>
      <c r="C347" s="39" t="s">
        <v>80</v>
      </c>
      <c r="D347" s="39" t="s">
        <v>342</v>
      </c>
      <c r="E347" s="39">
        <v>2017.0</v>
      </c>
      <c r="F347" s="39" t="s">
        <v>343</v>
      </c>
      <c r="G347" s="39" t="s">
        <v>348</v>
      </c>
      <c r="I347" s="39" t="s">
        <v>84</v>
      </c>
      <c r="J347" s="39">
        <v>2020.0</v>
      </c>
      <c r="K347" s="39">
        <v>-0.47</v>
      </c>
      <c r="M347" s="39" t="s">
        <v>345</v>
      </c>
      <c r="N347" s="39">
        <v>2.54</v>
      </c>
      <c r="O347" s="39">
        <v>5.0</v>
      </c>
      <c r="AR347" s="39">
        <v>-11.74</v>
      </c>
      <c r="AV347" s="39">
        <v>10.8</v>
      </c>
      <c r="BH347" s="39">
        <v>1.0</v>
      </c>
      <c r="BP347" s="39" t="s">
        <v>349</v>
      </c>
      <c r="BR347" s="39" t="s">
        <v>347</v>
      </c>
    </row>
    <row r="348">
      <c r="A348" s="39">
        <v>1599.0</v>
      </c>
      <c r="B348" s="39" t="s">
        <v>341</v>
      </c>
      <c r="C348" s="39" t="s">
        <v>80</v>
      </c>
      <c r="D348" s="39" t="s">
        <v>342</v>
      </c>
      <c r="E348" s="39">
        <v>2017.0</v>
      </c>
      <c r="F348" s="39" t="s">
        <v>343</v>
      </c>
      <c r="G348" s="39" t="s">
        <v>348</v>
      </c>
      <c r="I348" s="39" t="s">
        <v>84</v>
      </c>
      <c r="J348" s="39">
        <v>2020.0</v>
      </c>
      <c r="K348" s="39">
        <v>-1.1</v>
      </c>
      <c r="M348" s="39" t="s">
        <v>345</v>
      </c>
      <c r="N348" s="39">
        <v>-0.37</v>
      </c>
      <c r="O348" s="39">
        <v>7.0</v>
      </c>
      <c r="AR348" s="39">
        <v>-4.61</v>
      </c>
      <c r="AV348" s="39">
        <v>2.41</v>
      </c>
      <c r="BH348" s="39">
        <v>1.0</v>
      </c>
      <c r="BP348" s="39" t="s">
        <v>349</v>
      </c>
      <c r="BR348" s="39" t="s">
        <v>347</v>
      </c>
    </row>
    <row r="349">
      <c r="A349" s="39">
        <v>1599.0</v>
      </c>
      <c r="B349" s="39" t="s">
        <v>341</v>
      </c>
      <c r="C349" s="39" t="s">
        <v>80</v>
      </c>
      <c r="D349" s="39" t="s">
        <v>342</v>
      </c>
      <c r="E349" s="39">
        <v>2017.0</v>
      </c>
      <c r="F349" s="39" t="s">
        <v>343</v>
      </c>
      <c r="G349" s="39" t="s">
        <v>348</v>
      </c>
      <c r="I349" s="39" t="s">
        <v>84</v>
      </c>
      <c r="J349" s="39">
        <v>2050.0</v>
      </c>
      <c r="K349" s="39">
        <v>7.53</v>
      </c>
      <c r="M349" s="39" t="s">
        <v>345</v>
      </c>
      <c r="N349" s="39">
        <v>42.98</v>
      </c>
      <c r="O349" s="39">
        <v>2.5</v>
      </c>
      <c r="AR349" s="39">
        <v>-113.67</v>
      </c>
      <c r="AV349" s="39">
        <v>128.73</v>
      </c>
      <c r="BH349" s="39">
        <v>1.0</v>
      </c>
      <c r="BP349" s="39" t="s">
        <v>349</v>
      </c>
      <c r="BR349" s="39" t="s">
        <v>347</v>
      </c>
    </row>
    <row r="350">
      <c r="A350" s="39">
        <v>1599.0</v>
      </c>
      <c r="B350" s="39" t="s">
        <v>341</v>
      </c>
      <c r="C350" s="39" t="s">
        <v>80</v>
      </c>
      <c r="D350" s="39" t="s">
        <v>342</v>
      </c>
      <c r="E350" s="39">
        <v>2017.0</v>
      </c>
      <c r="F350" s="39" t="s">
        <v>343</v>
      </c>
      <c r="G350" s="39" t="s">
        <v>348</v>
      </c>
      <c r="I350" s="39" t="s">
        <v>84</v>
      </c>
      <c r="J350" s="39">
        <v>2050.0</v>
      </c>
      <c r="K350" s="39">
        <v>5.09</v>
      </c>
      <c r="M350" s="39" t="s">
        <v>345</v>
      </c>
      <c r="N350" s="39">
        <v>27.06</v>
      </c>
      <c r="O350" s="39">
        <v>3.0</v>
      </c>
      <c r="AR350" s="39">
        <v>-85.46</v>
      </c>
      <c r="AV350" s="39">
        <v>95.64</v>
      </c>
      <c r="BH350" s="39">
        <v>1.0</v>
      </c>
      <c r="BP350" s="39" t="s">
        <v>349</v>
      </c>
      <c r="BR350" s="39" t="s">
        <v>347</v>
      </c>
    </row>
    <row r="351">
      <c r="A351" s="39">
        <v>1599.0</v>
      </c>
      <c r="B351" s="39" t="s">
        <v>341</v>
      </c>
      <c r="C351" s="39" t="s">
        <v>80</v>
      </c>
      <c r="D351" s="39" t="s">
        <v>342</v>
      </c>
      <c r="E351" s="39">
        <v>2017.0</v>
      </c>
      <c r="F351" s="39" t="s">
        <v>343</v>
      </c>
      <c r="G351" s="39" t="s">
        <v>348</v>
      </c>
      <c r="I351" s="39" t="s">
        <v>84</v>
      </c>
      <c r="J351" s="39">
        <v>2050.0</v>
      </c>
      <c r="K351" s="39">
        <v>0.64</v>
      </c>
      <c r="M351" s="39" t="s">
        <v>345</v>
      </c>
      <c r="N351" s="39">
        <v>5.25</v>
      </c>
      <c r="O351" s="39">
        <v>5.0</v>
      </c>
      <c r="AR351" s="39">
        <v>-29.12</v>
      </c>
      <c r="AV351" s="39">
        <v>30.4</v>
      </c>
      <c r="BH351" s="39">
        <v>1.0</v>
      </c>
      <c r="BP351" s="39" t="s">
        <v>349</v>
      </c>
      <c r="BR351" s="39" t="s">
        <v>347</v>
      </c>
    </row>
    <row r="352">
      <c r="A352" s="39">
        <v>1599.0</v>
      </c>
      <c r="B352" s="39" t="s">
        <v>341</v>
      </c>
      <c r="C352" s="39" t="s">
        <v>80</v>
      </c>
      <c r="D352" s="39" t="s">
        <v>342</v>
      </c>
      <c r="E352" s="39">
        <v>2017.0</v>
      </c>
      <c r="F352" s="39" t="s">
        <v>343</v>
      </c>
      <c r="G352" s="39" t="s">
        <v>348</v>
      </c>
      <c r="I352" s="39" t="s">
        <v>84</v>
      </c>
      <c r="J352" s="39">
        <v>2050.0</v>
      </c>
      <c r="K352" s="39">
        <v>-0.53</v>
      </c>
      <c r="M352" s="39" t="s">
        <v>345</v>
      </c>
      <c r="N352" s="39">
        <v>0.63</v>
      </c>
      <c r="O352" s="39">
        <v>7.0</v>
      </c>
      <c r="AR352" s="39">
        <v>-11.57</v>
      </c>
      <c r="AV352" s="39">
        <v>10.51</v>
      </c>
      <c r="BH352" s="39">
        <v>1.0</v>
      </c>
      <c r="BP352" s="39" t="s">
        <v>349</v>
      </c>
      <c r="BR352" s="39" t="s">
        <v>347</v>
      </c>
    </row>
    <row r="353">
      <c r="A353" s="39">
        <v>588.0</v>
      </c>
      <c r="B353" s="39" t="s">
        <v>350</v>
      </c>
      <c r="C353" s="39" t="s">
        <v>109</v>
      </c>
      <c r="D353" s="39" t="s">
        <v>351</v>
      </c>
      <c r="E353" s="39">
        <v>2019.0</v>
      </c>
      <c r="F353" s="39" t="s">
        <v>352</v>
      </c>
      <c r="G353" s="39" t="s">
        <v>89</v>
      </c>
      <c r="H353" s="39" t="s">
        <v>89</v>
      </c>
      <c r="I353" s="39" t="s">
        <v>84</v>
      </c>
      <c r="J353" s="39">
        <v>2015.0</v>
      </c>
      <c r="K353" s="39">
        <v>11.0</v>
      </c>
      <c r="L353" s="39">
        <v>2015.0</v>
      </c>
      <c r="M353" s="39" t="s">
        <v>85</v>
      </c>
      <c r="N353" s="39">
        <v>32.0</v>
      </c>
      <c r="P353" s="39">
        <v>1.5</v>
      </c>
      <c r="Q353" s="39"/>
      <c r="R353" s="39">
        <v>2.0</v>
      </c>
      <c r="AB353" s="39"/>
      <c r="BH353" s="39">
        <v>1.0</v>
      </c>
      <c r="BP353" s="39" t="s">
        <v>146</v>
      </c>
      <c r="BR353" s="39" t="s">
        <v>353</v>
      </c>
    </row>
    <row r="354">
      <c r="A354" s="39">
        <v>588.0</v>
      </c>
      <c r="B354" s="39" t="s">
        <v>350</v>
      </c>
      <c r="C354" s="39" t="s">
        <v>109</v>
      </c>
      <c r="D354" s="39" t="s">
        <v>351</v>
      </c>
      <c r="E354" s="39">
        <v>2019.0</v>
      </c>
      <c r="F354" s="39" t="s">
        <v>352</v>
      </c>
      <c r="G354" s="39" t="s">
        <v>89</v>
      </c>
      <c r="H354" s="39" t="s">
        <v>89</v>
      </c>
      <c r="I354" s="39" t="s">
        <v>84</v>
      </c>
      <c r="J354" s="39">
        <v>2015.0</v>
      </c>
      <c r="K354" s="39">
        <v>10.0</v>
      </c>
      <c r="L354" s="39">
        <v>2015.0</v>
      </c>
      <c r="M354" s="39" t="s">
        <v>85</v>
      </c>
      <c r="N354" s="39">
        <v>32.0</v>
      </c>
      <c r="P354" s="39">
        <v>1.5</v>
      </c>
      <c r="Q354" s="39"/>
      <c r="R354" s="39">
        <v>2.0</v>
      </c>
      <c r="AB354" s="39"/>
      <c r="AI354" s="39">
        <v>1.0</v>
      </c>
      <c r="AJ354" s="39"/>
      <c r="AK354" s="39"/>
      <c r="BH354" s="39">
        <v>1.0</v>
      </c>
      <c r="BP354" s="39" t="s">
        <v>146</v>
      </c>
      <c r="BR354" s="39" t="s">
        <v>354</v>
      </c>
    </row>
    <row r="355">
      <c r="A355" s="39">
        <v>588.0</v>
      </c>
      <c r="B355" s="39" t="s">
        <v>350</v>
      </c>
      <c r="C355" s="39" t="s">
        <v>109</v>
      </c>
      <c r="D355" s="39" t="s">
        <v>351</v>
      </c>
      <c r="E355" s="39">
        <v>2019.0</v>
      </c>
      <c r="F355" s="39" t="s">
        <v>352</v>
      </c>
      <c r="G355" s="39" t="s">
        <v>89</v>
      </c>
      <c r="H355" s="39" t="s">
        <v>89</v>
      </c>
      <c r="I355" s="39" t="s">
        <v>84</v>
      </c>
      <c r="J355" s="39">
        <v>2015.0</v>
      </c>
      <c r="K355" s="39">
        <v>10.0</v>
      </c>
      <c r="L355" s="39">
        <v>2015.0</v>
      </c>
      <c r="M355" s="39" t="s">
        <v>85</v>
      </c>
      <c r="N355" s="39">
        <v>32.0</v>
      </c>
      <c r="P355" s="39">
        <v>1.5</v>
      </c>
      <c r="Q355" s="39"/>
      <c r="R355" s="39">
        <v>2.0</v>
      </c>
      <c r="AB355" s="39"/>
      <c r="AI355" s="39">
        <v>1.0</v>
      </c>
      <c r="AJ355" s="39"/>
      <c r="AK355" s="39"/>
      <c r="BH355" s="39">
        <v>1.0</v>
      </c>
      <c r="BP355" s="39" t="s">
        <v>146</v>
      </c>
      <c r="BR355" s="39" t="s">
        <v>355</v>
      </c>
    </row>
    <row r="356">
      <c r="A356" s="39">
        <v>588.0</v>
      </c>
      <c r="B356" s="39" t="s">
        <v>350</v>
      </c>
      <c r="C356" s="39" t="s">
        <v>109</v>
      </c>
      <c r="D356" s="39" t="s">
        <v>351</v>
      </c>
      <c r="E356" s="39">
        <v>2019.0</v>
      </c>
      <c r="F356" s="39" t="s">
        <v>352</v>
      </c>
      <c r="G356" s="39" t="s">
        <v>89</v>
      </c>
      <c r="H356" s="39" t="s">
        <v>89</v>
      </c>
      <c r="I356" s="39" t="s">
        <v>84</v>
      </c>
      <c r="J356" s="39">
        <v>2015.0</v>
      </c>
      <c r="K356" s="39">
        <v>56.0</v>
      </c>
      <c r="L356" s="39">
        <v>2015.0</v>
      </c>
      <c r="M356" s="39" t="s">
        <v>85</v>
      </c>
      <c r="N356" s="39">
        <v>32.0</v>
      </c>
      <c r="P356" s="39">
        <v>1.5</v>
      </c>
      <c r="Q356" s="39"/>
      <c r="R356" s="39">
        <v>2.0</v>
      </c>
      <c r="S356" s="39">
        <v>1.0</v>
      </c>
      <c r="AB356" s="39"/>
      <c r="BH356" s="39">
        <v>1.0</v>
      </c>
      <c r="BP356" s="39" t="s">
        <v>146</v>
      </c>
      <c r="BR356" s="39" t="s">
        <v>353</v>
      </c>
    </row>
    <row r="357">
      <c r="A357" s="39">
        <v>588.0</v>
      </c>
      <c r="B357" s="39" t="s">
        <v>350</v>
      </c>
      <c r="C357" s="39" t="s">
        <v>109</v>
      </c>
      <c r="D357" s="39" t="s">
        <v>351</v>
      </c>
      <c r="E357" s="39">
        <v>2019.0</v>
      </c>
      <c r="F357" s="39" t="s">
        <v>352</v>
      </c>
      <c r="G357" s="39" t="s">
        <v>89</v>
      </c>
      <c r="H357" s="39" t="s">
        <v>89</v>
      </c>
      <c r="I357" s="39" t="s">
        <v>84</v>
      </c>
      <c r="J357" s="39">
        <v>2015.0</v>
      </c>
      <c r="K357" s="39">
        <v>15.0</v>
      </c>
      <c r="L357" s="39">
        <v>2015.0</v>
      </c>
      <c r="M357" s="39" t="s">
        <v>85</v>
      </c>
      <c r="N357" s="39">
        <v>32.0</v>
      </c>
      <c r="P357" s="39">
        <v>1.5</v>
      </c>
      <c r="Q357" s="39"/>
      <c r="R357" s="39">
        <v>2.0</v>
      </c>
      <c r="S357" s="39">
        <v>1.0</v>
      </c>
      <c r="AB357" s="39"/>
      <c r="AI357" s="39">
        <v>1.0</v>
      </c>
      <c r="AJ357" s="39"/>
      <c r="AK357" s="39"/>
      <c r="BH357" s="39">
        <v>1.0</v>
      </c>
      <c r="BP357" s="39" t="s">
        <v>146</v>
      </c>
      <c r="BR357" s="39" t="s">
        <v>354</v>
      </c>
    </row>
    <row r="358">
      <c r="A358" s="39">
        <v>588.0</v>
      </c>
      <c r="B358" s="39" t="s">
        <v>350</v>
      </c>
      <c r="C358" s="39" t="s">
        <v>109</v>
      </c>
      <c r="D358" s="39" t="s">
        <v>351</v>
      </c>
      <c r="E358" s="39">
        <v>2019.0</v>
      </c>
      <c r="F358" s="39" t="s">
        <v>352</v>
      </c>
      <c r="G358" s="39" t="s">
        <v>89</v>
      </c>
      <c r="H358" s="39" t="s">
        <v>89</v>
      </c>
      <c r="I358" s="39" t="s">
        <v>84</v>
      </c>
      <c r="J358" s="39">
        <v>2015.0</v>
      </c>
      <c r="K358" s="39">
        <v>15.0</v>
      </c>
      <c r="L358" s="39">
        <v>2015.0</v>
      </c>
      <c r="M358" s="39" t="s">
        <v>85</v>
      </c>
      <c r="N358" s="39">
        <v>32.0</v>
      </c>
      <c r="P358" s="39">
        <v>1.5</v>
      </c>
      <c r="Q358" s="39"/>
      <c r="R358" s="39">
        <v>2.0</v>
      </c>
      <c r="S358" s="39">
        <v>1.0</v>
      </c>
      <c r="AB358" s="39"/>
      <c r="AI358" s="39">
        <v>1.0</v>
      </c>
      <c r="AJ358" s="39"/>
      <c r="AK358" s="39"/>
      <c r="BH358" s="39">
        <v>1.0</v>
      </c>
      <c r="BP358" s="39" t="s">
        <v>146</v>
      </c>
      <c r="BR358" s="39" t="s">
        <v>355</v>
      </c>
    </row>
    <row r="359">
      <c r="A359" s="39">
        <v>588.0</v>
      </c>
      <c r="B359" s="39" t="s">
        <v>350</v>
      </c>
      <c r="C359" s="39" t="s">
        <v>109</v>
      </c>
      <c r="D359" s="39" t="s">
        <v>351</v>
      </c>
      <c r="E359" s="39">
        <v>2019.0</v>
      </c>
      <c r="F359" s="39" t="s">
        <v>352</v>
      </c>
      <c r="G359" s="39" t="s">
        <v>89</v>
      </c>
      <c r="H359" s="39" t="s">
        <v>89</v>
      </c>
      <c r="I359" s="39" t="s">
        <v>84</v>
      </c>
      <c r="J359" s="39">
        <v>2055.0</v>
      </c>
      <c r="K359" s="39">
        <v>22.0</v>
      </c>
      <c r="L359" s="42">
        <v>2015.0</v>
      </c>
      <c r="M359" s="39" t="s">
        <v>85</v>
      </c>
      <c r="N359" s="39">
        <v>65.0</v>
      </c>
      <c r="P359" s="39">
        <v>1.5</v>
      </c>
      <c r="Q359" s="39"/>
      <c r="R359" s="39">
        <v>2.0</v>
      </c>
      <c r="AB359" s="39"/>
      <c r="BH359" s="39">
        <v>1.0</v>
      </c>
      <c r="BP359" s="39" t="s">
        <v>288</v>
      </c>
      <c r="BR359" s="39" t="s">
        <v>353</v>
      </c>
    </row>
    <row r="360">
      <c r="A360" s="39">
        <v>588.0</v>
      </c>
      <c r="B360" s="39" t="s">
        <v>350</v>
      </c>
      <c r="C360" s="39" t="s">
        <v>109</v>
      </c>
      <c r="D360" s="39" t="s">
        <v>351</v>
      </c>
      <c r="E360" s="39">
        <v>2019.0</v>
      </c>
      <c r="F360" s="39" t="s">
        <v>352</v>
      </c>
      <c r="G360" s="39" t="s">
        <v>89</v>
      </c>
      <c r="H360" s="39" t="s">
        <v>89</v>
      </c>
      <c r="I360" s="39" t="s">
        <v>84</v>
      </c>
      <c r="J360" s="39">
        <v>2055.0</v>
      </c>
      <c r="K360" s="39">
        <v>20.0</v>
      </c>
      <c r="L360" s="42">
        <v>2015.0</v>
      </c>
      <c r="M360" s="39" t="s">
        <v>85</v>
      </c>
      <c r="N360" s="39">
        <v>65.0</v>
      </c>
      <c r="P360" s="39">
        <v>1.5</v>
      </c>
      <c r="Q360" s="39"/>
      <c r="R360" s="39">
        <v>2.0</v>
      </c>
      <c r="AB360" s="39"/>
      <c r="AI360" s="39">
        <v>1.0</v>
      </c>
      <c r="AJ360" s="39"/>
      <c r="AK360" s="39"/>
      <c r="BH360" s="39">
        <v>1.0</v>
      </c>
      <c r="BP360" s="39" t="s">
        <v>288</v>
      </c>
      <c r="BR360" s="39" t="s">
        <v>354</v>
      </c>
    </row>
    <row r="361">
      <c r="A361" s="39">
        <v>588.0</v>
      </c>
      <c r="B361" s="39" t="s">
        <v>350</v>
      </c>
      <c r="C361" s="39" t="s">
        <v>109</v>
      </c>
      <c r="D361" s="39" t="s">
        <v>351</v>
      </c>
      <c r="E361" s="39">
        <v>2019.0</v>
      </c>
      <c r="F361" s="39" t="s">
        <v>352</v>
      </c>
      <c r="G361" s="39" t="s">
        <v>89</v>
      </c>
      <c r="H361" s="39" t="s">
        <v>89</v>
      </c>
      <c r="I361" s="39" t="s">
        <v>84</v>
      </c>
      <c r="J361" s="39">
        <v>2055.0</v>
      </c>
      <c r="K361" s="39">
        <v>19.0</v>
      </c>
      <c r="L361" s="42">
        <v>2015.0</v>
      </c>
      <c r="M361" s="39" t="s">
        <v>85</v>
      </c>
      <c r="N361" s="39">
        <v>65.0</v>
      </c>
      <c r="P361" s="39">
        <v>1.5</v>
      </c>
      <c r="Q361" s="39"/>
      <c r="R361" s="39">
        <v>2.0</v>
      </c>
      <c r="AB361" s="39"/>
      <c r="AI361" s="39">
        <v>1.0</v>
      </c>
      <c r="AJ361" s="39"/>
      <c r="AK361" s="39"/>
      <c r="BH361" s="39">
        <v>1.0</v>
      </c>
      <c r="BP361" s="39" t="s">
        <v>288</v>
      </c>
      <c r="BR361" s="39" t="s">
        <v>355</v>
      </c>
    </row>
    <row r="362">
      <c r="A362" s="39">
        <v>924.0</v>
      </c>
      <c r="B362" s="39" t="s">
        <v>356</v>
      </c>
      <c r="C362" s="39" t="s">
        <v>109</v>
      </c>
      <c r="D362" s="39" t="s">
        <v>357</v>
      </c>
      <c r="E362" s="39">
        <v>2018.0</v>
      </c>
      <c r="F362" s="39" t="s">
        <v>358</v>
      </c>
      <c r="G362" s="39" t="s">
        <v>359</v>
      </c>
      <c r="J362" s="39">
        <v>2010.0</v>
      </c>
      <c r="K362" s="39">
        <v>32.0</v>
      </c>
      <c r="M362" s="39" t="s">
        <v>85</v>
      </c>
      <c r="N362" s="39">
        <v>30.0</v>
      </c>
      <c r="O362" s="39">
        <v>3.0</v>
      </c>
      <c r="P362" s="39"/>
      <c r="Q362" s="39"/>
      <c r="R362" s="39"/>
      <c r="AI362" s="39">
        <v>1.0</v>
      </c>
      <c r="AJ362" s="39"/>
      <c r="AK362" s="39"/>
      <c r="BH362" s="39">
        <v>1.0</v>
      </c>
      <c r="BJ362" s="39">
        <v>1.0</v>
      </c>
      <c r="BP362" s="39" t="s">
        <v>360</v>
      </c>
      <c r="BR362" s="39" t="s">
        <v>361</v>
      </c>
    </row>
    <row r="363">
      <c r="A363" s="39">
        <v>924.0</v>
      </c>
      <c r="B363" s="39" t="s">
        <v>356</v>
      </c>
      <c r="C363" s="39" t="s">
        <v>109</v>
      </c>
      <c r="D363" s="39" t="s">
        <v>357</v>
      </c>
      <c r="E363" s="39">
        <v>2018.0</v>
      </c>
      <c r="F363" s="39" t="s">
        <v>358</v>
      </c>
      <c r="G363" s="39" t="s">
        <v>359</v>
      </c>
      <c r="J363" s="39">
        <v>2010.0</v>
      </c>
      <c r="K363" s="39">
        <v>42.0</v>
      </c>
      <c r="M363" s="39" t="s">
        <v>85</v>
      </c>
      <c r="N363" s="39">
        <v>30.0</v>
      </c>
      <c r="O363" s="39">
        <v>3.0</v>
      </c>
      <c r="P363" s="39"/>
      <c r="Q363" s="39"/>
      <c r="R363" s="39"/>
      <c r="AI363" s="39">
        <v>1.0</v>
      </c>
      <c r="AJ363" s="39"/>
      <c r="AK363" s="39"/>
      <c r="BH363" s="39">
        <v>1.0</v>
      </c>
      <c r="BJ363" s="39">
        <v>1.0</v>
      </c>
      <c r="BP363" s="39" t="s">
        <v>360</v>
      </c>
      <c r="BR363" s="39" t="s">
        <v>361</v>
      </c>
    </row>
    <row r="364">
      <c r="A364" s="39">
        <v>924.0</v>
      </c>
      <c r="B364" s="39" t="s">
        <v>356</v>
      </c>
      <c r="C364" s="39" t="s">
        <v>109</v>
      </c>
      <c r="D364" s="39" t="s">
        <v>357</v>
      </c>
      <c r="E364" s="39">
        <v>2018.0</v>
      </c>
      <c r="F364" s="39" t="s">
        <v>358</v>
      </c>
      <c r="G364" s="39" t="s">
        <v>359</v>
      </c>
      <c r="J364" s="39">
        <v>2010.0</v>
      </c>
      <c r="K364" s="39">
        <v>45.0</v>
      </c>
      <c r="M364" s="39" t="s">
        <v>85</v>
      </c>
      <c r="N364" s="39">
        <v>30.0</v>
      </c>
      <c r="O364" s="39">
        <v>3.0</v>
      </c>
      <c r="P364" s="39"/>
      <c r="Q364" s="39"/>
      <c r="R364" s="39"/>
      <c r="AI364" s="39">
        <v>1.0</v>
      </c>
      <c r="AJ364" s="39"/>
      <c r="AK364" s="39"/>
      <c r="BH364" s="39">
        <v>1.0</v>
      </c>
      <c r="BJ364" s="39">
        <v>1.0</v>
      </c>
      <c r="BP364" s="39" t="s">
        <v>360</v>
      </c>
      <c r="BR364" s="39" t="s">
        <v>361</v>
      </c>
    </row>
    <row r="365">
      <c r="A365" s="39">
        <v>924.0</v>
      </c>
      <c r="B365" s="39" t="s">
        <v>356</v>
      </c>
      <c r="C365" s="39" t="s">
        <v>109</v>
      </c>
      <c r="D365" s="39" t="s">
        <v>357</v>
      </c>
      <c r="E365" s="39">
        <v>2018.0</v>
      </c>
      <c r="F365" s="39" t="s">
        <v>358</v>
      </c>
      <c r="G365" s="39" t="s">
        <v>359</v>
      </c>
      <c r="J365" s="39">
        <v>2050.0</v>
      </c>
      <c r="K365" s="39">
        <v>60.0</v>
      </c>
      <c r="M365" s="39" t="s">
        <v>85</v>
      </c>
      <c r="N365" s="39">
        <v>50.0</v>
      </c>
      <c r="O365" s="39">
        <v>3.0</v>
      </c>
      <c r="P365" s="39"/>
      <c r="Q365" s="39"/>
      <c r="R365" s="39"/>
      <c r="AI365" s="39">
        <v>1.0</v>
      </c>
      <c r="AJ365" s="39"/>
      <c r="AK365" s="39"/>
      <c r="BH365" s="39">
        <v>1.0</v>
      </c>
      <c r="BJ365" s="39">
        <v>1.0</v>
      </c>
      <c r="BP365" s="39" t="s">
        <v>360</v>
      </c>
      <c r="BR365" s="39" t="s">
        <v>361</v>
      </c>
    </row>
    <row r="366">
      <c r="A366" s="39">
        <v>924.0</v>
      </c>
      <c r="B366" s="39" t="s">
        <v>356</v>
      </c>
      <c r="C366" s="39" t="s">
        <v>109</v>
      </c>
      <c r="D366" s="39" t="s">
        <v>357</v>
      </c>
      <c r="E366" s="39">
        <v>2018.0</v>
      </c>
      <c r="F366" s="39" t="s">
        <v>358</v>
      </c>
      <c r="G366" s="39" t="s">
        <v>359</v>
      </c>
      <c r="J366" s="39">
        <v>2050.0</v>
      </c>
      <c r="K366" s="39">
        <v>90.0</v>
      </c>
      <c r="M366" s="39" t="s">
        <v>85</v>
      </c>
      <c r="N366" s="39">
        <v>50.0</v>
      </c>
      <c r="O366" s="39">
        <v>3.0</v>
      </c>
      <c r="P366" s="39"/>
      <c r="Q366" s="39"/>
      <c r="R366" s="39"/>
      <c r="AI366" s="39">
        <v>1.0</v>
      </c>
      <c r="AJ366" s="39"/>
      <c r="AK366" s="39"/>
      <c r="BH366" s="39">
        <v>1.0</v>
      </c>
      <c r="BJ366" s="39">
        <v>1.0</v>
      </c>
      <c r="BP366" s="39" t="s">
        <v>360</v>
      </c>
      <c r="BR366" s="39" t="s">
        <v>361</v>
      </c>
    </row>
    <row r="367">
      <c r="A367" s="39">
        <v>924.0</v>
      </c>
      <c r="B367" s="39" t="s">
        <v>356</v>
      </c>
      <c r="C367" s="39" t="s">
        <v>109</v>
      </c>
      <c r="D367" s="39" t="s">
        <v>357</v>
      </c>
      <c r="E367" s="39">
        <v>2018.0</v>
      </c>
      <c r="F367" s="39" t="s">
        <v>358</v>
      </c>
      <c r="G367" s="39" t="s">
        <v>359</v>
      </c>
      <c r="J367" s="39">
        <v>2050.0</v>
      </c>
      <c r="K367" s="39">
        <v>100.0</v>
      </c>
      <c r="M367" s="39" t="s">
        <v>85</v>
      </c>
      <c r="N367" s="39">
        <v>50.0</v>
      </c>
      <c r="O367" s="39">
        <v>3.0</v>
      </c>
      <c r="P367" s="39"/>
      <c r="Q367" s="39"/>
      <c r="R367" s="39"/>
      <c r="AI367" s="39">
        <v>1.0</v>
      </c>
      <c r="AJ367" s="39"/>
      <c r="AK367" s="39"/>
      <c r="BH367" s="39">
        <v>1.0</v>
      </c>
      <c r="BJ367" s="39">
        <v>1.0</v>
      </c>
      <c r="BP367" s="39" t="s">
        <v>360</v>
      </c>
      <c r="BR367" s="39" t="s">
        <v>361</v>
      </c>
    </row>
    <row r="368">
      <c r="A368" s="39">
        <v>3379.0</v>
      </c>
      <c r="B368" s="39" t="s">
        <v>362</v>
      </c>
      <c r="C368" s="39" t="s">
        <v>109</v>
      </c>
      <c r="D368" s="39" t="s">
        <v>363</v>
      </c>
      <c r="E368" s="39">
        <v>2009.0</v>
      </c>
      <c r="F368" s="39" t="s">
        <v>364</v>
      </c>
      <c r="G368" s="39" t="s">
        <v>365</v>
      </c>
      <c r="J368" s="39">
        <v>2002.0</v>
      </c>
      <c r="K368" s="39">
        <v>20.0</v>
      </c>
      <c r="M368" s="39" t="s">
        <v>366</v>
      </c>
      <c r="N368" s="39">
        <v>20.0</v>
      </c>
      <c r="AP368" s="39">
        <v>4.0</v>
      </c>
      <c r="AX368" s="39">
        <v>55.0</v>
      </c>
    </row>
    <row r="369">
      <c r="A369" s="39">
        <v>3379.0</v>
      </c>
      <c r="B369" s="39" t="s">
        <v>362</v>
      </c>
      <c r="C369" s="39" t="s">
        <v>109</v>
      </c>
      <c r="D369" s="39" t="s">
        <v>363</v>
      </c>
      <c r="E369" s="39">
        <v>2009.0</v>
      </c>
      <c r="F369" s="39" t="s">
        <v>364</v>
      </c>
      <c r="G369" s="39" t="s">
        <v>365</v>
      </c>
      <c r="J369" s="39">
        <v>2002.0</v>
      </c>
      <c r="K369" s="39">
        <v>17.0</v>
      </c>
      <c r="M369" s="39" t="s">
        <v>85</v>
      </c>
      <c r="N369" s="39">
        <v>17.0</v>
      </c>
      <c r="AP369" s="39">
        <v>4.0</v>
      </c>
      <c r="AX369" s="39">
        <v>51.0</v>
      </c>
    </row>
    <row r="370">
      <c r="A370" s="39">
        <v>3658.0</v>
      </c>
      <c r="B370" s="39" t="s">
        <v>367</v>
      </c>
      <c r="C370" s="39" t="s">
        <v>109</v>
      </c>
      <c r="D370" s="39" t="s">
        <v>368</v>
      </c>
      <c r="E370" s="39">
        <v>2001.0</v>
      </c>
      <c r="F370" s="39" t="s">
        <v>369</v>
      </c>
      <c r="G370" s="39" t="s">
        <v>370</v>
      </c>
      <c r="I370" s="39" t="s">
        <v>84</v>
      </c>
      <c r="J370" s="39">
        <v>2005.0</v>
      </c>
      <c r="K370" s="39">
        <v>32.0</v>
      </c>
      <c r="M370" s="39" t="s">
        <v>85</v>
      </c>
      <c r="N370" s="39">
        <v>28.0</v>
      </c>
      <c r="P370" s="39">
        <v>0.0</v>
      </c>
      <c r="Q370" s="39"/>
      <c r="R370" s="39">
        <v>1.0</v>
      </c>
      <c r="BJ370" s="39">
        <v>1.0</v>
      </c>
      <c r="BP370" s="39" t="s">
        <v>330</v>
      </c>
      <c r="BR370" s="39" t="s">
        <v>371</v>
      </c>
    </row>
    <row r="371">
      <c r="A371" s="39">
        <v>3658.0</v>
      </c>
      <c r="B371" s="39" t="s">
        <v>367</v>
      </c>
      <c r="C371" s="39" t="s">
        <v>109</v>
      </c>
      <c r="D371" s="39" t="s">
        <v>368</v>
      </c>
      <c r="E371" s="39">
        <v>2001.0</v>
      </c>
      <c r="F371" s="39" t="s">
        <v>369</v>
      </c>
      <c r="G371" s="39" t="s">
        <v>370</v>
      </c>
      <c r="I371" s="39" t="s">
        <v>84</v>
      </c>
      <c r="J371" s="39">
        <v>2005.0</v>
      </c>
      <c r="K371" s="39">
        <v>5.0</v>
      </c>
      <c r="M371" s="39" t="s">
        <v>85</v>
      </c>
      <c r="N371" s="39">
        <v>5.0</v>
      </c>
      <c r="P371" s="39">
        <v>1.5</v>
      </c>
      <c r="Q371" s="39"/>
      <c r="R371" s="39">
        <v>1.0</v>
      </c>
      <c r="BJ371" s="39">
        <v>1.0</v>
      </c>
      <c r="BP371" s="39" t="s">
        <v>330</v>
      </c>
      <c r="BR371" s="39" t="s">
        <v>371</v>
      </c>
    </row>
    <row r="372">
      <c r="A372" s="39">
        <v>3658.0</v>
      </c>
      <c r="B372" s="39" t="s">
        <v>367</v>
      </c>
      <c r="C372" s="39" t="s">
        <v>109</v>
      </c>
      <c r="D372" s="39" t="s">
        <v>368</v>
      </c>
      <c r="E372" s="39">
        <v>2001.0</v>
      </c>
      <c r="F372" s="39" t="s">
        <v>369</v>
      </c>
      <c r="G372" s="39" t="s">
        <v>370</v>
      </c>
      <c r="I372" s="39" t="s">
        <v>84</v>
      </c>
      <c r="J372" s="39">
        <v>2005.0</v>
      </c>
      <c r="K372" s="39">
        <v>2.0</v>
      </c>
      <c r="M372" s="39" t="s">
        <v>85</v>
      </c>
      <c r="N372" s="39">
        <v>1.0</v>
      </c>
      <c r="P372" s="39">
        <v>3.0</v>
      </c>
      <c r="Q372" s="39"/>
      <c r="R372" s="39">
        <v>1.0</v>
      </c>
      <c r="BJ372" s="39">
        <v>1.0</v>
      </c>
      <c r="BP372" s="39" t="s">
        <v>330</v>
      </c>
      <c r="BR372" s="39" t="s">
        <v>371</v>
      </c>
    </row>
    <row r="373">
      <c r="A373" s="39">
        <v>3658.0</v>
      </c>
      <c r="B373" s="39" t="s">
        <v>367</v>
      </c>
      <c r="C373" s="39" t="s">
        <v>109</v>
      </c>
      <c r="D373" s="39" t="s">
        <v>368</v>
      </c>
      <c r="E373" s="39">
        <v>2001.0</v>
      </c>
      <c r="F373" s="39" t="s">
        <v>369</v>
      </c>
      <c r="G373" s="39" t="s">
        <v>370</v>
      </c>
      <c r="I373" s="39" t="s">
        <v>84</v>
      </c>
      <c r="J373" s="39">
        <v>2005.0</v>
      </c>
      <c r="K373" s="39">
        <v>1.0</v>
      </c>
      <c r="M373" s="39" t="s">
        <v>85</v>
      </c>
      <c r="N373" s="39">
        <v>1.0</v>
      </c>
      <c r="P373" s="39">
        <v>4.0</v>
      </c>
      <c r="Q373" s="39"/>
      <c r="R373" s="39">
        <v>1.0</v>
      </c>
      <c r="BJ373" s="39">
        <v>1.0</v>
      </c>
      <c r="BP373" s="39" t="s">
        <v>330</v>
      </c>
      <c r="BR373" s="39" t="s">
        <v>371</v>
      </c>
    </row>
    <row r="374">
      <c r="A374" s="39">
        <v>3658.0</v>
      </c>
      <c r="B374" s="39" t="s">
        <v>367</v>
      </c>
      <c r="C374" s="39" t="s">
        <v>109</v>
      </c>
      <c r="D374" s="39" t="s">
        <v>368</v>
      </c>
      <c r="E374" s="39">
        <v>2001.0</v>
      </c>
      <c r="F374" s="39" t="s">
        <v>369</v>
      </c>
      <c r="G374" s="39" t="s">
        <v>370</v>
      </c>
      <c r="I374" s="39" t="s">
        <v>84</v>
      </c>
      <c r="J374" s="39">
        <v>2005.0</v>
      </c>
      <c r="K374" s="39">
        <v>21.0</v>
      </c>
      <c r="M374" s="39" t="s">
        <v>85</v>
      </c>
      <c r="N374" s="39">
        <v>18.0</v>
      </c>
      <c r="O374" s="39" t="s">
        <v>372</v>
      </c>
      <c r="P374" s="39"/>
      <c r="Q374" s="39"/>
      <c r="R374" s="39">
        <v>1.0</v>
      </c>
      <c r="BJ374" s="39">
        <v>1.0</v>
      </c>
      <c r="BP374" s="39" t="s">
        <v>330</v>
      </c>
      <c r="BR374" s="39" t="s">
        <v>371</v>
      </c>
    </row>
    <row r="375">
      <c r="A375" s="39">
        <v>3658.0</v>
      </c>
      <c r="B375" s="39" t="s">
        <v>367</v>
      </c>
      <c r="C375" s="39" t="s">
        <v>109</v>
      </c>
      <c r="D375" s="39" t="s">
        <v>368</v>
      </c>
      <c r="E375" s="39">
        <v>2001.0</v>
      </c>
      <c r="F375" s="39" t="s">
        <v>369</v>
      </c>
      <c r="G375" s="39" t="s">
        <v>370</v>
      </c>
      <c r="I375" s="39" t="s">
        <v>84</v>
      </c>
      <c r="J375" s="39">
        <v>2005.0</v>
      </c>
      <c r="K375" s="39">
        <v>57.0</v>
      </c>
      <c r="M375" s="39" t="s">
        <v>85</v>
      </c>
      <c r="N375" s="39">
        <v>28.0</v>
      </c>
      <c r="P375" s="39">
        <v>0.0</v>
      </c>
      <c r="Q375" s="39"/>
      <c r="R375" s="39">
        <v>1.0</v>
      </c>
      <c r="BJ375" s="39">
        <v>1.0</v>
      </c>
      <c r="BP375" s="39" t="s">
        <v>330</v>
      </c>
      <c r="BR375" s="39" t="s">
        <v>373</v>
      </c>
    </row>
    <row r="376">
      <c r="A376" s="39">
        <v>3658.0</v>
      </c>
      <c r="B376" s="39" t="s">
        <v>367</v>
      </c>
      <c r="C376" s="39" t="s">
        <v>109</v>
      </c>
      <c r="D376" s="39" t="s">
        <v>368</v>
      </c>
      <c r="E376" s="39">
        <v>2001.0</v>
      </c>
      <c r="F376" s="39" t="s">
        <v>369</v>
      </c>
      <c r="G376" s="39" t="s">
        <v>370</v>
      </c>
      <c r="I376" s="39" t="s">
        <v>84</v>
      </c>
      <c r="J376" s="39">
        <v>2005.0</v>
      </c>
      <c r="K376" s="39">
        <v>7.0</v>
      </c>
      <c r="M376" s="39" t="s">
        <v>85</v>
      </c>
      <c r="N376" s="39">
        <v>5.0</v>
      </c>
      <c r="P376" s="39">
        <v>1.5</v>
      </c>
      <c r="Q376" s="39"/>
      <c r="R376" s="39">
        <v>1.0</v>
      </c>
      <c r="BJ376" s="39">
        <v>1.0</v>
      </c>
      <c r="BP376" s="39" t="s">
        <v>330</v>
      </c>
      <c r="BR376" s="39" t="s">
        <v>373</v>
      </c>
    </row>
    <row r="377">
      <c r="A377" s="39">
        <v>3658.0</v>
      </c>
      <c r="B377" s="39" t="s">
        <v>367</v>
      </c>
      <c r="C377" s="39" t="s">
        <v>109</v>
      </c>
      <c r="D377" s="39" t="s">
        <v>368</v>
      </c>
      <c r="E377" s="39">
        <v>2001.0</v>
      </c>
      <c r="F377" s="39" t="s">
        <v>369</v>
      </c>
      <c r="G377" s="39" t="s">
        <v>370</v>
      </c>
      <c r="I377" s="39" t="s">
        <v>84</v>
      </c>
      <c r="J377" s="39">
        <v>2005.0</v>
      </c>
      <c r="K377" s="39">
        <v>2.0</v>
      </c>
      <c r="M377" s="39" t="s">
        <v>85</v>
      </c>
      <c r="N377" s="39">
        <v>1.0</v>
      </c>
      <c r="P377" s="39">
        <v>3.0</v>
      </c>
      <c r="Q377" s="39"/>
      <c r="R377" s="39">
        <v>1.0</v>
      </c>
      <c r="BJ377" s="39">
        <v>1.0</v>
      </c>
      <c r="BP377" s="39" t="s">
        <v>330</v>
      </c>
      <c r="BR377" s="39" t="s">
        <v>373</v>
      </c>
    </row>
    <row r="378">
      <c r="A378" s="39">
        <v>3658.0</v>
      </c>
      <c r="B378" s="39" t="s">
        <v>367</v>
      </c>
      <c r="C378" s="39" t="s">
        <v>109</v>
      </c>
      <c r="D378" s="39" t="s">
        <v>368</v>
      </c>
      <c r="E378" s="39">
        <v>2001.0</v>
      </c>
      <c r="F378" s="39" t="s">
        <v>369</v>
      </c>
      <c r="G378" s="39" t="s">
        <v>370</v>
      </c>
      <c r="I378" s="39" t="s">
        <v>84</v>
      </c>
      <c r="J378" s="39">
        <v>2005.0</v>
      </c>
      <c r="K378" s="39">
        <v>1.0</v>
      </c>
      <c r="M378" s="39" t="s">
        <v>85</v>
      </c>
      <c r="N378" s="39">
        <v>1.0</v>
      </c>
      <c r="P378" s="39">
        <v>4.0</v>
      </c>
      <c r="Q378" s="39"/>
      <c r="R378" s="39">
        <v>1.0</v>
      </c>
      <c r="BJ378" s="39">
        <v>1.0</v>
      </c>
      <c r="BP378" s="39" t="s">
        <v>330</v>
      </c>
      <c r="BR378" s="39" t="s">
        <v>373</v>
      </c>
    </row>
    <row r="379">
      <c r="A379" s="39">
        <v>3658.0</v>
      </c>
      <c r="B379" s="39" t="s">
        <v>367</v>
      </c>
      <c r="C379" s="39" t="s">
        <v>109</v>
      </c>
      <c r="D379" s="39" t="s">
        <v>368</v>
      </c>
      <c r="E379" s="39">
        <v>2001.0</v>
      </c>
      <c r="F379" s="39" t="s">
        <v>369</v>
      </c>
      <c r="G379" s="39" t="s">
        <v>370</v>
      </c>
      <c r="I379" s="39" t="s">
        <v>84</v>
      </c>
      <c r="J379" s="39">
        <v>2005.0</v>
      </c>
      <c r="K379" s="39">
        <v>38.0</v>
      </c>
      <c r="M379" s="39" t="s">
        <v>85</v>
      </c>
      <c r="N379" s="39">
        <v>18.0</v>
      </c>
      <c r="O379" s="39" t="s">
        <v>372</v>
      </c>
      <c r="P379" s="39"/>
      <c r="Q379" s="39"/>
      <c r="R379" s="39">
        <v>1.0</v>
      </c>
      <c r="BJ379" s="39">
        <v>1.0</v>
      </c>
      <c r="BP379" s="39" t="s">
        <v>330</v>
      </c>
      <c r="BR379" s="39" t="s">
        <v>373</v>
      </c>
    </row>
    <row r="380">
      <c r="A380" s="39">
        <v>3658.0</v>
      </c>
      <c r="B380" s="39" t="s">
        <v>367</v>
      </c>
      <c r="C380" s="39" t="s">
        <v>109</v>
      </c>
      <c r="D380" s="39" t="s">
        <v>368</v>
      </c>
      <c r="E380" s="39">
        <v>2001.0</v>
      </c>
      <c r="F380" s="39" t="s">
        <v>369</v>
      </c>
      <c r="G380" s="39" t="s">
        <v>370</v>
      </c>
      <c r="I380" s="39" t="s">
        <v>84</v>
      </c>
      <c r="J380" s="39">
        <v>2055.0</v>
      </c>
      <c r="K380" s="39">
        <v>58.0</v>
      </c>
      <c r="M380" s="39" t="s">
        <v>85</v>
      </c>
      <c r="N380" s="39">
        <v>49.0</v>
      </c>
      <c r="P380" s="39">
        <v>0.0</v>
      </c>
      <c r="Q380" s="39"/>
      <c r="R380" s="39">
        <v>1.0</v>
      </c>
      <c r="BJ380" s="39">
        <v>1.0</v>
      </c>
      <c r="BP380" s="39" t="s">
        <v>330</v>
      </c>
      <c r="BR380" s="39" t="s">
        <v>371</v>
      </c>
    </row>
    <row r="381">
      <c r="A381" s="39">
        <v>3658.0</v>
      </c>
      <c r="B381" s="39" t="s">
        <v>367</v>
      </c>
      <c r="C381" s="39" t="s">
        <v>109</v>
      </c>
      <c r="D381" s="39" t="s">
        <v>368</v>
      </c>
      <c r="E381" s="39">
        <v>2001.0</v>
      </c>
      <c r="F381" s="39" t="s">
        <v>369</v>
      </c>
      <c r="G381" s="39" t="s">
        <v>370</v>
      </c>
      <c r="I381" s="39" t="s">
        <v>84</v>
      </c>
      <c r="J381" s="39">
        <v>2055.0</v>
      </c>
      <c r="K381" s="39">
        <v>12.0</v>
      </c>
      <c r="M381" s="39" t="s">
        <v>85</v>
      </c>
      <c r="N381" s="39">
        <v>11.0</v>
      </c>
      <c r="P381" s="39">
        <v>1.5</v>
      </c>
      <c r="Q381" s="39"/>
      <c r="R381" s="39">
        <v>1.0</v>
      </c>
      <c r="BJ381" s="39">
        <v>1.0</v>
      </c>
      <c r="BP381" s="39" t="s">
        <v>330</v>
      </c>
      <c r="BR381" s="39" t="s">
        <v>371</v>
      </c>
    </row>
    <row r="382">
      <c r="A382" s="39">
        <v>3658.0</v>
      </c>
      <c r="B382" s="39" t="s">
        <v>367</v>
      </c>
      <c r="C382" s="39" t="s">
        <v>109</v>
      </c>
      <c r="D382" s="39" t="s">
        <v>368</v>
      </c>
      <c r="E382" s="39">
        <v>2001.0</v>
      </c>
      <c r="F382" s="39" t="s">
        <v>369</v>
      </c>
      <c r="G382" s="39" t="s">
        <v>370</v>
      </c>
      <c r="I382" s="39" t="s">
        <v>84</v>
      </c>
      <c r="J382" s="39">
        <v>2055.0</v>
      </c>
      <c r="K382" s="39">
        <v>5.0</v>
      </c>
      <c r="M382" s="39" t="s">
        <v>85</v>
      </c>
      <c r="N382" s="39">
        <v>1.0</v>
      </c>
      <c r="P382" s="39">
        <v>3.0</v>
      </c>
      <c r="Q382" s="39"/>
      <c r="R382" s="39">
        <v>1.0</v>
      </c>
      <c r="BJ382" s="39">
        <v>1.0</v>
      </c>
      <c r="BP382" s="39" t="s">
        <v>330</v>
      </c>
      <c r="BR382" s="39" t="s">
        <v>371</v>
      </c>
    </row>
    <row r="383">
      <c r="A383" s="39">
        <v>3658.0</v>
      </c>
      <c r="B383" s="39" t="s">
        <v>367</v>
      </c>
      <c r="C383" s="39" t="s">
        <v>109</v>
      </c>
      <c r="D383" s="39" t="s">
        <v>368</v>
      </c>
      <c r="E383" s="39">
        <v>2001.0</v>
      </c>
      <c r="F383" s="39" t="s">
        <v>369</v>
      </c>
      <c r="G383" s="39" t="s">
        <v>370</v>
      </c>
      <c r="I383" s="39" t="s">
        <v>84</v>
      </c>
      <c r="J383" s="39">
        <v>2055.0</v>
      </c>
      <c r="K383" s="39">
        <v>3.0</v>
      </c>
      <c r="M383" s="39" t="s">
        <v>85</v>
      </c>
      <c r="N383" s="39">
        <v>1.0</v>
      </c>
      <c r="P383" s="39">
        <v>4.0</v>
      </c>
      <c r="Q383" s="39"/>
      <c r="R383" s="39">
        <v>1.0</v>
      </c>
      <c r="BJ383" s="39">
        <v>1.0</v>
      </c>
      <c r="BP383" s="39" t="s">
        <v>330</v>
      </c>
      <c r="BR383" s="39" t="s">
        <v>371</v>
      </c>
    </row>
    <row r="384">
      <c r="A384" s="39">
        <v>3658.0</v>
      </c>
      <c r="B384" s="39" t="s">
        <v>367</v>
      </c>
      <c r="C384" s="39" t="s">
        <v>109</v>
      </c>
      <c r="D384" s="39" t="s">
        <v>368</v>
      </c>
      <c r="E384" s="39">
        <v>2001.0</v>
      </c>
      <c r="F384" s="39" t="s">
        <v>369</v>
      </c>
      <c r="G384" s="39" t="s">
        <v>370</v>
      </c>
      <c r="I384" s="39" t="s">
        <v>84</v>
      </c>
      <c r="J384" s="39">
        <v>2055.0</v>
      </c>
      <c r="K384" s="39">
        <v>49.0</v>
      </c>
      <c r="M384" s="39" t="s">
        <v>85</v>
      </c>
      <c r="N384" s="39">
        <v>42.0</v>
      </c>
      <c r="O384" s="39" t="s">
        <v>372</v>
      </c>
      <c r="P384" s="39"/>
      <c r="Q384" s="39"/>
      <c r="R384" s="39">
        <v>1.0</v>
      </c>
      <c r="BJ384" s="39">
        <v>1.0</v>
      </c>
      <c r="BP384" s="39" t="s">
        <v>330</v>
      </c>
      <c r="BR384" s="39" t="s">
        <v>371</v>
      </c>
    </row>
    <row r="385">
      <c r="A385" s="39">
        <v>3658.0</v>
      </c>
      <c r="B385" s="39" t="s">
        <v>367</v>
      </c>
      <c r="C385" s="39" t="s">
        <v>109</v>
      </c>
      <c r="D385" s="39" t="s">
        <v>368</v>
      </c>
      <c r="E385" s="39">
        <v>2001.0</v>
      </c>
      <c r="F385" s="39" t="s">
        <v>369</v>
      </c>
      <c r="G385" s="39" t="s">
        <v>370</v>
      </c>
      <c r="I385" s="39" t="s">
        <v>84</v>
      </c>
      <c r="J385" s="39">
        <v>2055.0</v>
      </c>
      <c r="K385" s="39">
        <v>108.0</v>
      </c>
      <c r="M385" s="39" t="s">
        <v>85</v>
      </c>
      <c r="N385" s="39">
        <v>49.0</v>
      </c>
      <c r="P385" s="39">
        <v>0.0</v>
      </c>
      <c r="Q385" s="39"/>
      <c r="R385" s="39">
        <v>1.0</v>
      </c>
      <c r="BJ385" s="39">
        <v>1.0</v>
      </c>
      <c r="BP385" s="39" t="s">
        <v>330</v>
      </c>
      <c r="BR385" s="39" t="s">
        <v>373</v>
      </c>
    </row>
    <row r="386">
      <c r="A386" s="39">
        <v>3658.0</v>
      </c>
      <c r="B386" s="39" t="s">
        <v>367</v>
      </c>
      <c r="C386" s="39" t="s">
        <v>109</v>
      </c>
      <c r="D386" s="39" t="s">
        <v>368</v>
      </c>
      <c r="E386" s="39">
        <v>2001.0</v>
      </c>
      <c r="F386" s="39" t="s">
        <v>369</v>
      </c>
      <c r="G386" s="39" t="s">
        <v>370</v>
      </c>
      <c r="I386" s="39" t="s">
        <v>84</v>
      </c>
      <c r="J386" s="39">
        <v>2055.0</v>
      </c>
      <c r="K386" s="39">
        <v>19.0</v>
      </c>
      <c r="M386" s="39" t="s">
        <v>85</v>
      </c>
      <c r="N386" s="39">
        <v>11.0</v>
      </c>
      <c r="P386" s="39">
        <v>1.5</v>
      </c>
      <c r="Q386" s="39"/>
      <c r="R386" s="39">
        <v>1.0</v>
      </c>
      <c r="BJ386" s="39">
        <v>1.0</v>
      </c>
      <c r="BP386" s="39" t="s">
        <v>330</v>
      </c>
      <c r="BR386" s="39" t="s">
        <v>373</v>
      </c>
    </row>
    <row r="387">
      <c r="A387" s="39">
        <v>3658.0</v>
      </c>
      <c r="B387" s="39" t="s">
        <v>367</v>
      </c>
      <c r="C387" s="39" t="s">
        <v>109</v>
      </c>
      <c r="D387" s="39" t="s">
        <v>368</v>
      </c>
      <c r="E387" s="39">
        <v>2001.0</v>
      </c>
      <c r="F387" s="39" t="s">
        <v>369</v>
      </c>
      <c r="G387" s="39" t="s">
        <v>370</v>
      </c>
      <c r="I387" s="39" t="s">
        <v>84</v>
      </c>
      <c r="J387" s="39">
        <v>2055.0</v>
      </c>
      <c r="K387" s="39">
        <v>7.0</v>
      </c>
      <c r="M387" s="39" t="s">
        <v>85</v>
      </c>
      <c r="N387" s="39">
        <v>1.0</v>
      </c>
      <c r="P387" s="39">
        <v>3.0</v>
      </c>
      <c r="Q387" s="39"/>
      <c r="R387" s="39">
        <v>1.0</v>
      </c>
      <c r="BJ387" s="39">
        <v>1.0</v>
      </c>
      <c r="BP387" s="39" t="s">
        <v>330</v>
      </c>
      <c r="BR387" s="39" t="s">
        <v>373</v>
      </c>
    </row>
    <row r="388">
      <c r="A388" s="39">
        <v>3658.0</v>
      </c>
      <c r="B388" s="39" t="s">
        <v>367</v>
      </c>
      <c r="C388" s="39" t="s">
        <v>109</v>
      </c>
      <c r="D388" s="39" t="s">
        <v>368</v>
      </c>
      <c r="E388" s="39">
        <v>2001.0</v>
      </c>
      <c r="F388" s="39" t="s">
        <v>369</v>
      </c>
      <c r="G388" s="39" t="s">
        <v>370</v>
      </c>
      <c r="I388" s="39" t="s">
        <v>84</v>
      </c>
      <c r="J388" s="39">
        <v>2055.0</v>
      </c>
      <c r="K388" s="39">
        <v>4.0</v>
      </c>
      <c r="M388" s="39" t="s">
        <v>85</v>
      </c>
      <c r="N388" s="39">
        <v>1.0</v>
      </c>
      <c r="P388" s="39">
        <v>4.0</v>
      </c>
      <c r="Q388" s="39"/>
      <c r="R388" s="39">
        <v>1.0</v>
      </c>
      <c r="BJ388" s="39">
        <v>1.0</v>
      </c>
      <c r="BP388" s="39" t="s">
        <v>330</v>
      </c>
      <c r="BR388" s="39" t="s">
        <v>373</v>
      </c>
    </row>
    <row r="389">
      <c r="A389" s="39">
        <v>3658.0</v>
      </c>
      <c r="B389" s="39" t="s">
        <v>367</v>
      </c>
      <c r="C389" s="39" t="s">
        <v>109</v>
      </c>
      <c r="D389" s="39" t="s">
        <v>368</v>
      </c>
      <c r="E389" s="39">
        <v>2001.0</v>
      </c>
      <c r="F389" s="39" t="s">
        <v>369</v>
      </c>
      <c r="G389" s="39" t="s">
        <v>370</v>
      </c>
      <c r="I389" s="39" t="s">
        <v>84</v>
      </c>
      <c r="J389" s="39">
        <v>2055.0</v>
      </c>
      <c r="K389" s="39">
        <v>91.0</v>
      </c>
      <c r="M389" s="39" t="s">
        <v>85</v>
      </c>
      <c r="N389" s="39">
        <v>42.0</v>
      </c>
      <c r="O389" s="39" t="s">
        <v>372</v>
      </c>
      <c r="P389" s="39"/>
      <c r="Q389" s="39"/>
      <c r="R389" s="39">
        <v>1.0</v>
      </c>
      <c r="BJ389" s="39">
        <v>1.0</v>
      </c>
      <c r="BP389" s="39" t="s">
        <v>330</v>
      </c>
      <c r="BR389" s="39" t="s">
        <v>373</v>
      </c>
    </row>
    <row r="390">
      <c r="A390" s="39">
        <v>3658.0</v>
      </c>
      <c r="B390" s="39" t="s">
        <v>367</v>
      </c>
      <c r="C390" s="39" t="s">
        <v>109</v>
      </c>
      <c r="D390" s="39" t="s">
        <v>368</v>
      </c>
      <c r="E390" s="39">
        <v>2001.0</v>
      </c>
      <c r="F390" s="39" t="s">
        <v>369</v>
      </c>
      <c r="G390" s="39" t="s">
        <v>370</v>
      </c>
      <c r="I390" s="39" t="s">
        <v>84</v>
      </c>
      <c r="J390" s="39">
        <v>2105.0</v>
      </c>
      <c r="K390" s="39">
        <v>76.0</v>
      </c>
      <c r="M390" s="39" t="s">
        <v>85</v>
      </c>
      <c r="N390" s="39">
        <v>63.0</v>
      </c>
      <c r="P390" s="39">
        <v>0.0</v>
      </c>
      <c r="Q390" s="39"/>
      <c r="R390" s="39">
        <v>1.0</v>
      </c>
      <c r="BJ390" s="39">
        <v>1.0</v>
      </c>
      <c r="BP390" s="39" t="s">
        <v>330</v>
      </c>
      <c r="BR390" s="39" t="s">
        <v>371</v>
      </c>
    </row>
    <row r="391">
      <c r="A391" s="39">
        <v>3658.0</v>
      </c>
      <c r="B391" s="39" t="s">
        <v>367</v>
      </c>
      <c r="C391" s="39" t="s">
        <v>109</v>
      </c>
      <c r="D391" s="39" t="s">
        <v>368</v>
      </c>
      <c r="E391" s="39">
        <v>2001.0</v>
      </c>
      <c r="F391" s="39" t="s">
        <v>369</v>
      </c>
      <c r="G391" s="39" t="s">
        <v>370</v>
      </c>
      <c r="I391" s="39" t="s">
        <v>84</v>
      </c>
      <c r="J391" s="39">
        <v>2105.0</v>
      </c>
      <c r="K391" s="39">
        <v>17.0</v>
      </c>
      <c r="M391" s="39" t="s">
        <v>85</v>
      </c>
      <c r="N391" s="39">
        <v>15.0</v>
      </c>
      <c r="P391" s="39">
        <v>1.5</v>
      </c>
      <c r="Q391" s="39"/>
      <c r="R391" s="39">
        <v>1.0</v>
      </c>
      <c r="BJ391" s="39">
        <v>1.0</v>
      </c>
      <c r="BP391" s="39" t="s">
        <v>330</v>
      </c>
      <c r="BR391" s="39" t="s">
        <v>371</v>
      </c>
    </row>
    <row r="392">
      <c r="A392" s="39">
        <v>3658.0</v>
      </c>
      <c r="B392" s="39" t="s">
        <v>367</v>
      </c>
      <c r="C392" s="39" t="s">
        <v>109</v>
      </c>
      <c r="D392" s="39" t="s">
        <v>368</v>
      </c>
      <c r="E392" s="39">
        <v>2001.0</v>
      </c>
      <c r="F392" s="39" t="s">
        <v>369</v>
      </c>
      <c r="G392" s="39" t="s">
        <v>370</v>
      </c>
      <c r="I392" s="39" t="s">
        <v>84</v>
      </c>
      <c r="J392" s="39">
        <v>2105.0</v>
      </c>
      <c r="K392" s="39">
        <v>7.0</v>
      </c>
      <c r="M392" s="39" t="s">
        <v>85</v>
      </c>
      <c r="N392" s="39">
        <v>6.0</v>
      </c>
      <c r="P392" s="39">
        <v>3.0</v>
      </c>
      <c r="Q392" s="39"/>
      <c r="R392" s="39">
        <v>1.0</v>
      </c>
      <c r="BJ392" s="39">
        <v>1.0</v>
      </c>
      <c r="BP392" s="39" t="s">
        <v>330</v>
      </c>
      <c r="BR392" s="39" t="s">
        <v>371</v>
      </c>
    </row>
    <row r="393">
      <c r="A393" s="39">
        <v>3658.0</v>
      </c>
      <c r="B393" s="39" t="s">
        <v>367</v>
      </c>
      <c r="C393" s="39" t="s">
        <v>109</v>
      </c>
      <c r="D393" s="39" t="s">
        <v>368</v>
      </c>
      <c r="E393" s="39">
        <v>2001.0</v>
      </c>
      <c r="F393" s="39" t="s">
        <v>369</v>
      </c>
      <c r="G393" s="39" t="s">
        <v>370</v>
      </c>
      <c r="I393" s="39" t="s">
        <v>84</v>
      </c>
      <c r="J393" s="39">
        <v>2105.0</v>
      </c>
      <c r="K393" s="39">
        <v>4.0</v>
      </c>
      <c r="M393" s="39" t="s">
        <v>85</v>
      </c>
      <c r="N393" s="39">
        <v>4.0</v>
      </c>
      <c r="P393" s="39">
        <v>4.0</v>
      </c>
      <c r="Q393" s="39"/>
      <c r="R393" s="39">
        <v>1.0</v>
      </c>
      <c r="BJ393" s="39">
        <v>1.0</v>
      </c>
      <c r="BP393" s="39" t="s">
        <v>330</v>
      </c>
      <c r="BR393" s="39" t="s">
        <v>371</v>
      </c>
    </row>
    <row r="394">
      <c r="A394" s="39">
        <v>3658.0</v>
      </c>
      <c r="B394" s="39" t="s">
        <v>367</v>
      </c>
      <c r="C394" s="39" t="s">
        <v>109</v>
      </c>
      <c r="D394" s="39" t="s">
        <v>368</v>
      </c>
      <c r="E394" s="39">
        <v>2001.0</v>
      </c>
      <c r="F394" s="39" t="s">
        <v>369</v>
      </c>
      <c r="G394" s="39" t="s">
        <v>370</v>
      </c>
      <c r="I394" s="39" t="s">
        <v>84</v>
      </c>
      <c r="J394" s="39">
        <v>2105.0</v>
      </c>
      <c r="K394" s="39">
        <v>70.0</v>
      </c>
      <c r="M394" s="39" t="s">
        <v>85</v>
      </c>
      <c r="N394" s="39">
        <v>59.0</v>
      </c>
      <c r="O394" s="39" t="s">
        <v>372</v>
      </c>
      <c r="P394" s="39"/>
      <c r="Q394" s="39"/>
      <c r="R394" s="39">
        <v>1.0</v>
      </c>
      <c r="BJ394" s="39">
        <v>1.0</v>
      </c>
      <c r="BP394" s="39" t="s">
        <v>330</v>
      </c>
      <c r="BR394" s="39" t="s">
        <v>371</v>
      </c>
    </row>
    <row r="395">
      <c r="A395" s="39">
        <v>3658.0</v>
      </c>
      <c r="B395" s="39" t="s">
        <v>367</v>
      </c>
      <c r="C395" s="39" t="s">
        <v>109</v>
      </c>
      <c r="D395" s="39" t="s">
        <v>368</v>
      </c>
      <c r="E395" s="39">
        <v>2001.0</v>
      </c>
      <c r="F395" s="39" t="s">
        <v>369</v>
      </c>
      <c r="G395" s="39" t="s">
        <v>370</v>
      </c>
      <c r="I395" s="39" t="s">
        <v>84</v>
      </c>
      <c r="J395" s="39">
        <v>2105.0</v>
      </c>
      <c r="K395" s="39">
        <v>147.0</v>
      </c>
      <c r="M395" s="39" t="s">
        <v>85</v>
      </c>
      <c r="N395" s="39">
        <v>63.0</v>
      </c>
      <c r="P395" s="39">
        <v>0.0</v>
      </c>
      <c r="Q395" s="39"/>
      <c r="R395" s="39">
        <v>1.0</v>
      </c>
      <c r="BJ395" s="39">
        <v>1.0</v>
      </c>
      <c r="BP395" s="39" t="s">
        <v>330</v>
      </c>
      <c r="BR395" s="39" t="s">
        <v>373</v>
      </c>
    </row>
    <row r="396">
      <c r="A396" s="39">
        <v>3658.0</v>
      </c>
      <c r="B396" s="39" t="s">
        <v>367</v>
      </c>
      <c r="C396" s="39" t="s">
        <v>109</v>
      </c>
      <c r="D396" s="39" t="s">
        <v>368</v>
      </c>
      <c r="E396" s="39">
        <v>2001.0</v>
      </c>
      <c r="F396" s="39" t="s">
        <v>369</v>
      </c>
      <c r="G396" s="39" t="s">
        <v>370</v>
      </c>
      <c r="I396" s="39" t="s">
        <v>84</v>
      </c>
      <c r="J396" s="39">
        <v>2105.0</v>
      </c>
      <c r="K396" s="39">
        <v>28.0</v>
      </c>
      <c r="M396" s="39" t="s">
        <v>85</v>
      </c>
      <c r="N396" s="39">
        <v>15.0</v>
      </c>
      <c r="P396" s="39">
        <v>1.5</v>
      </c>
      <c r="Q396" s="39"/>
      <c r="R396" s="39">
        <v>1.0</v>
      </c>
      <c r="BJ396" s="39">
        <v>1.0</v>
      </c>
      <c r="BP396" s="39" t="s">
        <v>330</v>
      </c>
      <c r="BR396" s="39" t="s">
        <v>373</v>
      </c>
    </row>
    <row r="397">
      <c r="A397" s="39">
        <v>3658.0</v>
      </c>
      <c r="B397" s="39" t="s">
        <v>367</v>
      </c>
      <c r="C397" s="39" t="s">
        <v>109</v>
      </c>
      <c r="D397" s="39" t="s">
        <v>368</v>
      </c>
      <c r="E397" s="39">
        <v>2001.0</v>
      </c>
      <c r="F397" s="39" t="s">
        <v>369</v>
      </c>
      <c r="G397" s="39" t="s">
        <v>370</v>
      </c>
      <c r="I397" s="39" t="s">
        <v>84</v>
      </c>
      <c r="J397" s="39">
        <v>2105.0</v>
      </c>
      <c r="K397" s="39">
        <v>10.0</v>
      </c>
      <c r="M397" s="39" t="s">
        <v>85</v>
      </c>
      <c r="N397" s="39">
        <v>6.0</v>
      </c>
      <c r="P397" s="39">
        <v>3.0</v>
      </c>
      <c r="Q397" s="39"/>
      <c r="R397" s="39">
        <v>1.0</v>
      </c>
      <c r="BJ397" s="39">
        <v>1.0</v>
      </c>
      <c r="BP397" s="39" t="s">
        <v>330</v>
      </c>
      <c r="BR397" s="39" t="s">
        <v>373</v>
      </c>
    </row>
    <row r="398">
      <c r="A398" s="39">
        <v>3658.0</v>
      </c>
      <c r="B398" s="39" t="s">
        <v>367</v>
      </c>
      <c r="C398" s="39" t="s">
        <v>109</v>
      </c>
      <c r="D398" s="39" t="s">
        <v>368</v>
      </c>
      <c r="E398" s="39">
        <v>2001.0</v>
      </c>
      <c r="F398" s="39" t="s">
        <v>369</v>
      </c>
      <c r="G398" s="39" t="s">
        <v>370</v>
      </c>
      <c r="I398" s="39" t="s">
        <v>84</v>
      </c>
      <c r="J398" s="39">
        <v>2105.0</v>
      </c>
      <c r="K398" s="39">
        <v>6.0</v>
      </c>
      <c r="M398" s="39" t="s">
        <v>85</v>
      </c>
      <c r="N398" s="39">
        <v>4.0</v>
      </c>
      <c r="P398" s="39">
        <v>4.0</v>
      </c>
      <c r="Q398" s="39"/>
      <c r="R398" s="39">
        <v>1.0</v>
      </c>
      <c r="BJ398" s="39">
        <v>1.0</v>
      </c>
      <c r="BP398" s="39" t="s">
        <v>330</v>
      </c>
      <c r="BR398" s="39" t="s">
        <v>373</v>
      </c>
    </row>
    <row r="399">
      <c r="A399" s="39">
        <v>3658.0</v>
      </c>
      <c r="B399" s="39" t="s">
        <v>367</v>
      </c>
      <c r="C399" s="39" t="s">
        <v>109</v>
      </c>
      <c r="D399" s="39" t="s">
        <v>368</v>
      </c>
      <c r="E399" s="39">
        <v>2001.0</v>
      </c>
      <c r="F399" s="39" t="s">
        <v>369</v>
      </c>
      <c r="G399" s="39" t="s">
        <v>370</v>
      </c>
      <c r="I399" s="39" t="s">
        <v>84</v>
      </c>
      <c r="J399" s="39">
        <v>2105.0</v>
      </c>
      <c r="K399" s="39">
        <v>132.0</v>
      </c>
      <c r="M399" s="39" t="s">
        <v>85</v>
      </c>
      <c r="N399" s="39">
        <v>59.0</v>
      </c>
      <c r="O399" s="39" t="s">
        <v>372</v>
      </c>
      <c r="P399" s="39"/>
      <c r="Q399" s="39"/>
      <c r="R399" s="39">
        <v>1.0</v>
      </c>
      <c r="BJ399" s="39">
        <v>1.0</v>
      </c>
      <c r="BP399" s="39" t="s">
        <v>330</v>
      </c>
      <c r="BR399" s="39" t="s">
        <v>373</v>
      </c>
    </row>
    <row r="400">
      <c r="A400" s="39">
        <v>811.0</v>
      </c>
      <c r="B400" s="39" t="s">
        <v>374</v>
      </c>
      <c r="C400" s="39" t="s">
        <v>109</v>
      </c>
      <c r="D400" s="39" t="s">
        <v>375</v>
      </c>
      <c r="E400" s="39">
        <v>2019.0</v>
      </c>
      <c r="F400" s="39" t="s">
        <v>376</v>
      </c>
      <c r="J400" s="39">
        <v>2015.0</v>
      </c>
      <c r="K400" s="39">
        <v>34.0</v>
      </c>
      <c r="M400" s="39" t="s">
        <v>85</v>
      </c>
      <c r="O400" s="39"/>
      <c r="P400" s="39">
        <v>1.5</v>
      </c>
      <c r="Q400" s="39"/>
      <c r="R400" s="39">
        <v>1.0</v>
      </c>
      <c r="W400" s="39">
        <v>1.0</v>
      </c>
      <c r="X400" s="39"/>
      <c r="Y400" s="39"/>
    </row>
    <row r="401">
      <c r="A401" s="39">
        <v>2599.0</v>
      </c>
      <c r="B401" s="39" t="s">
        <v>377</v>
      </c>
      <c r="C401" s="39" t="s">
        <v>109</v>
      </c>
      <c r="D401" s="39" t="s">
        <v>378</v>
      </c>
      <c r="E401" s="39">
        <v>2014.0</v>
      </c>
      <c r="F401" s="39" t="s">
        <v>379</v>
      </c>
      <c r="G401" s="39" t="s">
        <v>380</v>
      </c>
      <c r="J401" s="39">
        <v>2010.0</v>
      </c>
      <c r="K401" s="39">
        <v>27.0</v>
      </c>
      <c r="M401" s="39" t="s">
        <v>85</v>
      </c>
      <c r="P401" s="39">
        <v>1.0</v>
      </c>
      <c r="Q401" s="39"/>
      <c r="R401" s="39">
        <v>1.0</v>
      </c>
      <c r="AF401" s="39">
        <v>1.0</v>
      </c>
      <c r="BR401" s="39" t="s">
        <v>381</v>
      </c>
    </row>
    <row r="402">
      <c r="A402" s="39">
        <v>2599.0</v>
      </c>
      <c r="B402" s="39" t="s">
        <v>377</v>
      </c>
      <c r="C402" s="39" t="s">
        <v>109</v>
      </c>
      <c r="D402" s="39" t="s">
        <v>378</v>
      </c>
      <c r="E402" s="39">
        <v>2014.0</v>
      </c>
      <c r="F402" s="39" t="s">
        <v>379</v>
      </c>
      <c r="G402" s="39" t="s">
        <v>380</v>
      </c>
      <c r="J402" s="39">
        <v>2010.0</v>
      </c>
      <c r="K402" s="39">
        <v>38.0</v>
      </c>
      <c r="M402" s="39" t="s">
        <v>85</v>
      </c>
      <c r="P402" s="39">
        <v>1.0</v>
      </c>
      <c r="Q402" s="39"/>
      <c r="R402" s="39">
        <v>1.0</v>
      </c>
      <c r="AF402" s="39">
        <v>1.0</v>
      </c>
      <c r="BR402" s="39" t="s">
        <v>382</v>
      </c>
    </row>
    <row r="403">
      <c r="A403" s="39">
        <v>2599.0</v>
      </c>
      <c r="B403" s="39" t="s">
        <v>377</v>
      </c>
      <c r="C403" s="39" t="s">
        <v>109</v>
      </c>
      <c r="D403" s="39" t="s">
        <v>378</v>
      </c>
      <c r="E403" s="39">
        <v>2014.0</v>
      </c>
      <c r="F403" s="39" t="s">
        <v>379</v>
      </c>
      <c r="G403" s="39" t="s">
        <v>380</v>
      </c>
      <c r="J403" s="39">
        <v>2010.0</v>
      </c>
      <c r="K403" s="39">
        <v>46.0</v>
      </c>
      <c r="M403" s="39" t="s">
        <v>85</v>
      </c>
      <c r="P403" s="39">
        <v>1.0</v>
      </c>
      <c r="Q403" s="39"/>
      <c r="R403" s="39">
        <v>1.0</v>
      </c>
      <c r="AF403" s="39">
        <v>1.0</v>
      </c>
      <c r="BR403" s="39" t="s">
        <v>383</v>
      </c>
    </row>
    <row r="404">
      <c r="A404" s="39">
        <v>2599.0</v>
      </c>
      <c r="B404" s="39" t="s">
        <v>377</v>
      </c>
      <c r="C404" s="39" t="s">
        <v>109</v>
      </c>
      <c r="D404" s="39" t="s">
        <v>378</v>
      </c>
      <c r="E404" s="39">
        <v>2014.0</v>
      </c>
      <c r="F404" s="39" t="s">
        <v>379</v>
      </c>
      <c r="G404" s="39" t="s">
        <v>380</v>
      </c>
      <c r="J404" s="39">
        <v>2010.0</v>
      </c>
      <c r="K404" s="39">
        <v>46.0</v>
      </c>
      <c r="M404" s="39" t="s">
        <v>85</v>
      </c>
      <c r="P404" s="39">
        <v>1.0</v>
      </c>
      <c r="Q404" s="39"/>
      <c r="R404" s="39">
        <v>1.0</v>
      </c>
      <c r="AF404" s="39">
        <v>1.0</v>
      </c>
      <c r="BR404" s="39" t="s">
        <v>384</v>
      </c>
    </row>
    <row r="405">
      <c r="A405" s="39">
        <v>2599.0</v>
      </c>
      <c r="B405" s="39" t="s">
        <v>377</v>
      </c>
      <c r="C405" s="39" t="s">
        <v>109</v>
      </c>
      <c r="D405" s="39" t="s">
        <v>378</v>
      </c>
      <c r="E405" s="39">
        <v>2014.0</v>
      </c>
      <c r="F405" s="39" t="s">
        <v>379</v>
      </c>
      <c r="G405" s="39" t="s">
        <v>380</v>
      </c>
      <c r="J405" s="39">
        <v>2010.0</v>
      </c>
      <c r="K405" s="39">
        <v>46.0</v>
      </c>
      <c r="M405" s="39" t="s">
        <v>85</v>
      </c>
      <c r="P405" s="39">
        <v>1.0</v>
      </c>
      <c r="Q405" s="39"/>
      <c r="R405" s="39">
        <v>1.0</v>
      </c>
      <c r="AF405" s="39">
        <v>1.0</v>
      </c>
      <c r="BR405" s="39" t="s">
        <v>385</v>
      </c>
    </row>
    <row r="406">
      <c r="A406" s="39">
        <v>2599.0</v>
      </c>
      <c r="B406" s="39" t="s">
        <v>377</v>
      </c>
      <c r="C406" s="39" t="s">
        <v>109</v>
      </c>
      <c r="D406" s="39" t="s">
        <v>378</v>
      </c>
      <c r="E406" s="39">
        <v>2014.0</v>
      </c>
      <c r="F406" s="39" t="s">
        <v>379</v>
      </c>
      <c r="G406" s="39" t="s">
        <v>380</v>
      </c>
      <c r="J406" s="39">
        <v>2010.0</v>
      </c>
      <c r="K406" s="39">
        <v>27.0</v>
      </c>
      <c r="M406" s="39" t="s">
        <v>85</v>
      </c>
      <c r="P406" s="39">
        <v>1.0</v>
      </c>
      <c r="Q406" s="39"/>
      <c r="R406" s="39">
        <v>1.0</v>
      </c>
      <c r="AF406" s="39">
        <v>1.0</v>
      </c>
      <c r="BR406" s="39" t="s">
        <v>386</v>
      </c>
    </row>
    <row r="407">
      <c r="A407" s="39">
        <v>1157.0</v>
      </c>
      <c r="B407" s="39" t="s">
        <v>387</v>
      </c>
      <c r="C407" s="39" t="s">
        <v>109</v>
      </c>
      <c r="D407" s="39" t="s">
        <v>388</v>
      </c>
      <c r="E407" s="39">
        <v>2018.0</v>
      </c>
      <c r="F407" s="39" t="s">
        <v>389</v>
      </c>
      <c r="G407" s="39" t="s">
        <v>390</v>
      </c>
      <c r="I407" s="39" t="s">
        <v>95</v>
      </c>
      <c r="J407" s="39">
        <v>2020.0</v>
      </c>
      <c r="K407" s="39">
        <v>23.0</v>
      </c>
      <c r="M407" s="39" t="s">
        <v>85</v>
      </c>
      <c r="N407" s="39">
        <v>37.0</v>
      </c>
      <c r="P407" s="39">
        <v>1.5</v>
      </c>
      <c r="Q407" s="39"/>
      <c r="R407" s="39">
        <v>1.45</v>
      </c>
      <c r="BJ407" s="39">
        <v>1.0</v>
      </c>
      <c r="BP407" s="39" t="s">
        <v>139</v>
      </c>
    </row>
    <row r="408">
      <c r="A408" s="39">
        <v>1157.0</v>
      </c>
      <c r="B408" s="39" t="s">
        <v>387</v>
      </c>
      <c r="C408" s="39" t="s">
        <v>109</v>
      </c>
      <c r="D408" s="39" t="s">
        <v>388</v>
      </c>
      <c r="E408" s="39">
        <v>2018.0</v>
      </c>
      <c r="F408" s="39" t="s">
        <v>389</v>
      </c>
      <c r="G408" s="39" t="s">
        <v>390</v>
      </c>
      <c r="I408" s="39" t="s">
        <v>95</v>
      </c>
      <c r="J408" s="39">
        <v>2020.0</v>
      </c>
      <c r="K408" s="39">
        <v>12.0</v>
      </c>
      <c r="M408" s="39" t="s">
        <v>85</v>
      </c>
      <c r="N408" s="39">
        <v>37.0</v>
      </c>
      <c r="P408" s="39">
        <v>1.5</v>
      </c>
      <c r="Q408" s="39"/>
      <c r="R408" s="39">
        <v>1.45</v>
      </c>
      <c r="BJ408" s="39">
        <v>1.0</v>
      </c>
      <c r="BP408" s="39" t="s">
        <v>139</v>
      </c>
    </row>
    <row r="409">
      <c r="A409" s="39">
        <v>1157.0</v>
      </c>
      <c r="B409" s="39" t="s">
        <v>387</v>
      </c>
      <c r="C409" s="39" t="s">
        <v>109</v>
      </c>
      <c r="D409" s="39" t="s">
        <v>388</v>
      </c>
      <c r="E409" s="39">
        <v>2018.0</v>
      </c>
      <c r="F409" s="39" t="s">
        <v>389</v>
      </c>
      <c r="G409" s="39" t="s">
        <v>390</v>
      </c>
      <c r="I409" s="39" t="s">
        <v>95</v>
      </c>
      <c r="J409" s="39">
        <v>2050.0</v>
      </c>
      <c r="K409" s="39">
        <v>65.0</v>
      </c>
      <c r="M409" s="39" t="s">
        <v>85</v>
      </c>
      <c r="N409" s="39">
        <v>91.0</v>
      </c>
      <c r="P409" s="39">
        <v>1.5</v>
      </c>
      <c r="Q409" s="39"/>
      <c r="R409" s="39">
        <v>1.45</v>
      </c>
      <c r="BJ409" s="39">
        <v>1.0</v>
      </c>
      <c r="BP409" s="39" t="s">
        <v>139</v>
      </c>
    </row>
    <row r="410">
      <c r="A410" s="39">
        <v>1157.0</v>
      </c>
      <c r="B410" s="39" t="s">
        <v>387</v>
      </c>
      <c r="C410" s="39" t="s">
        <v>109</v>
      </c>
      <c r="D410" s="39" t="s">
        <v>388</v>
      </c>
      <c r="E410" s="39">
        <v>2018.0</v>
      </c>
      <c r="F410" s="39" t="s">
        <v>389</v>
      </c>
      <c r="G410" s="39" t="s">
        <v>390</v>
      </c>
      <c r="I410" s="39" t="s">
        <v>95</v>
      </c>
      <c r="J410" s="39">
        <v>2050.0</v>
      </c>
      <c r="K410" s="39">
        <v>41.0</v>
      </c>
      <c r="M410" s="39" t="s">
        <v>85</v>
      </c>
      <c r="N410" s="39">
        <v>91.0</v>
      </c>
      <c r="P410" s="39">
        <v>1.5</v>
      </c>
      <c r="Q410" s="39"/>
      <c r="R410" s="39">
        <v>1.45</v>
      </c>
      <c r="BJ410" s="39">
        <v>1.0</v>
      </c>
      <c r="BP410" s="39" t="s">
        <v>139</v>
      </c>
    </row>
    <row r="411">
      <c r="A411" s="39">
        <v>1157.0</v>
      </c>
      <c r="B411" s="39" t="s">
        <v>387</v>
      </c>
      <c r="C411" s="39" t="s">
        <v>109</v>
      </c>
      <c r="D411" s="39" t="s">
        <v>388</v>
      </c>
      <c r="E411" s="39">
        <v>2018.0</v>
      </c>
      <c r="F411" s="39" t="s">
        <v>389</v>
      </c>
      <c r="G411" s="39" t="s">
        <v>390</v>
      </c>
      <c r="I411" s="39" t="s">
        <v>95</v>
      </c>
      <c r="J411" s="39">
        <v>2100.0</v>
      </c>
      <c r="K411" s="39">
        <v>206.0</v>
      </c>
      <c r="M411" s="39" t="s">
        <v>85</v>
      </c>
      <c r="N411" s="39">
        <v>271.0</v>
      </c>
      <c r="P411" s="39">
        <v>1.5</v>
      </c>
      <c r="Q411" s="39"/>
      <c r="R411" s="39">
        <v>1.45</v>
      </c>
      <c r="BJ411" s="39">
        <v>1.0</v>
      </c>
      <c r="BP411" s="39" t="s">
        <v>139</v>
      </c>
    </row>
    <row r="412">
      <c r="A412" s="39">
        <v>1157.0</v>
      </c>
      <c r="B412" s="39" t="s">
        <v>387</v>
      </c>
      <c r="C412" s="39" t="s">
        <v>109</v>
      </c>
      <c r="D412" s="39" t="s">
        <v>388</v>
      </c>
      <c r="E412" s="39">
        <v>2018.0</v>
      </c>
      <c r="F412" s="39" t="s">
        <v>389</v>
      </c>
      <c r="G412" s="39" t="s">
        <v>390</v>
      </c>
      <c r="I412" s="39" t="s">
        <v>95</v>
      </c>
      <c r="J412" s="39">
        <v>2100.0</v>
      </c>
      <c r="K412" s="39">
        <v>150.0</v>
      </c>
      <c r="M412" s="39" t="s">
        <v>85</v>
      </c>
      <c r="N412" s="39">
        <v>271.0</v>
      </c>
      <c r="P412" s="39">
        <v>1.5</v>
      </c>
      <c r="Q412" s="39"/>
      <c r="R412" s="39">
        <v>1.45</v>
      </c>
      <c r="BJ412" s="39">
        <v>1.0</v>
      </c>
      <c r="BP412" s="39" t="s">
        <v>139</v>
      </c>
    </row>
    <row r="413">
      <c r="A413" s="39">
        <v>1157.0</v>
      </c>
      <c r="B413" s="39" t="s">
        <v>387</v>
      </c>
      <c r="C413" s="39" t="s">
        <v>109</v>
      </c>
      <c r="D413" s="39" t="s">
        <v>388</v>
      </c>
      <c r="E413" s="39">
        <v>2018.0</v>
      </c>
      <c r="F413" s="39" t="s">
        <v>389</v>
      </c>
      <c r="G413" s="39" t="s">
        <v>390</v>
      </c>
      <c r="I413" s="39" t="s">
        <v>95</v>
      </c>
      <c r="J413" s="39">
        <v>2150.0</v>
      </c>
      <c r="K413" s="39">
        <v>459.0</v>
      </c>
      <c r="M413" s="39" t="s">
        <v>85</v>
      </c>
      <c r="N413" s="39">
        <v>599.0</v>
      </c>
      <c r="P413" s="39">
        <v>1.5</v>
      </c>
      <c r="Q413" s="39"/>
      <c r="R413" s="39">
        <v>1.45</v>
      </c>
      <c r="BJ413" s="39">
        <v>1.0</v>
      </c>
      <c r="BP413" s="39" t="s">
        <v>139</v>
      </c>
    </row>
    <row r="414">
      <c r="A414" s="39">
        <v>1157.0</v>
      </c>
      <c r="B414" s="39" t="s">
        <v>387</v>
      </c>
      <c r="C414" s="39" t="s">
        <v>109</v>
      </c>
      <c r="D414" s="39" t="s">
        <v>388</v>
      </c>
      <c r="E414" s="39">
        <v>2018.0</v>
      </c>
      <c r="F414" s="39" t="s">
        <v>389</v>
      </c>
      <c r="G414" s="39" t="s">
        <v>390</v>
      </c>
      <c r="I414" s="39" t="s">
        <v>95</v>
      </c>
      <c r="J414" s="39">
        <v>2150.0</v>
      </c>
      <c r="K414" s="39">
        <v>340.0</v>
      </c>
      <c r="M414" s="39" t="s">
        <v>85</v>
      </c>
      <c r="N414" s="39">
        <v>599.0</v>
      </c>
      <c r="P414" s="39">
        <v>1.5</v>
      </c>
      <c r="Q414" s="39"/>
      <c r="R414" s="39">
        <v>1.45</v>
      </c>
      <c r="BJ414" s="39">
        <v>1.0</v>
      </c>
      <c r="BP414" s="39" t="s">
        <v>139</v>
      </c>
    </row>
    <row r="415">
      <c r="A415" s="39">
        <v>3483.0</v>
      </c>
      <c r="B415" s="39" t="s">
        <v>391</v>
      </c>
      <c r="C415" s="39" t="s">
        <v>109</v>
      </c>
      <c r="D415" s="39" t="s">
        <v>392</v>
      </c>
      <c r="E415" s="39">
        <v>2007.0</v>
      </c>
      <c r="F415" s="39" t="s">
        <v>393</v>
      </c>
      <c r="G415" s="39" t="s">
        <v>131</v>
      </c>
      <c r="J415" s="39">
        <v>1998.0</v>
      </c>
      <c r="K415" s="39">
        <v>399.6</v>
      </c>
      <c r="M415" s="39" t="s">
        <v>85</v>
      </c>
      <c r="N415" s="39"/>
      <c r="O415" s="39">
        <v>3.0</v>
      </c>
      <c r="BG415" s="39">
        <v>1.0</v>
      </c>
      <c r="BP415" s="39" t="s">
        <v>139</v>
      </c>
      <c r="BR415" s="39" t="s">
        <v>394</v>
      </c>
    </row>
    <row r="416">
      <c r="A416" s="39">
        <v>3483.0</v>
      </c>
      <c r="B416" s="39" t="s">
        <v>391</v>
      </c>
      <c r="C416" s="39" t="s">
        <v>109</v>
      </c>
      <c r="D416" s="39" t="s">
        <v>392</v>
      </c>
      <c r="E416" s="39">
        <v>2007.0</v>
      </c>
      <c r="F416" s="39" t="s">
        <v>393</v>
      </c>
      <c r="G416" s="39" t="s">
        <v>131</v>
      </c>
      <c r="J416" s="39">
        <v>1998.0</v>
      </c>
      <c r="K416" s="39">
        <v>420.0</v>
      </c>
      <c r="M416" s="39" t="s">
        <v>85</v>
      </c>
      <c r="N416" s="39"/>
      <c r="O416" s="39">
        <v>3.0</v>
      </c>
      <c r="AR416" s="39"/>
      <c r="BG416" s="39">
        <v>1.0</v>
      </c>
      <c r="BP416" s="39" t="s">
        <v>139</v>
      </c>
      <c r="BR416" s="39" t="s">
        <v>394</v>
      </c>
    </row>
    <row r="417">
      <c r="A417" s="39">
        <v>1293.0</v>
      </c>
      <c r="B417" s="39" t="s">
        <v>395</v>
      </c>
      <c r="C417" s="39" t="s">
        <v>109</v>
      </c>
      <c r="D417" s="39" t="s">
        <v>396</v>
      </c>
      <c r="E417" s="39">
        <v>2018.0</v>
      </c>
      <c r="F417" s="39" t="s">
        <v>397</v>
      </c>
      <c r="G417" s="39" t="s">
        <v>131</v>
      </c>
      <c r="I417" s="39" t="s">
        <v>95</v>
      </c>
      <c r="J417" s="39">
        <v>2018.0</v>
      </c>
      <c r="K417" s="39">
        <v>116.0</v>
      </c>
      <c r="M417" s="39" t="s">
        <v>398</v>
      </c>
      <c r="AM417" s="39"/>
      <c r="AN417" s="39"/>
      <c r="AO417" s="39">
        <v>0.0</v>
      </c>
      <c r="AP417" s="39">
        <v>0.0</v>
      </c>
      <c r="AQ417" s="39">
        <v>0.0</v>
      </c>
      <c r="AR417" s="39">
        <v>0.0</v>
      </c>
      <c r="AT417" s="39">
        <v>40.0</v>
      </c>
      <c r="AV417" s="39">
        <v>210.0</v>
      </c>
      <c r="AY417" s="39">
        <v>730.0</v>
      </c>
      <c r="BH417" s="39">
        <v>1.0</v>
      </c>
      <c r="BP417" s="39" t="s">
        <v>330</v>
      </c>
      <c r="BR417" s="39" t="s">
        <v>399</v>
      </c>
    </row>
    <row r="418">
      <c r="A418" s="39">
        <v>1293.0</v>
      </c>
      <c r="B418" s="39" t="s">
        <v>395</v>
      </c>
      <c r="C418" s="39" t="s">
        <v>109</v>
      </c>
      <c r="D418" s="39" t="s">
        <v>396</v>
      </c>
      <c r="E418" s="39">
        <v>2018.0</v>
      </c>
      <c r="F418" s="39" t="s">
        <v>397</v>
      </c>
      <c r="G418" s="39" t="s">
        <v>131</v>
      </c>
      <c r="I418" s="39" t="s">
        <v>95</v>
      </c>
      <c r="J418" s="39">
        <v>2018.0</v>
      </c>
      <c r="K418" s="39">
        <v>4335.0</v>
      </c>
      <c r="M418" s="39" t="s">
        <v>147</v>
      </c>
      <c r="AM418" s="39"/>
      <c r="AN418" s="39"/>
      <c r="AO418" s="39">
        <v>0.0</v>
      </c>
      <c r="AP418" s="39">
        <v>0.0</v>
      </c>
      <c r="AQ418" s="39">
        <v>0.0</v>
      </c>
      <c r="AR418" s="39">
        <v>0.0</v>
      </c>
      <c r="AT418" s="39">
        <v>150.0</v>
      </c>
      <c r="AV418" s="39">
        <v>1091.0</v>
      </c>
      <c r="AY418" s="39">
        <v>76353.0</v>
      </c>
      <c r="BH418" s="39">
        <v>1.0</v>
      </c>
      <c r="BP418" s="39" t="s">
        <v>330</v>
      </c>
      <c r="BR418" s="39" t="s">
        <v>399</v>
      </c>
    </row>
    <row r="419">
      <c r="A419" s="39">
        <v>2501.0</v>
      </c>
      <c r="B419" s="39" t="s">
        <v>400</v>
      </c>
      <c r="C419" s="39" t="s">
        <v>109</v>
      </c>
      <c r="D419" s="39" t="s">
        <v>401</v>
      </c>
      <c r="E419" s="39">
        <v>2014.0</v>
      </c>
      <c r="F419" s="39" t="s">
        <v>402</v>
      </c>
      <c r="G419" s="39" t="s">
        <v>380</v>
      </c>
      <c r="I419" s="39" t="s">
        <v>84</v>
      </c>
      <c r="J419" s="39">
        <v>2015.0</v>
      </c>
      <c r="K419" s="39">
        <v>18.0</v>
      </c>
      <c r="L419" s="39">
        <v>2007.0</v>
      </c>
      <c r="M419" s="39" t="s">
        <v>403</v>
      </c>
      <c r="N419" s="39">
        <v>7.0</v>
      </c>
      <c r="P419" s="39">
        <v>1.0</v>
      </c>
      <c r="Q419" s="39"/>
      <c r="R419" s="39">
        <v>1.5</v>
      </c>
      <c r="BH419" s="39">
        <v>1.0</v>
      </c>
      <c r="BJ419" s="39">
        <v>1.0</v>
      </c>
      <c r="BP419" s="39" t="s">
        <v>249</v>
      </c>
      <c r="BR419" s="39" t="s">
        <v>404</v>
      </c>
    </row>
    <row r="420">
      <c r="A420" s="39">
        <v>2501.0</v>
      </c>
      <c r="B420" s="39" t="s">
        <v>400</v>
      </c>
      <c r="C420" s="39" t="s">
        <v>109</v>
      </c>
      <c r="D420" s="39" t="s">
        <v>401</v>
      </c>
      <c r="E420" s="39">
        <v>2014.0</v>
      </c>
      <c r="F420" s="39" t="s">
        <v>402</v>
      </c>
      <c r="G420" s="39" t="s">
        <v>380</v>
      </c>
      <c r="I420" s="39" t="s">
        <v>84</v>
      </c>
      <c r="J420" s="39">
        <v>2015.0</v>
      </c>
      <c r="K420" s="39">
        <v>60.0</v>
      </c>
      <c r="L420" s="39">
        <v>2007.0</v>
      </c>
      <c r="M420" s="39" t="s">
        <v>403</v>
      </c>
      <c r="N420" s="39">
        <v>22.0</v>
      </c>
      <c r="P420" s="39">
        <v>0.1</v>
      </c>
      <c r="Q420" s="39"/>
      <c r="R420" s="39">
        <v>1.5</v>
      </c>
      <c r="BH420" s="39">
        <v>1.0</v>
      </c>
      <c r="BJ420" s="39">
        <v>1.0</v>
      </c>
      <c r="BP420" s="39" t="s">
        <v>249</v>
      </c>
      <c r="BR420" s="39" t="s">
        <v>404</v>
      </c>
    </row>
    <row r="421">
      <c r="A421" s="39">
        <v>2501.0</v>
      </c>
      <c r="B421" s="39" t="s">
        <v>400</v>
      </c>
      <c r="C421" s="39" t="s">
        <v>109</v>
      </c>
      <c r="D421" s="39" t="s">
        <v>401</v>
      </c>
      <c r="E421" s="39">
        <v>2014.0</v>
      </c>
      <c r="F421" s="39" t="s">
        <v>402</v>
      </c>
      <c r="G421" s="39" t="s">
        <v>380</v>
      </c>
      <c r="I421" s="39" t="s">
        <v>84</v>
      </c>
      <c r="J421" s="39">
        <v>2015.0</v>
      </c>
      <c r="K421" s="39">
        <v>37.0</v>
      </c>
      <c r="L421" s="39">
        <v>2007.0</v>
      </c>
      <c r="M421" s="39" t="s">
        <v>403</v>
      </c>
      <c r="N421" s="39">
        <v>18.0</v>
      </c>
      <c r="P421" s="39">
        <v>1.0</v>
      </c>
      <c r="Q421" s="39"/>
      <c r="R421" s="39">
        <v>1.0</v>
      </c>
      <c r="BH421" s="39">
        <v>1.0</v>
      </c>
      <c r="BJ421" s="39">
        <v>1.0</v>
      </c>
      <c r="BP421" s="39" t="s">
        <v>249</v>
      </c>
      <c r="BR421" s="39" t="s">
        <v>404</v>
      </c>
    </row>
    <row r="422">
      <c r="A422" s="39">
        <v>2501.0</v>
      </c>
      <c r="B422" s="39" t="s">
        <v>400</v>
      </c>
      <c r="C422" s="39" t="s">
        <v>109</v>
      </c>
      <c r="D422" s="39" t="s">
        <v>401</v>
      </c>
      <c r="E422" s="39">
        <v>2014.0</v>
      </c>
      <c r="F422" s="39" t="s">
        <v>402</v>
      </c>
      <c r="G422" s="39" t="s">
        <v>380</v>
      </c>
      <c r="I422" s="39" t="s">
        <v>84</v>
      </c>
      <c r="J422" s="39">
        <v>2015.0</v>
      </c>
      <c r="K422" s="39">
        <v>140.0</v>
      </c>
      <c r="L422" s="39">
        <v>2007.0</v>
      </c>
      <c r="M422" s="39" t="s">
        <v>403</v>
      </c>
      <c r="N422" s="39">
        <v>65.0</v>
      </c>
      <c r="P422" s="39">
        <v>0.1</v>
      </c>
      <c r="Q422" s="39"/>
      <c r="R422" s="39">
        <v>1.0</v>
      </c>
      <c r="BH422" s="39">
        <v>1.0</v>
      </c>
      <c r="BJ422" s="39">
        <v>1.0</v>
      </c>
      <c r="BP422" s="39" t="s">
        <v>249</v>
      </c>
      <c r="BR422" s="39" t="s">
        <v>404</v>
      </c>
    </row>
    <row r="423">
      <c r="A423" s="39">
        <v>2501.0</v>
      </c>
      <c r="B423" s="39" t="s">
        <v>400</v>
      </c>
      <c r="C423" s="39" t="s">
        <v>109</v>
      </c>
      <c r="D423" s="39" t="s">
        <v>401</v>
      </c>
      <c r="E423" s="39">
        <v>2014.0</v>
      </c>
      <c r="F423" s="39" t="s">
        <v>402</v>
      </c>
      <c r="G423" s="39" t="s">
        <v>380</v>
      </c>
      <c r="I423" s="39" t="s">
        <v>84</v>
      </c>
      <c r="J423" s="39">
        <v>2015.0</v>
      </c>
      <c r="K423" s="39">
        <v>20.0</v>
      </c>
      <c r="L423" s="39">
        <v>2007.0</v>
      </c>
      <c r="M423" s="39" t="s">
        <v>403</v>
      </c>
      <c r="N423" s="39">
        <v>11.0</v>
      </c>
      <c r="P423" s="39">
        <v>3.0</v>
      </c>
      <c r="Q423" s="39"/>
      <c r="R423" s="39">
        <v>0.0</v>
      </c>
      <c r="BH423" s="39">
        <v>1.0</v>
      </c>
      <c r="BJ423" s="39">
        <v>1.0</v>
      </c>
      <c r="BP423" s="39" t="s">
        <v>249</v>
      </c>
      <c r="BR423" s="39" t="s">
        <v>404</v>
      </c>
    </row>
    <row r="424">
      <c r="A424" s="39">
        <v>2501.0</v>
      </c>
      <c r="B424" s="39" t="s">
        <v>400</v>
      </c>
      <c r="C424" s="39" t="s">
        <v>109</v>
      </c>
      <c r="D424" s="39" t="s">
        <v>401</v>
      </c>
      <c r="E424" s="39">
        <v>2014.0</v>
      </c>
      <c r="F424" s="39" t="s">
        <v>402</v>
      </c>
      <c r="G424" s="39" t="s">
        <v>380</v>
      </c>
      <c r="I424" s="39" t="s">
        <v>84</v>
      </c>
      <c r="J424" s="39">
        <v>2015.0</v>
      </c>
      <c r="K424" s="39">
        <v>6.0</v>
      </c>
      <c r="L424" s="39">
        <v>2007.0</v>
      </c>
      <c r="M424" s="39" t="s">
        <v>105</v>
      </c>
      <c r="N424" s="39">
        <v>7.0</v>
      </c>
      <c r="P424" s="39">
        <v>1.0</v>
      </c>
      <c r="Q424" s="39"/>
      <c r="R424" s="39">
        <v>1.5</v>
      </c>
      <c r="BH424" s="39">
        <v>1.0</v>
      </c>
      <c r="BJ424" s="39"/>
      <c r="BP424" s="39" t="s">
        <v>249</v>
      </c>
      <c r="BR424" s="39" t="s">
        <v>404</v>
      </c>
    </row>
    <row r="425">
      <c r="A425" s="39">
        <v>2501.0</v>
      </c>
      <c r="B425" s="39" t="s">
        <v>400</v>
      </c>
      <c r="C425" s="39" t="s">
        <v>109</v>
      </c>
      <c r="D425" s="39" t="s">
        <v>401</v>
      </c>
      <c r="E425" s="39">
        <v>2014.0</v>
      </c>
      <c r="F425" s="39" t="s">
        <v>402</v>
      </c>
      <c r="G425" s="39" t="s">
        <v>380</v>
      </c>
      <c r="I425" s="39" t="s">
        <v>84</v>
      </c>
      <c r="J425" s="39">
        <v>2015.0</v>
      </c>
      <c r="K425" s="39">
        <v>20.0</v>
      </c>
      <c r="L425" s="39">
        <v>2007.0</v>
      </c>
      <c r="M425" s="39" t="s">
        <v>105</v>
      </c>
      <c r="N425" s="39">
        <v>22.0</v>
      </c>
      <c r="P425" s="39">
        <v>0.1</v>
      </c>
      <c r="Q425" s="39"/>
      <c r="R425" s="39">
        <v>1.5</v>
      </c>
      <c r="BH425" s="39">
        <v>1.0</v>
      </c>
      <c r="BJ425" s="39"/>
      <c r="BP425" s="39" t="s">
        <v>249</v>
      </c>
      <c r="BR425" s="39" t="s">
        <v>404</v>
      </c>
    </row>
    <row r="426">
      <c r="A426" s="39">
        <v>2501.0</v>
      </c>
      <c r="B426" s="39" t="s">
        <v>400</v>
      </c>
      <c r="C426" s="39" t="s">
        <v>109</v>
      </c>
      <c r="D426" s="39" t="s">
        <v>401</v>
      </c>
      <c r="E426" s="39">
        <v>2014.0</v>
      </c>
      <c r="F426" s="39" t="s">
        <v>402</v>
      </c>
      <c r="G426" s="39" t="s">
        <v>380</v>
      </c>
      <c r="I426" s="39" t="s">
        <v>84</v>
      </c>
      <c r="J426" s="39">
        <v>2015.0</v>
      </c>
      <c r="K426" s="39">
        <v>15.0</v>
      </c>
      <c r="L426" s="39">
        <v>2007.0</v>
      </c>
      <c r="M426" s="39" t="s">
        <v>105</v>
      </c>
      <c r="N426" s="39">
        <v>18.0</v>
      </c>
      <c r="P426" s="39">
        <v>1.0</v>
      </c>
      <c r="Q426" s="39"/>
      <c r="R426" s="39">
        <v>1.0</v>
      </c>
      <c r="BH426" s="39">
        <v>1.0</v>
      </c>
      <c r="BJ426" s="39"/>
      <c r="BP426" s="39" t="s">
        <v>249</v>
      </c>
      <c r="BR426" s="39" t="s">
        <v>404</v>
      </c>
    </row>
    <row r="427">
      <c r="A427" s="39">
        <v>2501.0</v>
      </c>
      <c r="B427" s="39" t="s">
        <v>400</v>
      </c>
      <c r="C427" s="39" t="s">
        <v>109</v>
      </c>
      <c r="D427" s="39" t="s">
        <v>401</v>
      </c>
      <c r="E427" s="39">
        <v>2014.0</v>
      </c>
      <c r="F427" s="39" t="s">
        <v>402</v>
      </c>
      <c r="G427" s="39" t="s">
        <v>380</v>
      </c>
      <c r="I427" s="39" t="s">
        <v>84</v>
      </c>
      <c r="J427" s="39">
        <v>2015.0</v>
      </c>
      <c r="K427" s="39">
        <v>63.0</v>
      </c>
      <c r="L427" s="39">
        <v>2007.0</v>
      </c>
      <c r="M427" s="39" t="s">
        <v>105</v>
      </c>
      <c r="N427" s="39">
        <v>65.0</v>
      </c>
      <c r="P427" s="39">
        <v>0.1</v>
      </c>
      <c r="Q427" s="39"/>
      <c r="R427" s="39">
        <v>1.0</v>
      </c>
      <c r="BH427" s="39">
        <v>1.0</v>
      </c>
      <c r="BJ427" s="39"/>
      <c r="BP427" s="39" t="s">
        <v>249</v>
      </c>
      <c r="BR427" s="39" t="s">
        <v>404</v>
      </c>
    </row>
    <row r="428">
      <c r="A428" s="39">
        <v>2501.0</v>
      </c>
      <c r="B428" s="39" t="s">
        <v>400</v>
      </c>
      <c r="C428" s="39" t="s">
        <v>109</v>
      </c>
      <c r="D428" s="39" t="s">
        <v>401</v>
      </c>
      <c r="E428" s="39">
        <v>2014.0</v>
      </c>
      <c r="F428" s="39" t="s">
        <v>402</v>
      </c>
      <c r="G428" s="39" t="s">
        <v>380</v>
      </c>
      <c r="I428" s="39" t="s">
        <v>84</v>
      </c>
      <c r="J428" s="39">
        <v>2015.0</v>
      </c>
      <c r="K428" s="39">
        <v>11.0</v>
      </c>
      <c r="L428" s="39">
        <v>2007.0</v>
      </c>
      <c r="M428" s="39" t="s">
        <v>105</v>
      </c>
      <c r="N428" s="39">
        <v>11.0</v>
      </c>
      <c r="P428" s="39">
        <v>3.0</v>
      </c>
      <c r="Q428" s="39"/>
      <c r="R428" s="39">
        <v>0.0</v>
      </c>
      <c r="BH428" s="39">
        <v>1.0</v>
      </c>
      <c r="BJ428" s="39"/>
      <c r="BP428" s="39" t="s">
        <v>249</v>
      </c>
      <c r="BR428" s="39" t="s">
        <v>404</v>
      </c>
    </row>
    <row r="429">
      <c r="A429" s="39">
        <v>2501.0</v>
      </c>
      <c r="B429" s="39" t="s">
        <v>400</v>
      </c>
      <c r="C429" s="39" t="s">
        <v>109</v>
      </c>
      <c r="D429" s="39" t="s">
        <v>401</v>
      </c>
      <c r="E429" s="39">
        <v>2014.0</v>
      </c>
      <c r="F429" s="39" t="s">
        <v>402</v>
      </c>
      <c r="G429" s="39" t="s">
        <v>380</v>
      </c>
      <c r="I429" s="39" t="s">
        <v>84</v>
      </c>
      <c r="J429" s="39">
        <v>2015.0</v>
      </c>
      <c r="K429" s="39">
        <v>17.0</v>
      </c>
      <c r="L429" s="39">
        <v>2007.0</v>
      </c>
      <c r="M429" s="39" t="s">
        <v>105</v>
      </c>
      <c r="N429" s="39">
        <v>7.0</v>
      </c>
      <c r="P429" s="39">
        <v>1.0</v>
      </c>
      <c r="Q429" s="39"/>
      <c r="R429" s="39">
        <v>1.5</v>
      </c>
      <c r="BH429" s="39"/>
      <c r="BJ429" s="39">
        <v>1.0</v>
      </c>
      <c r="BP429" s="39" t="s">
        <v>249</v>
      </c>
      <c r="BR429" s="39" t="s">
        <v>404</v>
      </c>
    </row>
    <row r="430">
      <c r="A430" s="39">
        <v>2501.0</v>
      </c>
      <c r="B430" s="39" t="s">
        <v>400</v>
      </c>
      <c r="C430" s="39" t="s">
        <v>109</v>
      </c>
      <c r="D430" s="39" t="s">
        <v>401</v>
      </c>
      <c r="E430" s="39">
        <v>2014.0</v>
      </c>
      <c r="F430" s="39" t="s">
        <v>402</v>
      </c>
      <c r="G430" s="39" t="s">
        <v>380</v>
      </c>
      <c r="I430" s="39" t="s">
        <v>84</v>
      </c>
      <c r="J430" s="39">
        <v>2015.0</v>
      </c>
      <c r="K430" s="39">
        <v>50.0</v>
      </c>
      <c r="L430" s="39">
        <v>2007.0</v>
      </c>
      <c r="M430" s="39" t="s">
        <v>105</v>
      </c>
      <c r="N430" s="39">
        <v>22.0</v>
      </c>
      <c r="P430" s="39">
        <v>0.1</v>
      </c>
      <c r="Q430" s="39"/>
      <c r="R430" s="39">
        <v>1.5</v>
      </c>
      <c r="BH430" s="39"/>
      <c r="BJ430" s="39">
        <v>1.0</v>
      </c>
      <c r="BP430" s="39" t="s">
        <v>249</v>
      </c>
      <c r="BR430" s="39" t="s">
        <v>404</v>
      </c>
    </row>
    <row r="431">
      <c r="A431" s="39">
        <v>2501.0</v>
      </c>
      <c r="B431" s="39" t="s">
        <v>400</v>
      </c>
      <c r="C431" s="39" t="s">
        <v>109</v>
      </c>
      <c r="D431" s="39" t="s">
        <v>401</v>
      </c>
      <c r="E431" s="39">
        <v>2014.0</v>
      </c>
      <c r="F431" s="39" t="s">
        <v>402</v>
      </c>
      <c r="G431" s="39" t="s">
        <v>380</v>
      </c>
      <c r="I431" s="39" t="s">
        <v>84</v>
      </c>
      <c r="J431" s="39">
        <v>2015.0</v>
      </c>
      <c r="K431" s="39">
        <v>40.0</v>
      </c>
      <c r="L431" s="39">
        <v>2007.0</v>
      </c>
      <c r="M431" s="39" t="s">
        <v>105</v>
      </c>
      <c r="N431" s="39">
        <v>18.0</v>
      </c>
      <c r="P431" s="39">
        <v>1.0</v>
      </c>
      <c r="Q431" s="39"/>
      <c r="R431" s="39">
        <v>1.0</v>
      </c>
      <c r="BH431" s="39"/>
      <c r="BJ431" s="39">
        <v>1.0</v>
      </c>
      <c r="BP431" s="39" t="s">
        <v>249</v>
      </c>
      <c r="BR431" s="39" t="s">
        <v>404</v>
      </c>
    </row>
    <row r="432">
      <c r="A432" s="39">
        <v>2501.0</v>
      </c>
      <c r="B432" s="39" t="s">
        <v>400</v>
      </c>
      <c r="C432" s="39" t="s">
        <v>109</v>
      </c>
      <c r="D432" s="39" t="s">
        <v>401</v>
      </c>
      <c r="E432" s="39">
        <v>2014.0</v>
      </c>
      <c r="F432" s="39" t="s">
        <v>402</v>
      </c>
      <c r="G432" s="39" t="s">
        <v>380</v>
      </c>
      <c r="I432" s="39" t="s">
        <v>84</v>
      </c>
      <c r="J432" s="39">
        <v>2015.0</v>
      </c>
      <c r="K432" s="39">
        <v>137.0</v>
      </c>
      <c r="L432" s="39">
        <v>2007.0</v>
      </c>
      <c r="M432" s="39" t="s">
        <v>105</v>
      </c>
      <c r="N432" s="39">
        <v>65.0</v>
      </c>
      <c r="P432" s="39">
        <v>0.1</v>
      </c>
      <c r="Q432" s="39"/>
      <c r="R432" s="39">
        <v>1.0</v>
      </c>
      <c r="BH432" s="39"/>
      <c r="BJ432" s="39">
        <v>1.0</v>
      </c>
      <c r="BP432" s="39" t="s">
        <v>249</v>
      </c>
      <c r="BR432" s="39" t="s">
        <v>404</v>
      </c>
    </row>
    <row r="433">
      <c r="A433" s="39">
        <v>2501.0</v>
      </c>
      <c r="B433" s="39" t="s">
        <v>400</v>
      </c>
      <c r="C433" s="39" t="s">
        <v>109</v>
      </c>
      <c r="D433" s="39" t="s">
        <v>401</v>
      </c>
      <c r="E433" s="39">
        <v>2014.0</v>
      </c>
      <c r="F433" s="39" t="s">
        <v>402</v>
      </c>
      <c r="G433" s="39" t="s">
        <v>380</v>
      </c>
      <c r="I433" s="39" t="s">
        <v>84</v>
      </c>
      <c r="J433" s="39">
        <v>2015.0</v>
      </c>
      <c r="K433" s="39">
        <v>25.0</v>
      </c>
      <c r="L433" s="39">
        <v>2007.0</v>
      </c>
      <c r="M433" s="39" t="s">
        <v>105</v>
      </c>
      <c r="N433" s="39">
        <v>11.0</v>
      </c>
      <c r="P433" s="39">
        <v>3.0</v>
      </c>
      <c r="Q433" s="39"/>
      <c r="R433" s="39">
        <v>0.0</v>
      </c>
      <c r="BH433" s="39"/>
      <c r="BJ433" s="39">
        <v>1.0</v>
      </c>
      <c r="BP433" s="39" t="s">
        <v>249</v>
      </c>
      <c r="BR433" s="39" t="s">
        <v>404</v>
      </c>
    </row>
    <row r="434">
      <c r="A434" s="39">
        <v>2270.0</v>
      </c>
      <c r="B434" s="39" t="s">
        <v>405</v>
      </c>
      <c r="C434" s="39" t="s">
        <v>109</v>
      </c>
      <c r="D434" s="39" t="s">
        <v>406</v>
      </c>
      <c r="E434" s="39">
        <v>2015.0</v>
      </c>
      <c r="F434" s="39" t="s">
        <v>407</v>
      </c>
      <c r="H434" s="39" t="s">
        <v>131</v>
      </c>
      <c r="I434" s="39" t="s">
        <v>84</v>
      </c>
      <c r="J434" s="39">
        <v>2010.0</v>
      </c>
      <c r="K434" s="39">
        <v>27.0</v>
      </c>
      <c r="O434" s="39">
        <v>5.0</v>
      </c>
      <c r="BE434" s="39">
        <v>1.0</v>
      </c>
      <c r="BH434" s="39">
        <v>1.0</v>
      </c>
      <c r="BJ434" s="39">
        <v>1.0</v>
      </c>
      <c r="BP434" s="39" t="s">
        <v>139</v>
      </c>
    </row>
    <row r="435">
      <c r="A435" s="39">
        <v>2270.0</v>
      </c>
      <c r="B435" s="39" t="s">
        <v>405</v>
      </c>
      <c r="C435" s="39" t="s">
        <v>109</v>
      </c>
      <c r="D435" s="39" t="s">
        <v>406</v>
      </c>
      <c r="E435" s="39">
        <v>2015.0</v>
      </c>
      <c r="F435" s="39" t="s">
        <v>407</v>
      </c>
      <c r="H435" s="39" t="s">
        <v>131</v>
      </c>
      <c r="I435" s="39" t="s">
        <v>84</v>
      </c>
      <c r="J435" s="39">
        <v>2010.0</v>
      </c>
      <c r="K435" s="39">
        <v>84.0</v>
      </c>
      <c r="O435" s="39">
        <v>3.0</v>
      </c>
      <c r="BE435" s="39">
        <v>1.0</v>
      </c>
      <c r="BH435" s="39">
        <v>1.0</v>
      </c>
      <c r="BJ435" s="39">
        <v>1.0</v>
      </c>
      <c r="BP435" s="39" t="s">
        <v>139</v>
      </c>
    </row>
    <row r="436">
      <c r="A436" s="39">
        <v>2270.0</v>
      </c>
      <c r="B436" s="39" t="s">
        <v>405</v>
      </c>
      <c r="C436" s="39" t="s">
        <v>109</v>
      </c>
      <c r="D436" s="39" t="s">
        <v>406</v>
      </c>
      <c r="E436" s="39">
        <v>2015.0</v>
      </c>
      <c r="F436" s="39" t="s">
        <v>407</v>
      </c>
      <c r="H436" s="39" t="s">
        <v>131</v>
      </c>
      <c r="I436" s="39" t="s">
        <v>84</v>
      </c>
      <c r="J436" s="39">
        <v>2010.0</v>
      </c>
      <c r="K436" s="39">
        <v>150.0</v>
      </c>
      <c r="O436" s="39">
        <v>1.4</v>
      </c>
      <c r="BE436" s="39">
        <v>1.0</v>
      </c>
      <c r="BH436" s="39">
        <v>1.0</v>
      </c>
      <c r="BJ436" s="39">
        <v>1.0</v>
      </c>
      <c r="BP436" s="39" t="s">
        <v>139</v>
      </c>
    </row>
    <row r="437">
      <c r="A437" s="39">
        <v>2270.0</v>
      </c>
      <c r="B437" s="39" t="s">
        <v>405</v>
      </c>
      <c r="C437" s="39" t="s">
        <v>109</v>
      </c>
      <c r="D437" s="39" t="s">
        <v>406</v>
      </c>
      <c r="E437" s="39">
        <v>2015.0</v>
      </c>
      <c r="F437" s="39" t="s">
        <v>407</v>
      </c>
      <c r="H437" s="39" t="s">
        <v>131</v>
      </c>
      <c r="I437" s="39" t="s">
        <v>84</v>
      </c>
      <c r="J437" s="39">
        <v>2010.0</v>
      </c>
      <c r="K437" s="39">
        <v>110.0</v>
      </c>
      <c r="O437" s="39" t="s">
        <v>193</v>
      </c>
      <c r="BE437" s="39">
        <v>1.0</v>
      </c>
      <c r="BH437" s="39">
        <v>1.0</v>
      </c>
      <c r="BJ437" s="39">
        <v>1.0</v>
      </c>
      <c r="BP437" s="39" t="s">
        <v>139</v>
      </c>
    </row>
    <row r="438">
      <c r="A438" s="39">
        <v>436.0</v>
      </c>
      <c r="B438" s="39" t="s">
        <v>408</v>
      </c>
      <c r="C438" s="39" t="s">
        <v>109</v>
      </c>
      <c r="D438" s="39" t="s">
        <v>409</v>
      </c>
      <c r="E438" s="39">
        <v>2019.0</v>
      </c>
      <c r="F438" s="39" t="s">
        <v>410</v>
      </c>
      <c r="G438" s="39" t="s">
        <v>151</v>
      </c>
      <c r="J438" s="39">
        <v>2005.0</v>
      </c>
      <c r="K438" s="39">
        <v>16.0</v>
      </c>
      <c r="L438" s="39"/>
      <c r="N438" s="39"/>
      <c r="O438" s="39"/>
      <c r="P438" s="39">
        <v>1.5</v>
      </c>
      <c r="Q438" s="39"/>
      <c r="R438" s="39" t="s">
        <v>411</v>
      </c>
      <c r="AC438" s="39"/>
      <c r="AE438" s="39">
        <v>1.0</v>
      </c>
      <c r="AI438" s="39"/>
      <c r="AJ438" s="39"/>
      <c r="AK438" s="39"/>
      <c r="BC438" s="39">
        <v>1.0</v>
      </c>
      <c r="BP438" s="39" t="s">
        <v>412</v>
      </c>
    </row>
    <row r="439">
      <c r="A439" s="39">
        <v>436.0</v>
      </c>
      <c r="B439" s="39" t="s">
        <v>408</v>
      </c>
      <c r="C439" s="39" t="s">
        <v>109</v>
      </c>
      <c r="D439" s="39" t="s">
        <v>409</v>
      </c>
      <c r="E439" s="39">
        <v>2019.0</v>
      </c>
      <c r="F439" s="39" t="s">
        <v>410</v>
      </c>
      <c r="G439" s="39" t="s">
        <v>151</v>
      </c>
      <c r="J439" s="39">
        <v>2050.0</v>
      </c>
      <c r="K439" s="39">
        <v>43.0</v>
      </c>
      <c r="L439" s="39"/>
      <c r="N439" s="39"/>
      <c r="O439" s="39"/>
      <c r="P439" s="39">
        <v>1.5</v>
      </c>
      <c r="Q439" s="39"/>
      <c r="R439" s="39" t="s">
        <v>411</v>
      </c>
      <c r="AC439" s="39"/>
      <c r="AE439" s="39">
        <v>1.0</v>
      </c>
      <c r="AI439" s="39"/>
      <c r="AJ439" s="39"/>
      <c r="AK439" s="39"/>
      <c r="AQ439" s="39">
        <v>22.0</v>
      </c>
      <c r="AT439" s="39">
        <v>38.0</v>
      </c>
      <c r="AW439" s="39">
        <v>68.0</v>
      </c>
      <c r="BC439" s="39">
        <v>1.0</v>
      </c>
      <c r="BP439" s="39" t="s">
        <v>413</v>
      </c>
    </row>
    <row r="440">
      <c r="A440" s="39">
        <v>436.0</v>
      </c>
      <c r="B440" s="39" t="s">
        <v>408</v>
      </c>
      <c r="C440" s="39" t="s">
        <v>109</v>
      </c>
      <c r="D440" s="39" t="s">
        <v>409</v>
      </c>
      <c r="E440" s="39">
        <v>2019.0</v>
      </c>
      <c r="F440" s="39" t="s">
        <v>410</v>
      </c>
      <c r="G440" s="39" t="s">
        <v>151</v>
      </c>
      <c r="J440" s="39">
        <v>2100.0</v>
      </c>
      <c r="K440" s="39">
        <v>97.0</v>
      </c>
      <c r="L440" s="39"/>
      <c r="N440" s="39"/>
      <c r="O440" s="39"/>
      <c r="P440" s="39">
        <v>1.5</v>
      </c>
      <c r="Q440" s="39"/>
      <c r="R440" s="39" t="s">
        <v>411</v>
      </c>
      <c r="AC440" s="39"/>
      <c r="AE440" s="39">
        <v>1.0</v>
      </c>
      <c r="AI440" s="39"/>
      <c r="AJ440" s="39"/>
      <c r="AK440" s="39"/>
      <c r="AQ440" s="39">
        <v>35.0</v>
      </c>
      <c r="AT440" s="39"/>
      <c r="AW440" s="39">
        <v>182.0</v>
      </c>
      <c r="BC440" s="39">
        <v>1.0</v>
      </c>
      <c r="BP440" s="39" t="s">
        <v>413</v>
      </c>
      <c r="BR440" s="39" t="s">
        <v>414</v>
      </c>
    </row>
    <row r="441">
      <c r="A441" s="39">
        <v>436.0</v>
      </c>
      <c r="B441" s="39" t="s">
        <v>408</v>
      </c>
      <c r="C441" s="39" t="s">
        <v>109</v>
      </c>
      <c r="D441" s="39" t="s">
        <v>409</v>
      </c>
      <c r="E441" s="39">
        <v>2019.0</v>
      </c>
      <c r="F441" s="39" t="s">
        <v>410</v>
      </c>
      <c r="G441" s="39" t="s">
        <v>151</v>
      </c>
      <c r="J441" s="39">
        <v>2020.0</v>
      </c>
      <c r="K441" s="39">
        <v>24.0</v>
      </c>
      <c r="L441" s="39"/>
      <c r="N441" s="39"/>
      <c r="O441" s="39"/>
      <c r="P441" s="39">
        <v>1.5</v>
      </c>
      <c r="Q441" s="39"/>
      <c r="R441" s="39" t="s">
        <v>411</v>
      </c>
      <c r="AC441" s="39"/>
      <c r="AE441" s="39">
        <v>1.0</v>
      </c>
      <c r="AI441" s="39"/>
      <c r="AJ441" s="39"/>
      <c r="AK441" s="39"/>
      <c r="AQ441" s="39">
        <v>35.0</v>
      </c>
      <c r="AT441" s="39"/>
      <c r="AW441" s="39">
        <v>182.0</v>
      </c>
      <c r="BC441" s="39">
        <v>1.0</v>
      </c>
      <c r="BP441" s="39" t="s">
        <v>413</v>
      </c>
      <c r="BR441" s="39" t="s">
        <v>414</v>
      </c>
    </row>
    <row r="442">
      <c r="A442" s="39">
        <v>1949.0</v>
      </c>
      <c r="B442" s="39" t="s">
        <v>415</v>
      </c>
      <c r="C442" s="39" t="s">
        <v>91</v>
      </c>
      <c r="D442" s="39" t="s">
        <v>416</v>
      </c>
      <c r="E442" s="39">
        <v>2016.0</v>
      </c>
      <c r="F442" s="39" t="s">
        <v>417</v>
      </c>
      <c r="G442" s="39" t="s">
        <v>418</v>
      </c>
      <c r="I442" s="39" t="s">
        <v>84</v>
      </c>
      <c r="J442" s="39">
        <v>2012.0</v>
      </c>
      <c r="K442" s="39">
        <v>235.72801</v>
      </c>
      <c r="L442" s="39">
        <v>2015.0</v>
      </c>
      <c r="P442" s="39">
        <v>0.1</v>
      </c>
      <c r="BP442" s="39"/>
      <c r="BR442" s="39" t="s">
        <v>419</v>
      </c>
    </row>
    <row r="443">
      <c r="A443" s="39">
        <v>1949.0</v>
      </c>
      <c r="B443" s="39" t="s">
        <v>415</v>
      </c>
      <c r="C443" s="39" t="s">
        <v>91</v>
      </c>
      <c r="D443" s="39" t="s">
        <v>416</v>
      </c>
      <c r="E443" s="39">
        <v>2016.0</v>
      </c>
      <c r="F443" s="39" t="s">
        <v>417</v>
      </c>
      <c r="G443" s="39" t="s">
        <v>418</v>
      </c>
      <c r="I443" s="39" t="s">
        <v>84</v>
      </c>
      <c r="J443" s="39">
        <v>2012.0</v>
      </c>
      <c r="K443" s="39">
        <v>56.54055</v>
      </c>
      <c r="L443" s="39">
        <v>2015.0</v>
      </c>
      <c r="P443" s="39">
        <v>0.5</v>
      </c>
      <c r="BP443" s="39"/>
      <c r="BR443" s="39" t="s">
        <v>419</v>
      </c>
    </row>
    <row r="444">
      <c r="A444" s="39">
        <v>1949.0</v>
      </c>
      <c r="B444" s="39" t="s">
        <v>415</v>
      </c>
      <c r="C444" s="39" t="s">
        <v>91</v>
      </c>
      <c r="D444" s="39" t="s">
        <v>416</v>
      </c>
      <c r="E444" s="39">
        <v>2016.0</v>
      </c>
      <c r="F444" s="39" t="s">
        <v>417</v>
      </c>
      <c r="G444" s="39" t="s">
        <v>418</v>
      </c>
      <c r="I444" s="39" t="s">
        <v>84</v>
      </c>
      <c r="J444" s="39">
        <v>2012.0</v>
      </c>
      <c r="K444" s="39">
        <v>32.57091</v>
      </c>
      <c r="L444" s="39">
        <v>2015.0</v>
      </c>
      <c r="P444" s="39">
        <v>1.0</v>
      </c>
      <c r="BR444" s="39" t="s">
        <v>419</v>
      </c>
    </row>
    <row r="445">
      <c r="A445" s="39">
        <v>1949.0</v>
      </c>
      <c r="B445" s="39" t="s">
        <v>415</v>
      </c>
      <c r="C445" s="39" t="s">
        <v>91</v>
      </c>
      <c r="D445" s="39" t="s">
        <v>416</v>
      </c>
      <c r="E445" s="39">
        <v>2016.0</v>
      </c>
      <c r="F445" s="39" t="s">
        <v>417</v>
      </c>
      <c r="G445" s="39" t="s">
        <v>418</v>
      </c>
      <c r="I445" s="39" t="s">
        <v>84</v>
      </c>
      <c r="J445" s="39">
        <v>2012.0</v>
      </c>
      <c r="K445" s="39">
        <v>19.1245</v>
      </c>
      <c r="L445" s="39">
        <v>2015.0</v>
      </c>
      <c r="P445" s="39">
        <v>2.0</v>
      </c>
      <c r="BR445" s="39" t="s">
        <v>419</v>
      </c>
    </row>
    <row r="446">
      <c r="A446" s="39">
        <v>1000.0</v>
      </c>
      <c r="B446" s="39" t="s">
        <v>420</v>
      </c>
      <c r="C446" s="39" t="s">
        <v>80</v>
      </c>
      <c r="D446" s="39" t="s">
        <v>421</v>
      </c>
      <c r="E446" s="39">
        <v>2018.0</v>
      </c>
      <c r="F446" s="39" t="s">
        <v>422</v>
      </c>
      <c r="I446" s="39" t="s">
        <v>84</v>
      </c>
      <c r="J446" s="39">
        <v>2020.0</v>
      </c>
      <c r="K446" s="39">
        <v>667.5885</v>
      </c>
      <c r="L446" s="39">
        <v>2005.0</v>
      </c>
      <c r="M446" s="39" t="s">
        <v>423</v>
      </c>
      <c r="P446" s="39">
        <v>2.0</v>
      </c>
      <c r="Q446" s="39"/>
      <c r="R446" s="39">
        <v>1.5</v>
      </c>
      <c r="U446" s="39">
        <v>1.0</v>
      </c>
      <c r="Z446" s="39">
        <v>1.0</v>
      </c>
      <c r="AA446" s="39">
        <v>1.0</v>
      </c>
      <c r="AD446" s="39">
        <v>1.0</v>
      </c>
      <c r="AR446" s="39">
        <v>181.6923</v>
      </c>
      <c r="AV446" s="39">
        <v>1493.028</v>
      </c>
      <c r="BH446" s="39">
        <v>1.0</v>
      </c>
      <c r="BJ446" s="39">
        <v>1.0</v>
      </c>
      <c r="BP446" s="39" t="s">
        <v>412</v>
      </c>
      <c r="BR446" s="39" t="s">
        <v>424</v>
      </c>
    </row>
    <row r="447">
      <c r="A447" s="39">
        <v>1000.0</v>
      </c>
      <c r="B447" s="39" t="s">
        <v>420</v>
      </c>
      <c r="C447" s="39" t="s">
        <v>80</v>
      </c>
      <c r="D447" s="39" t="s">
        <v>421</v>
      </c>
      <c r="E447" s="39">
        <v>2018.0</v>
      </c>
      <c r="F447" s="39" t="s">
        <v>422</v>
      </c>
      <c r="I447" s="39" t="s">
        <v>84</v>
      </c>
      <c r="J447" s="39">
        <v>2020.0</v>
      </c>
      <c r="K447" s="39">
        <v>313.3772</v>
      </c>
      <c r="L447" s="39">
        <v>2005.0</v>
      </c>
      <c r="M447" s="39" t="s">
        <v>423</v>
      </c>
      <c r="P447" s="39">
        <v>2.0</v>
      </c>
      <c r="Q447" s="39"/>
      <c r="R447" s="39">
        <v>1.5</v>
      </c>
      <c r="U447" s="39">
        <v>1.0</v>
      </c>
      <c r="Z447" s="39">
        <v>1.0</v>
      </c>
      <c r="AA447" s="39">
        <v>1.0</v>
      </c>
      <c r="AD447" s="39">
        <v>1.0</v>
      </c>
      <c r="AR447" s="39">
        <v>-107.259</v>
      </c>
      <c r="AV447" s="39">
        <v>1204.668</v>
      </c>
      <c r="BH447" s="39">
        <v>1.0</v>
      </c>
      <c r="BJ447" s="39">
        <v>1.0</v>
      </c>
      <c r="BP447" s="39" t="s">
        <v>412</v>
      </c>
      <c r="BR447" s="39" t="s">
        <v>424</v>
      </c>
    </row>
    <row r="448">
      <c r="A448" s="39">
        <v>1000.0</v>
      </c>
      <c r="B448" s="39" t="s">
        <v>420</v>
      </c>
      <c r="C448" s="39" t="s">
        <v>80</v>
      </c>
      <c r="D448" s="39" t="s">
        <v>421</v>
      </c>
      <c r="E448" s="39">
        <v>2018.0</v>
      </c>
      <c r="F448" s="39" t="s">
        <v>422</v>
      </c>
      <c r="I448" s="39" t="s">
        <v>84</v>
      </c>
      <c r="J448" s="39">
        <v>2020.0</v>
      </c>
      <c r="K448" s="39">
        <v>130.5369</v>
      </c>
      <c r="L448" s="39">
        <v>2005.0</v>
      </c>
      <c r="M448" s="39" t="s">
        <v>423</v>
      </c>
      <c r="P448" s="39">
        <v>2.0</v>
      </c>
      <c r="Q448" s="39"/>
      <c r="R448" s="39">
        <v>1.5</v>
      </c>
      <c r="U448" s="39">
        <v>1.0</v>
      </c>
      <c r="Z448" s="39">
        <v>1.0</v>
      </c>
      <c r="AA448" s="39">
        <v>1.0</v>
      </c>
      <c r="AD448" s="39">
        <v>1.0</v>
      </c>
      <c r="AR448" s="39">
        <v>-81.0762</v>
      </c>
      <c r="AV448" s="39">
        <v>464.3316</v>
      </c>
      <c r="BH448" s="39">
        <v>1.0</v>
      </c>
      <c r="BJ448" s="39">
        <v>1.0</v>
      </c>
      <c r="BP448" s="39" t="s">
        <v>412</v>
      </c>
      <c r="BR448" s="39" t="s">
        <v>424</v>
      </c>
    </row>
    <row r="449">
      <c r="A449" s="39">
        <v>1000.0</v>
      </c>
      <c r="B449" s="39" t="s">
        <v>420</v>
      </c>
      <c r="C449" s="39" t="s">
        <v>80</v>
      </c>
      <c r="D449" s="39" t="s">
        <v>421</v>
      </c>
      <c r="E449" s="39">
        <v>2018.0</v>
      </c>
      <c r="F449" s="39" t="s">
        <v>422</v>
      </c>
      <c r="I449" s="39" t="s">
        <v>84</v>
      </c>
      <c r="J449" s="39">
        <v>2020.0</v>
      </c>
      <c r="K449" s="39">
        <v>304.7352</v>
      </c>
      <c r="L449" s="39">
        <v>2005.0</v>
      </c>
      <c r="M449" s="39" t="s">
        <v>423</v>
      </c>
      <c r="P449" s="39">
        <v>2.0</v>
      </c>
      <c r="Q449" s="39"/>
      <c r="R449" s="39">
        <v>1.5</v>
      </c>
      <c r="U449" s="39">
        <v>1.0</v>
      </c>
      <c r="Z449" s="39">
        <v>1.0</v>
      </c>
      <c r="AA449" s="39">
        <v>1.0</v>
      </c>
      <c r="AD449" s="39">
        <v>1.0</v>
      </c>
      <c r="AR449" s="39">
        <v>113.6207</v>
      </c>
      <c r="AV449" s="39">
        <v>592.8557</v>
      </c>
      <c r="BH449" s="39">
        <v>1.0</v>
      </c>
      <c r="BJ449" s="39">
        <v>1.0</v>
      </c>
      <c r="BP449" s="39" t="s">
        <v>412</v>
      </c>
      <c r="BR449" s="39" t="s">
        <v>424</v>
      </c>
    </row>
    <row r="450">
      <c r="A450" s="39">
        <v>1000.0</v>
      </c>
      <c r="B450" s="39" t="s">
        <v>420</v>
      </c>
      <c r="C450" s="39" t="s">
        <v>80</v>
      </c>
      <c r="D450" s="39" t="s">
        <v>421</v>
      </c>
      <c r="E450" s="39">
        <v>2018.0</v>
      </c>
      <c r="F450" s="39" t="s">
        <v>422</v>
      </c>
      <c r="I450" s="39" t="s">
        <v>84</v>
      </c>
      <c r="J450" s="39">
        <v>2020.0</v>
      </c>
      <c r="K450" s="39">
        <v>781.2986</v>
      </c>
      <c r="L450" s="39">
        <v>2005.0</v>
      </c>
      <c r="M450" s="39" t="s">
        <v>425</v>
      </c>
      <c r="P450" s="39">
        <v>2.0</v>
      </c>
      <c r="Q450" s="39"/>
      <c r="R450" s="39">
        <v>1.5</v>
      </c>
      <c r="U450" s="39">
        <v>1.0</v>
      </c>
      <c r="Z450" s="39">
        <v>1.0</v>
      </c>
      <c r="AA450" s="39">
        <v>1.0</v>
      </c>
      <c r="AD450" s="39">
        <v>1.0</v>
      </c>
      <c r="AR450" s="39">
        <v>211.6376</v>
      </c>
      <c r="AV450" s="39">
        <v>1758.178</v>
      </c>
      <c r="BH450" s="39">
        <v>1.0</v>
      </c>
      <c r="BJ450" s="39">
        <v>1.0</v>
      </c>
      <c r="BP450" s="39" t="s">
        <v>412</v>
      </c>
      <c r="BR450" s="39" t="s">
        <v>424</v>
      </c>
    </row>
    <row r="451">
      <c r="A451" s="39">
        <v>1000.0</v>
      </c>
      <c r="B451" s="39" t="s">
        <v>420</v>
      </c>
      <c r="C451" s="39" t="s">
        <v>80</v>
      </c>
      <c r="D451" s="39" t="s">
        <v>421</v>
      </c>
      <c r="E451" s="39">
        <v>2018.0</v>
      </c>
      <c r="F451" s="39" t="s">
        <v>422</v>
      </c>
      <c r="I451" s="39" t="s">
        <v>84</v>
      </c>
      <c r="J451" s="39">
        <v>2020.0</v>
      </c>
      <c r="K451" s="39">
        <v>389.5165</v>
      </c>
      <c r="L451" s="39">
        <v>2005.0</v>
      </c>
      <c r="M451" s="39" t="s">
        <v>425</v>
      </c>
      <c r="P451" s="39">
        <v>2.0</v>
      </c>
      <c r="Q451" s="39"/>
      <c r="R451" s="39">
        <v>1.5</v>
      </c>
      <c r="U451" s="39">
        <v>1.0</v>
      </c>
      <c r="Z451" s="39">
        <v>1.0</v>
      </c>
      <c r="AA451" s="39">
        <v>1.0</v>
      </c>
      <c r="AD451" s="39">
        <v>1.0</v>
      </c>
      <c r="AR451" s="39">
        <v>-113.545</v>
      </c>
      <c r="AV451" s="39">
        <v>1449.589</v>
      </c>
      <c r="BH451" s="39">
        <v>1.0</v>
      </c>
      <c r="BJ451" s="39">
        <v>1.0</v>
      </c>
      <c r="BP451" s="39" t="s">
        <v>412</v>
      </c>
      <c r="BR451" s="39" t="s">
        <v>424</v>
      </c>
    </row>
    <row r="452">
      <c r="A452" s="39">
        <v>1000.0</v>
      </c>
      <c r="B452" s="39" t="s">
        <v>420</v>
      </c>
      <c r="C452" s="39" t="s">
        <v>80</v>
      </c>
      <c r="D452" s="39" t="s">
        <v>421</v>
      </c>
      <c r="E452" s="39">
        <v>2018.0</v>
      </c>
      <c r="F452" s="39" t="s">
        <v>422</v>
      </c>
      <c r="I452" s="39" t="s">
        <v>84</v>
      </c>
      <c r="J452" s="39">
        <v>2020.0</v>
      </c>
      <c r="K452" s="39">
        <v>183.7594</v>
      </c>
      <c r="L452" s="39">
        <v>2005.0</v>
      </c>
      <c r="M452" s="39" t="s">
        <v>425</v>
      </c>
      <c r="P452" s="39">
        <v>2.0</v>
      </c>
      <c r="Q452" s="39"/>
      <c r="R452" s="39">
        <v>1.5</v>
      </c>
      <c r="U452" s="39">
        <v>1.0</v>
      </c>
      <c r="Z452" s="39">
        <v>1.0</v>
      </c>
      <c r="AA452" s="39">
        <v>1.0</v>
      </c>
      <c r="AD452" s="39">
        <v>1.0</v>
      </c>
      <c r="AR452" s="39">
        <v>-69.3504</v>
      </c>
      <c r="AV452" s="39">
        <v>624.1721</v>
      </c>
      <c r="BH452" s="39">
        <v>1.0</v>
      </c>
      <c r="BJ452" s="39">
        <v>1.0</v>
      </c>
      <c r="BP452" s="39" t="s">
        <v>412</v>
      </c>
      <c r="BR452" s="39" t="s">
        <v>424</v>
      </c>
    </row>
    <row r="453">
      <c r="A453" s="39">
        <v>1000.0</v>
      </c>
      <c r="B453" s="39" t="s">
        <v>420</v>
      </c>
      <c r="C453" s="39" t="s">
        <v>80</v>
      </c>
      <c r="D453" s="39" t="s">
        <v>421</v>
      </c>
      <c r="E453" s="39">
        <v>2018.0</v>
      </c>
      <c r="F453" s="39" t="s">
        <v>422</v>
      </c>
      <c r="I453" s="39" t="s">
        <v>84</v>
      </c>
      <c r="J453" s="39">
        <v>2020.0</v>
      </c>
      <c r="K453" s="39">
        <v>417.5055</v>
      </c>
      <c r="L453" s="39">
        <v>2005.0</v>
      </c>
      <c r="M453" s="39" t="s">
        <v>425</v>
      </c>
      <c r="P453" s="39">
        <v>2.0</v>
      </c>
      <c r="Q453" s="39"/>
      <c r="R453" s="39">
        <v>1.5</v>
      </c>
      <c r="U453" s="39">
        <v>1.0</v>
      </c>
      <c r="Z453" s="39">
        <v>1.0</v>
      </c>
      <c r="AA453" s="39">
        <v>1.0</v>
      </c>
      <c r="AD453" s="39">
        <v>1.0</v>
      </c>
      <c r="AR453" s="39">
        <v>176.911</v>
      </c>
      <c r="AV453" s="39">
        <v>805.54</v>
      </c>
      <c r="BH453" s="39">
        <v>1.0</v>
      </c>
      <c r="BJ453" s="39">
        <v>1.0</v>
      </c>
      <c r="BP453" s="39" t="s">
        <v>412</v>
      </c>
      <c r="BR453" s="39" t="s">
        <v>424</v>
      </c>
    </row>
    <row r="454">
      <c r="A454" s="39">
        <v>1000.0</v>
      </c>
      <c r="B454" s="39" t="s">
        <v>420</v>
      </c>
      <c r="C454" s="39" t="s">
        <v>80</v>
      </c>
      <c r="D454" s="39" t="s">
        <v>421</v>
      </c>
      <c r="E454" s="39">
        <v>2018.0</v>
      </c>
      <c r="F454" s="39" t="s">
        <v>422</v>
      </c>
      <c r="I454" s="39" t="s">
        <v>84</v>
      </c>
      <c r="J454" s="39">
        <v>2020.0</v>
      </c>
      <c r="K454" s="39">
        <v>1459.009</v>
      </c>
      <c r="L454" s="39">
        <v>2005.0</v>
      </c>
      <c r="M454" s="39" t="s">
        <v>426</v>
      </c>
      <c r="P454" s="39">
        <v>2.0</v>
      </c>
      <c r="Q454" s="39"/>
      <c r="R454" s="39">
        <v>1.5</v>
      </c>
      <c r="U454" s="39">
        <v>1.0</v>
      </c>
      <c r="Z454" s="39">
        <v>1.0</v>
      </c>
      <c r="AA454" s="39">
        <v>1.0</v>
      </c>
      <c r="AD454" s="39">
        <v>1.0</v>
      </c>
      <c r="AR454" s="39">
        <v>332.8155</v>
      </c>
      <c r="AV454" s="39">
        <v>4062.421</v>
      </c>
      <c r="BH454" s="39">
        <v>1.0</v>
      </c>
      <c r="BJ454" s="39">
        <v>1.0</v>
      </c>
      <c r="BP454" s="39" t="s">
        <v>412</v>
      </c>
      <c r="BR454" s="39" t="s">
        <v>424</v>
      </c>
    </row>
    <row r="455">
      <c r="A455" s="39">
        <v>1000.0</v>
      </c>
      <c r="B455" s="39" t="s">
        <v>420</v>
      </c>
      <c r="C455" s="39" t="s">
        <v>80</v>
      </c>
      <c r="D455" s="39" t="s">
        <v>421</v>
      </c>
      <c r="E455" s="39">
        <v>2018.0</v>
      </c>
      <c r="F455" s="39" t="s">
        <v>422</v>
      </c>
      <c r="I455" s="39" t="s">
        <v>84</v>
      </c>
      <c r="J455" s="39">
        <v>2020.0</v>
      </c>
      <c r="K455" s="39">
        <v>953.3274</v>
      </c>
      <c r="L455" s="39">
        <v>2005.0</v>
      </c>
      <c r="M455" s="39" t="s">
        <v>426</v>
      </c>
      <c r="P455" s="39">
        <v>2.0</v>
      </c>
      <c r="Q455" s="39"/>
      <c r="R455" s="39">
        <v>1.5</v>
      </c>
      <c r="U455" s="39">
        <v>1.0</v>
      </c>
      <c r="Z455" s="39">
        <v>1.0</v>
      </c>
      <c r="AA455" s="39">
        <v>1.0</v>
      </c>
      <c r="AD455" s="39">
        <v>1.0</v>
      </c>
      <c r="AR455" s="39">
        <v>-4.58365</v>
      </c>
      <c r="AV455" s="39">
        <v>4151.41</v>
      </c>
      <c r="BH455" s="39">
        <v>1.0</v>
      </c>
      <c r="BJ455" s="39">
        <v>1.0</v>
      </c>
      <c r="BP455" s="39" t="s">
        <v>412</v>
      </c>
      <c r="BR455" s="39" t="s">
        <v>424</v>
      </c>
    </row>
    <row r="456">
      <c r="A456" s="39">
        <v>1000.0</v>
      </c>
      <c r="B456" s="39" t="s">
        <v>420</v>
      </c>
      <c r="C456" s="39" t="s">
        <v>80</v>
      </c>
      <c r="D456" s="39" t="s">
        <v>421</v>
      </c>
      <c r="E456" s="39">
        <v>2018.0</v>
      </c>
      <c r="F456" s="39" t="s">
        <v>422</v>
      </c>
      <c r="I456" s="39" t="s">
        <v>84</v>
      </c>
      <c r="J456" s="39">
        <v>2020.0</v>
      </c>
      <c r="K456" s="39">
        <v>728.3821</v>
      </c>
      <c r="L456" s="39">
        <v>2005.0</v>
      </c>
      <c r="M456" s="39" t="s">
        <v>426</v>
      </c>
      <c r="P456" s="39">
        <v>2.0</v>
      </c>
      <c r="Q456" s="39"/>
      <c r="R456" s="39">
        <v>1.5</v>
      </c>
      <c r="U456" s="39">
        <v>1.0</v>
      </c>
      <c r="Z456" s="39">
        <v>1.0</v>
      </c>
      <c r="AA456" s="39">
        <v>1.0</v>
      </c>
      <c r="AD456" s="39">
        <v>1.0</v>
      </c>
      <c r="AR456" s="39">
        <v>89.08996</v>
      </c>
      <c r="AV456" s="39">
        <v>2486.973</v>
      </c>
      <c r="BH456" s="39">
        <v>1.0</v>
      </c>
      <c r="BJ456" s="39">
        <v>1.0</v>
      </c>
      <c r="BP456" s="39" t="s">
        <v>412</v>
      </c>
      <c r="BR456" s="39" t="s">
        <v>424</v>
      </c>
    </row>
    <row r="457">
      <c r="A457" s="39">
        <v>1000.0</v>
      </c>
      <c r="B457" s="39" t="s">
        <v>420</v>
      </c>
      <c r="C457" s="39" t="s">
        <v>80</v>
      </c>
      <c r="D457" s="39" t="s">
        <v>421</v>
      </c>
      <c r="E457" s="39">
        <v>2018.0</v>
      </c>
      <c r="F457" s="39" t="s">
        <v>422</v>
      </c>
      <c r="I457" s="39" t="s">
        <v>84</v>
      </c>
      <c r="J457" s="39">
        <v>2020.0</v>
      </c>
      <c r="K457" s="39">
        <v>1454.405</v>
      </c>
      <c r="L457" s="39">
        <v>2005.0</v>
      </c>
      <c r="M457" s="39" t="s">
        <v>426</v>
      </c>
      <c r="P457" s="39">
        <v>2.0</v>
      </c>
      <c r="Q457" s="39"/>
      <c r="R457" s="39">
        <v>1.5</v>
      </c>
      <c r="U457" s="39">
        <v>1.0</v>
      </c>
      <c r="Z457" s="39">
        <v>1.0</v>
      </c>
      <c r="AA457" s="39">
        <v>1.0</v>
      </c>
      <c r="AD457" s="39">
        <v>1.0</v>
      </c>
      <c r="AR457" s="39">
        <v>675.2026</v>
      </c>
      <c r="AV457" s="39">
        <v>3171.432</v>
      </c>
      <c r="BH457" s="39">
        <v>1.0</v>
      </c>
      <c r="BJ457" s="39">
        <v>1.0</v>
      </c>
      <c r="BP457" s="39" t="s">
        <v>412</v>
      </c>
      <c r="BR457" s="39" t="s">
        <v>424</v>
      </c>
    </row>
    <row r="458">
      <c r="A458" s="39">
        <v>1000.0</v>
      </c>
      <c r="B458" s="39" t="s">
        <v>420</v>
      </c>
      <c r="C458" s="39" t="s">
        <v>80</v>
      </c>
      <c r="D458" s="39" t="s">
        <v>421</v>
      </c>
      <c r="E458" s="39">
        <v>2018.0</v>
      </c>
      <c r="F458" s="39" t="s">
        <v>422</v>
      </c>
      <c r="I458" s="39" t="s">
        <v>84</v>
      </c>
      <c r="J458" s="39">
        <v>2020.0</v>
      </c>
      <c r="K458" s="39">
        <v>732.5077</v>
      </c>
      <c r="L458" s="39">
        <v>2005.0</v>
      </c>
      <c r="M458" s="39" t="s">
        <v>427</v>
      </c>
      <c r="P458" s="39">
        <v>2.0</v>
      </c>
      <c r="Q458" s="39"/>
      <c r="R458" s="39">
        <v>1.5</v>
      </c>
      <c r="U458" s="39">
        <v>1.0</v>
      </c>
      <c r="Z458" s="39">
        <v>1.0</v>
      </c>
      <c r="AA458" s="39">
        <v>1.0</v>
      </c>
      <c r="AD458" s="39">
        <v>1.0</v>
      </c>
      <c r="AR458" s="39">
        <v>201.2993</v>
      </c>
      <c r="AV458" s="39">
        <v>1616.728</v>
      </c>
      <c r="BH458" s="39">
        <v>1.0</v>
      </c>
      <c r="BJ458" s="39">
        <v>1.0</v>
      </c>
      <c r="BP458" s="39" t="s">
        <v>412</v>
      </c>
      <c r="BR458" s="39" t="s">
        <v>424</v>
      </c>
    </row>
    <row r="459">
      <c r="A459" s="39">
        <v>1000.0</v>
      </c>
      <c r="B459" s="39" t="s">
        <v>420</v>
      </c>
      <c r="C459" s="39" t="s">
        <v>80</v>
      </c>
      <c r="D459" s="39" t="s">
        <v>421</v>
      </c>
      <c r="E459" s="39">
        <v>2018.0</v>
      </c>
      <c r="F459" s="39" t="s">
        <v>422</v>
      </c>
      <c r="I459" s="39" t="s">
        <v>84</v>
      </c>
      <c r="J459" s="39">
        <v>2020.0</v>
      </c>
      <c r="K459" s="39">
        <v>436.4621</v>
      </c>
      <c r="L459" s="39">
        <v>2005.0</v>
      </c>
      <c r="M459" s="39" t="s">
        <v>427</v>
      </c>
      <c r="P459" s="39">
        <v>2.0</v>
      </c>
      <c r="Q459" s="39"/>
      <c r="R459" s="39">
        <v>1.5</v>
      </c>
      <c r="U459" s="39">
        <v>1.0</v>
      </c>
      <c r="Z459" s="39">
        <v>1.0</v>
      </c>
      <c r="AA459" s="39">
        <v>1.0</v>
      </c>
      <c r="AD459" s="39">
        <v>1.0</v>
      </c>
      <c r="AR459" s="39">
        <v>-48.1647</v>
      </c>
      <c r="AV459" s="39">
        <v>1488.697</v>
      </c>
      <c r="BH459" s="39">
        <v>1.0</v>
      </c>
      <c r="BJ459" s="39">
        <v>1.0</v>
      </c>
      <c r="BP459" s="39" t="s">
        <v>412</v>
      </c>
      <c r="BR459" s="39" t="s">
        <v>424</v>
      </c>
    </row>
    <row r="460">
      <c r="A460" s="39">
        <v>1000.0</v>
      </c>
      <c r="B460" s="39" t="s">
        <v>420</v>
      </c>
      <c r="C460" s="39" t="s">
        <v>80</v>
      </c>
      <c r="D460" s="39" t="s">
        <v>421</v>
      </c>
      <c r="E460" s="39">
        <v>2018.0</v>
      </c>
      <c r="F460" s="39" t="s">
        <v>422</v>
      </c>
      <c r="I460" s="39" t="s">
        <v>84</v>
      </c>
      <c r="J460" s="39">
        <v>2020.0</v>
      </c>
      <c r="K460" s="39">
        <v>255.8793</v>
      </c>
      <c r="L460" s="39">
        <v>2005.0</v>
      </c>
      <c r="M460" s="39" t="s">
        <v>427</v>
      </c>
      <c r="P460" s="39">
        <v>2.0</v>
      </c>
      <c r="Q460" s="39"/>
      <c r="R460" s="39">
        <v>1.5</v>
      </c>
      <c r="U460" s="39">
        <v>1.0</v>
      </c>
      <c r="Z460" s="39">
        <v>1.0</v>
      </c>
      <c r="AA460" s="39">
        <v>1.0</v>
      </c>
      <c r="AD460" s="39">
        <v>1.0</v>
      </c>
      <c r="AR460" s="39">
        <v>-14.975</v>
      </c>
      <c r="AV460" s="39">
        <v>724.1781</v>
      </c>
      <c r="BH460" s="39">
        <v>1.0</v>
      </c>
      <c r="BJ460" s="39">
        <v>1.0</v>
      </c>
      <c r="BP460" s="39" t="s">
        <v>412</v>
      </c>
      <c r="BR460" s="39" t="s">
        <v>424</v>
      </c>
    </row>
    <row r="461">
      <c r="A461" s="39">
        <v>1000.0</v>
      </c>
      <c r="B461" s="39" t="s">
        <v>420</v>
      </c>
      <c r="C461" s="39" t="s">
        <v>80</v>
      </c>
      <c r="D461" s="39" t="s">
        <v>421</v>
      </c>
      <c r="E461" s="39">
        <v>2018.0</v>
      </c>
      <c r="F461" s="39" t="s">
        <v>422</v>
      </c>
      <c r="I461" s="39" t="s">
        <v>84</v>
      </c>
      <c r="J461" s="39">
        <v>2020.0</v>
      </c>
      <c r="K461" s="39">
        <v>499.6619</v>
      </c>
      <c r="L461" s="39">
        <v>2005.0</v>
      </c>
      <c r="M461" s="39" t="s">
        <v>427</v>
      </c>
      <c r="P461" s="39">
        <v>2.0</v>
      </c>
      <c r="Q461" s="39"/>
      <c r="R461" s="39">
        <v>1.5</v>
      </c>
      <c r="U461" s="39">
        <v>1.0</v>
      </c>
      <c r="Z461" s="39">
        <v>1.0</v>
      </c>
      <c r="AA461" s="39">
        <v>1.0</v>
      </c>
      <c r="AD461" s="39">
        <v>1.0</v>
      </c>
      <c r="AR461" s="39">
        <v>235.6738</v>
      </c>
      <c r="AV461" s="39">
        <v>915.8121</v>
      </c>
      <c r="BH461" s="39">
        <v>1.0</v>
      </c>
      <c r="BJ461" s="39">
        <v>1.0</v>
      </c>
      <c r="BP461" s="39" t="s">
        <v>412</v>
      </c>
      <c r="BR461" s="39" t="s">
        <v>424</v>
      </c>
    </row>
    <row r="462">
      <c r="A462" s="39">
        <v>1000.0</v>
      </c>
      <c r="B462" s="39" t="s">
        <v>420</v>
      </c>
      <c r="C462" s="39" t="s">
        <v>80</v>
      </c>
      <c r="D462" s="39" t="s">
        <v>421</v>
      </c>
      <c r="E462" s="39">
        <v>2018.0</v>
      </c>
      <c r="F462" s="39" t="s">
        <v>422</v>
      </c>
      <c r="I462" s="39" t="s">
        <v>84</v>
      </c>
      <c r="J462" s="39">
        <v>2020.0</v>
      </c>
      <c r="K462" s="39">
        <v>920.5914</v>
      </c>
      <c r="L462" s="39">
        <v>2005.0</v>
      </c>
      <c r="M462" s="39" t="s">
        <v>428</v>
      </c>
      <c r="P462" s="39">
        <v>2.0</v>
      </c>
      <c r="Q462" s="39"/>
      <c r="R462" s="39">
        <v>1.5</v>
      </c>
      <c r="U462" s="39">
        <v>1.0</v>
      </c>
      <c r="Z462" s="39">
        <v>1.0</v>
      </c>
      <c r="AA462" s="39">
        <v>1.0</v>
      </c>
      <c r="AD462" s="39">
        <v>1.0</v>
      </c>
      <c r="AR462" s="39">
        <v>224.3488</v>
      </c>
      <c r="AV462" s="39">
        <v>2461.793</v>
      </c>
      <c r="BH462" s="39">
        <v>1.0</v>
      </c>
      <c r="BJ462" s="39">
        <v>1.0</v>
      </c>
      <c r="BP462" s="39" t="s">
        <v>412</v>
      </c>
      <c r="BR462" s="39" t="s">
        <v>424</v>
      </c>
    </row>
    <row r="463">
      <c r="A463" s="39">
        <v>1000.0</v>
      </c>
      <c r="B463" s="39" t="s">
        <v>420</v>
      </c>
      <c r="C463" s="39" t="s">
        <v>80</v>
      </c>
      <c r="D463" s="39" t="s">
        <v>421</v>
      </c>
      <c r="E463" s="39">
        <v>2018.0</v>
      </c>
      <c r="F463" s="39" t="s">
        <v>422</v>
      </c>
      <c r="I463" s="39" t="s">
        <v>84</v>
      </c>
      <c r="J463" s="39">
        <v>2020.0</v>
      </c>
      <c r="K463" s="39">
        <v>459.9354</v>
      </c>
      <c r="L463" s="39">
        <v>2005.0</v>
      </c>
      <c r="M463" s="39" t="s">
        <v>428</v>
      </c>
      <c r="P463" s="39">
        <v>2.0</v>
      </c>
      <c r="Q463" s="39"/>
      <c r="R463" s="39">
        <v>1.5</v>
      </c>
      <c r="U463" s="39">
        <v>1.0</v>
      </c>
      <c r="Z463" s="39">
        <v>1.0</v>
      </c>
      <c r="AA463" s="39">
        <v>1.0</v>
      </c>
      <c r="AD463" s="39">
        <v>1.0</v>
      </c>
      <c r="AR463" s="39">
        <v>-93.6827</v>
      </c>
      <c r="AV463" s="39">
        <v>2122.177</v>
      </c>
      <c r="BH463" s="39">
        <v>1.0</v>
      </c>
      <c r="BJ463" s="39">
        <v>1.0</v>
      </c>
      <c r="BP463" s="39" t="s">
        <v>412</v>
      </c>
      <c r="BR463" s="39" t="s">
        <v>424</v>
      </c>
    </row>
    <row r="464">
      <c r="A464" s="39">
        <v>1000.0</v>
      </c>
      <c r="B464" s="39" t="s">
        <v>420</v>
      </c>
      <c r="C464" s="39" t="s">
        <v>80</v>
      </c>
      <c r="D464" s="39" t="s">
        <v>421</v>
      </c>
      <c r="E464" s="39">
        <v>2018.0</v>
      </c>
      <c r="F464" s="39" t="s">
        <v>422</v>
      </c>
      <c r="I464" s="39" t="s">
        <v>84</v>
      </c>
      <c r="J464" s="39">
        <v>2020.0</v>
      </c>
      <c r="K464" s="39">
        <v>188.2197</v>
      </c>
      <c r="L464" s="39">
        <v>2005.0</v>
      </c>
      <c r="M464" s="39" t="s">
        <v>428</v>
      </c>
      <c r="P464" s="39">
        <v>2.0</v>
      </c>
      <c r="Q464" s="39"/>
      <c r="R464" s="39">
        <v>1.5</v>
      </c>
      <c r="U464" s="39">
        <v>1.0</v>
      </c>
      <c r="Z464" s="39">
        <v>1.0</v>
      </c>
      <c r="AA464" s="39">
        <v>1.0</v>
      </c>
      <c r="AD464" s="39">
        <v>1.0</v>
      </c>
      <c r="AR464" s="39">
        <v>-64.6068</v>
      </c>
      <c r="AV464" s="39">
        <v>761.0043</v>
      </c>
      <c r="BH464" s="39">
        <v>1.0</v>
      </c>
      <c r="BJ464" s="39">
        <v>1.0</v>
      </c>
      <c r="BP464" s="39" t="s">
        <v>412</v>
      </c>
      <c r="BR464" s="39" t="s">
        <v>424</v>
      </c>
    </row>
    <row r="465">
      <c r="A465" s="39">
        <v>1000.0</v>
      </c>
      <c r="B465" s="39" t="s">
        <v>420</v>
      </c>
      <c r="C465" s="39" t="s">
        <v>80</v>
      </c>
      <c r="D465" s="39" t="s">
        <v>421</v>
      </c>
      <c r="E465" s="39">
        <v>2018.0</v>
      </c>
      <c r="F465" s="39" t="s">
        <v>422</v>
      </c>
      <c r="I465" s="39" t="s">
        <v>84</v>
      </c>
      <c r="J465" s="39">
        <v>2020.0</v>
      </c>
      <c r="K465" s="39">
        <v>487.2678</v>
      </c>
      <c r="L465" s="39">
        <v>2005.0</v>
      </c>
      <c r="M465" s="39" t="s">
        <v>428</v>
      </c>
      <c r="P465" s="39">
        <v>2.0</v>
      </c>
      <c r="Q465" s="39"/>
      <c r="R465" s="39">
        <v>1.5</v>
      </c>
      <c r="U465" s="39">
        <v>1.0</v>
      </c>
      <c r="Z465" s="39">
        <v>1.0</v>
      </c>
      <c r="AA465" s="39">
        <v>1.0</v>
      </c>
      <c r="AD465" s="39">
        <v>1.0</v>
      </c>
      <c r="AR465" s="39">
        <v>186.1518</v>
      </c>
      <c r="AV465" s="39">
        <v>1070.453</v>
      </c>
      <c r="BH465" s="39">
        <v>1.0</v>
      </c>
      <c r="BJ465" s="39">
        <v>1.0</v>
      </c>
      <c r="BP465" s="39" t="s">
        <v>412</v>
      </c>
      <c r="BR465" s="39" t="s">
        <v>424</v>
      </c>
    </row>
    <row r="466">
      <c r="A466" s="39">
        <v>1541.0</v>
      </c>
      <c r="B466" s="39" t="s">
        <v>429</v>
      </c>
      <c r="C466" s="39" t="s">
        <v>91</v>
      </c>
      <c r="D466" s="39" t="s">
        <v>430</v>
      </c>
      <c r="E466" s="39">
        <v>2017.0</v>
      </c>
      <c r="F466" s="39" t="s">
        <v>431</v>
      </c>
      <c r="I466" s="39" t="s">
        <v>84</v>
      </c>
      <c r="J466" s="40">
        <f>(2016+2066)/2</f>
        <v>2041</v>
      </c>
      <c r="K466" s="39">
        <v>101.24</v>
      </c>
      <c r="L466" s="39">
        <v>2013.0</v>
      </c>
      <c r="M466" s="39" t="s">
        <v>325</v>
      </c>
      <c r="O466" s="39">
        <v>2.38</v>
      </c>
      <c r="U466" s="39">
        <v>1.0</v>
      </c>
      <c r="BP466" s="39" t="s">
        <v>238</v>
      </c>
      <c r="BR466" s="39" t="s">
        <v>432</v>
      </c>
    </row>
    <row r="467">
      <c r="A467" s="39">
        <v>1974.0</v>
      </c>
      <c r="B467" s="39" t="s">
        <v>433</v>
      </c>
      <c r="C467" s="39" t="s">
        <v>80</v>
      </c>
      <c r="D467" s="39" t="s">
        <v>172</v>
      </c>
      <c r="E467" s="39">
        <v>2016.0</v>
      </c>
      <c r="F467" s="39" t="s">
        <v>434</v>
      </c>
      <c r="H467" s="39" t="s">
        <v>435</v>
      </c>
      <c r="I467" s="39" t="s">
        <v>95</v>
      </c>
      <c r="J467" s="39">
        <v>2020.0</v>
      </c>
      <c r="K467" s="39">
        <v>23.18</v>
      </c>
      <c r="M467" s="39" t="s">
        <v>85</v>
      </c>
      <c r="N467" s="39">
        <v>12.81</v>
      </c>
      <c r="P467" s="39">
        <v>1.0</v>
      </c>
      <c r="Q467" s="39"/>
      <c r="R467" s="39">
        <v>2.0</v>
      </c>
      <c r="Z467" s="39">
        <v>1.0</v>
      </c>
      <c r="BP467" s="39" t="s">
        <v>436</v>
      </c>
      <c r="BR467" s="39" t="s">
        <v>437</v>
      </c>
    </row>
    <row r="468">
      <c r="A468" s="40">
        <v>1974.0</v>
      </c>
      <c r="B468" s="40" t="s">
        <v>433</v>
      </c>
      <c r="C468" s="40" t="s">
        <v>80</v>
      </c>
      <c r="D468" s="40" t="s">
        <v>172</v>
      </c>
      <c r="E468" s="40">
        <v>2016.0</v>
      </c>
      <c r="F468" s="40" t="s">
        <v>434</v>
      </c>
      <c r="H468" s="40" t="s">
        <v>435</v>
      </c>
      <c r="I468" s="40" t="s">
        <v>95</v>
      </c>
      <c r="J468" s="39">
        <v>2050.0</v>
      </c>
      <c r="K468" s="39">
        <v>49.09</v>
      </c>
      <c r="M468" s="39" t="s">
        <v>85</v>
      </c>
      <c r="N468" s="39">
        <v>30.55</v>
      </c>
      <c r="P468" s="39">
        <v>1.0</v>
      </c>
      <c r="Q468" s="39"/>
      <c r="R468" s="39">
        <v>2.0</v>
      </c>
      <c r="Z468" s="39">
        <v>1.0</v>
      </c>
      <c r="BB468" s="39"/>
      <c r="BJ468" s="39"/>
      <c r="BP468" s="39" t="s">
        <v>436</v>
      </c>
      <c r="BR468" s="39" t="s">
        <v>437</v>
      </c>
    </row>
    <row r="469">
      <c r="A469" s="40">
        <v>1974.0</v>
      </c>
      <c r="B469" s="40" t="s">
        <v>433</v>
      </c>
      <c r="C469" s="40" t="s">
        <v>80</v>
      </c>
      <c r="D469" s="40" t="s">
        <v>172</v>
      </c>
      <c r="E469" s="40">
        <v>2016.0</v>
      </c>
      <c r="F469" s="40" t="s">
        <v>434</v>
      </c>
      <c r="H469" s="40" t="s">
        <v>435</v>
      </c>
      <c r="I469" s="40" t="s">
        <v>95</v>
      </c>
      <c r="J469" s="39">
        <v>2100.0</v>
      </c>
      <c r="K469" s="39">
        <v>65.45</v>
      </c>
      <c r="M469" s="39" t="s">
        <v>85</v>
      </c>
      <c r="N469" s="39">
        <v>59.45</v>
      </c>
      <c r="P469" s="39">
        <v>1.0</v>
      </c>
      <c r="Q469" s="39"/>
      <c r="R469" s="39">
        <v>2.0</v>
      </c>
      <c r="Z469" s="39">
        <v>1.0</v>
      </c>
      <c r="BP469" s="39" t="s">
        <v>436</v>
      </c>
      <c r="BR469" s="39" t="s">
        <v>437</v>
      </c>
    </row>
    <row r="470">
      <c r="A470" s="39">
        <v>1974.0</v>
      </c>
      <c r="B470" s="39" t="s">
        <v>433</v>
      </c>
      <c r="C470" s="39" t="s">
        <v>80</v>
      </c>
      <c r="D470" s="39" t="s">
        <v>172</v>
      </c>
      <c r="E470" s="39">
        <v>2016.0</v>
      </c>
      <c r="F470" s="39" t="s">
        <v>434</v>
      </c>
      <c r="H470" s="39" t="s">
        <v>435</v>
      </c>
      <c r="I470" s="39" t="s">
        <v>95</v>
      </c>
      <c r="J470" s="39">
        <v>2020.0</v>
      </c>
      <c r="K470" s="39">
        <v>16.36</v>
      </c>
      <c r="M470" s="39" t="s">
        <v>85</v>
      </c>
      <c r="N470" s="39">
        <v>12.81</v>
      </c>
      <c r="P470" s="39">
        <v>1.0</v>
      </c>
      <c r="Q470" s="39"/>
      <c r="R470" s="39">
        <v>2.0</v>
      </c>
      <c r="AD470" s="39">
        <v>1.0</v>
      </c>
      <c r="BP470" s="39" t="s">
        <v>436</v>
      </c>
      <c r="BR470" s="39" t="s">
        <v>437</v>
      </c>
    </row>
    <row r="471">
      <c r="A471" s="40">
        <v>1974.0</v>
      </c>
      <c r="B471" s="40" t="s">
        <v>433</v>
      </c>
      <c r="C471" s="40" t="s">
        <v>80</v>
      </c>
      <c r="D471" s="40" t="s">
        <v>172</v>
      </c>
      <c r="E471" s="40">
        <v>2016.0</v>
      </c>
      <c r="F471" s="40" t="s">
        <v>434</v>
      </c>
      <c r="H471" s="40" t="s">
        <v>435</v>
      </c>
      <c r="I471" s="40" t="s">
        <v>95</v>
      </c>
      <c r="J471" s="39">
        <v>2050.0</v>
      </c>
      <c r="K471" s="39">
        <v>38.18</v>
      </c>
      <c r="M471" s="39" t="s">
        <v>85</v>
      </c>
      <c r="N471" s="39">
        <v>30.55</v>
      </c>
      <c r="P471" s="39">
        <v>1.0</v>
      </c>
      <c r="Q471" s="39"/>
      <c r="R471" s="39">
        <v>2.0</v>
      </c>
      <c r="AD471" s="39">
        <v>1.0</v>
      </c>
      <c r="BP471" s="39" t="s">
        <v>436</v>
      </c>
      <c r="BR471" s="39" t="s">
        <v>437</v>
      </c>
    </row>
    <row r="472">
      <c r="A472" s="40">
        <v>1974.0</v>
      </c>
      <c r="B472" s="40" t="s">
        <v>433</v>
      </c>
      <c r="C472" s="40" t="s">
        <v>80</v>
      </c>
      <c r="D472" s="40" t="s">
        <v>172</v>
      </c>
      <c r="E472" s="40">
        <v>2016.0</v>
      </c>
      <c r="F472" s="40" t="s">
        <v>434</v>
      </c>
      <c r="H472" s="40" t="s">
        <v>435</v>
      </c>
      <c r="I472" s="40" t="s">
        <v>95</v>
      </c>
      <c r="J472" s="39">
        <v>2100.0</v>
      </c>
      <c r="K472" s="39">
        <v>62.73</v>
      </c>
      <c r="M472" s="39" t="s">
        <v>85</v>
      </c>
      <c r="N472" s="39">
        <v>59.45</v>
      </c>
      <c r="P472" s="39">
        <v>1.0</v>
      </c>
      <c r="Q472" s="39"/>
      <c r="R472" s="39">
        <v>2.0</v>
      </c>
      <c r="AD472" s="39">
        <v>1.0</v>
      </c>
      <c r="BP472" s="39" t="s">
        <v>436</v>
      </c>
      <c r="BR472" s="39" t="s">
        <v>437</v>
      </c>
    </row>
    <row r="473">
      <c r="A473" s="39">
        <v>1394.0</v>
      </c>
      <c r="B473" s="39" t="s">
        <v>438</v>
      </c>
      <c r="C473" s="39" t="s">
        <v>80</v>
      </c>
      <c r="D473" s="39" t="s">
        <v>439</v>
      </c>
      <c r="E473" s="39">
        <v>2017.0</v>
      </c>
      <c r="F473" s="39" t="s">
        <v>440</v>
      </c>
      <c r="G473" s="39" t="s">
        <v>441</v>
      </c>
      <c r="I473" s="39" t="s">
        <v>84</v>
      </c>
      <c r="J473" s="39">
        <v>2020.0</v>
      </c>
      <c r="K473" s="39">
        <v>19.7</v>
      </c>
      <c r="M473" s="39" t="s">
        <v>442</v>
      </c>
      <c r="N473" s="39">
        <v>8.6</v>
      </c>
      <c r="O473" s="39">
        <v>3.0</v>
      </c>
      <c r="AM473" s="39"/>
      <c r="AN473" s="39"/>
      <c r="AO473" s="39">
        <v>11.0</v>
      </c>
      <c r="AY473" s="39">
        <v>42.0</v>
      </c>
      <c r="BJ473" s="39">
        <v>1.0</v>
      </c>
      <c r="BP473" s="39" t="s">
        <v>443</v>
      </c>
      <c r="BR473" s="45" t="s">
        <v>444</v>
      </c>
    </row>
    <row r="474">
      <c r="A474" s="39">
        <v>3758.0</v>
      </c>
      <c r="B474" s="39" t="s">
        <v>445</v>
      </c>
      <c r="C474" s="39" t="s">
        <v>91</v>
      </c>
      <c r="D474" s="39" t="s">
        <v>446</v>
      </c>
      <c r="E474" s="39">
        <v>2006.0</v>
      </c>
      <c r="F474" s="39" t="s">
        <v>447</v>
      </c>
      <c r="G474" s="39" t="s">
        <v>365</v>
      </c>
      <c r="I474" s="40" t="s">
        <v>95</v>
      </c>
      <c r="J474" s="39">
        <v>2001.0</v>
      </c>
      <c r="K474" s="39">
        <v>43.0</v>
      </c>
      <c r="L474" s="39">
        <v>2000.0</v>
      </c>
      <c r="M474" s="39" t="s">
        <v>448</v>
      </c>
      <c r="N474" s="46">
        <v>85.0</v>
      </c>
      <c r="P474" s="39">
        <v>2.0</v>
      </c>
      <c r="Q474" s="39"/>
      <c r="R474" s="39">
        <v>1.0</v>
      </c>
      <c r="AP474" s="39">
        <v>10.0</v>
      </c>
      <c r="AX474" s="39">
        <v>130.0</v>
      </c>
    </row>
    <row r="475">
      <c r="A475" s="39">
        <v>3758.0</v>
      </c>
      <c r="B475" s="39" t="s">
        <v>445</v>
      </c>
      <c r="C475" s="39" t="s">
        <v>91</v>
      </c>
      <c r="D475" s="39" t="s">
        <v>446</v>
      </c>
      <c r="E475" s="39">
        <v>2006.0</v>
      </c>
      <c r="F475" s="39" t="s">
        <v>447</v>
      </c>
      <c r="G475" s="39" t="s">
        <v>365</v>
      </c>
      <c r="I475" s="40" t="s">
        <v>95</v>
      </c>
      <c r="J475" s="39">
        <v>2001.0</v>
      </c>
      <c r="K475" s="39">
        <v>43.0</v>
      </c>
      <c r="L475" s="39">
        <v>2000.0</v>
      </c>
      <c r="M475" s="39" t="s">
        <v>449</v>
      </c>
      <c r="N475" s="46">
        <v>85.0</v>
      </c>
      <c r="P475" s="39">
        <v>2.0</v>
      </c>
      <c r="Q475" s="39"/>
      <c r="R475" s="39">
        <v>1.0</v>
      </c>
      <c r="AP475" s="39">
        <v>10.0</v>
      </c>
      <c r="AX475" s="39">
        <v>130.0</v>
      </c>
    </row>
    <row r="476">
      <c r="A476" s="39">
        <v>3758.0</v>
      </c>
      <c r="B476" s="39" t="s">
        <v>445</v>
      </c>
      <c r="C476" s="39" t="s">
        <v>91</v>
      </c>
      <c r="D476" s="39" t="s">
        <v>446</v>
      </c>
      <c r="E476" s="39">
        <v>2006.0</v>
      </c>
      <c r="F476" s="39" t="s">
        <v>447</v>
      </c>
      <c r="G476" s="39" t="s">
        <v>365</v>
      </c>
      <c r="I476" s="40" t="s">
        <v>95</v>
      </c>
      <c r="J476" s="39">
        <v>2001.0</v>
      </c>
      <c r="K476" s="39">
        <v>68.0</v>
      </c>
      <c r="L476" s="39">
        <v>2000.0</v>
      </c>
      <c r="M476" s="39" t="s">
        <v>448</v>
      </c>
      <c r="N476" s="46">
        <v>85.0</v>
      </c>
      <c r="P476" s="39">
        <v>2.0</v>
      </c>
      <c r="Q476" s="39"/>
      <c r="R476" s="39">
        <v>1.0</v>
      </c>
      <c r="AA476" s="39">
        <v>1.0</v>
      </c>
      <c r="AP476" s="39">
        <v>10.0</v>
      </c>
      <c r="AX476" s="39">
        <v>200.0</v>
      </c>
      <c r="BR476" s="39" t="s">
        <v>450</v>
      </c>
    </row>
    <row r="477">
      <c r="A477" s="39">
        <v>3758.0</v>
      </c>
      <c r="B477" s="39" t="s">
        <v>445</v>
      </c>
      <c r="C477" s="39" t="s">
        <v>91</v>
      </c>
      <c r="D477" s="39" t="s">
        <v>446</v>
      </c>
      <c r="E477" s="39">
        <v>2006.0</v>
      </c>
      <c r="F477" s="39" t="s">
        <v>447</v>
      </c>
      <c r="G477" s="39" t="s">
        <v>365</v>
      </c>
      <c r="I477" s="40" t="s">
        <v>95</v>
      </c>
      <c r="J477" s="39">
        <v>2001.0</v>
      </c>
      <c r="K477" s="39">
        <v>90.0</v>
      </c>
      <c r="L477" s="39">
        <v>2000.0</v>
      </c>
      <c r="M477" s="39" t="s">
        <v>448</v>
      </c>
      <c r="N477" s="46">
        <v>85.0</v>
      </c>
      <c r="P477" s="39">
        <v>2.0</v>
      </c>
      <c r="Q477" s="39"/>
      <c r="R477" s="39">
        <v>1.0</v>
      </c>
      <c r="AA477" s="39">
        <v>1.0</v>
      </c>
      <c r="AP477" s="39">
        <v>10.0</v>
      </c>
      <c r="AX477" s="39">
        <v>220.0</v>
      </c>
      <c r="BR477" s="39" t="s">
        <v>451</v>
      </c>
    </row>
    <row r="478">
      <c r="A478" s="39">
        <v>3758.0</v>
      </c>
      <c r="B478" s="39" t="s">
        <v>445</v>
      </c>
      <c r="C478" s="39" t="s">
        <v>91</v>
      </c>
      <c r="D478" s="39" t="s">
        <v>446</v>
      </c>
      <c r="E478" s="39">
        <v>2006.0</v>
      </c>
      <c r="F478" s="39" t="s">
        <v>447</v>
      </c>
      <c r="G478" s="39" t="s">
        <v>365</v>
      </c>
      <c r="I478" s="40" t="s">
        <v>95</v>
      </c>
      <c r="J478" s="39">
        <v>2001.0</v>
      </c>
      <c r="K478" s="39">
        <v>99.0</v>
      </c>
      <c r="L478" s="39">
        <v>2000.0</v>
      </c>
      <c r="M478" s="39" t="s">
        <v>448</v>
      </c>
      <c r="N478" s="46">
        <v>85.0</v>
      </c>
      <c r="P478" s="39">
        <v>0.1</v>
      </c>
      <c r="Q478" s="39"/>
      <c r="R478" s="39">
        <v>1.0</v>
      </c>
      <c r="AP478" s="39">
        <v>16.0</v>
      </c>
      <c r="AX478" s="39">
        <v>279.0</v>
      </c>
      <c r="BR478" s="39" t="s">
        <v>452</v>
      </c>
    </row>
    <row r="479">
      <c r="A479" s="39">
        <v>137.0</v>
      </c>
      <c r="B479" s="39" t="s">
        <v>453</v>
      </c>
      <c r="C479" s="39" t="s">
        <v>80</v>
      </c>
      <c r="D479" s="39" t="s">
        <v>454</v>
      </c>
      <c r="E479" s="39">
        <v>2020.0</v>
      </c>
      <c r="F479" s="39" t="s">
        <v>455</v>
      </c>
      <c r="G479" s="39" t="s">
        <v>456</v>
      </c>
      <c r="I479" s="39" t="s">
        <v>84</v>
      </c>
      <c r="J479" s="39">
        <v>2020.0</v>
      </c>
      <c r="K479" s="39">
        <v>0.62</v>
      </c>
      <c r="L479" s="39">
        <v>2007.0</v>
      </c>
      <c r="M479" s="39" t="s">
        <v>457</v>
      </c>
      <c r="N479" s="39">
        <v>32.9</v>
      </c>
      <c r="O479" s="39">
        <v>2.5</v>
      </c>
      <c r="AL479" s="39">
        <v>-1.53</v>
      </c>
      <c r="BB479" s="39">
        <v>3.78</v>
      </c>
      <c r="BJ479" s="39">
        <v>1.0</v>
      </c>
      <c r="BP479" s="39" t="s">
        <v>139</v>
      </c>
      <c r="BR479" s="39" t="s">
        <v>458</v>
      </c>
    </row>
    <row r="480">
      <c r="A480" s="39">
        <v>137.0</v>
      </c>
      <c r="B480" s="39" t="s">
        <v>453</v>
      </c>
      <c r="C480" s="39" t="s">
        <v>80</v>
      </c>
      <c r="D480" s="39" t="s">
        <v>454</v>
      </c>
      <c r="E480" s="39">
        <v>2020.0</v>
      </c>
      <c r="F480" s="39" t="s">
        <v>455</v>
      </c>
      <c r="G480" s="39" t="s">
        <v>456</v>
      </c>
      <c r="I480" s="39" t="s">
        <v>84</v>
      </c>
      <c r="J480" s="39">
        <v>2050.0</v>
      </c>
      <c r="K480" s="39">
        <v>2.96</v>
      </c>
      <c r="L480" s="39">
        <v>2007.0</v>
      </c>
      <c r="M480" s="39" t="s">
        <v>457</v>
      </c>
      <c r="N480" s="39">
        <v>42.98</v>
      </c>
      <c r="O480" s="39">
        <v>2.5</v>
      </c>
      <c r="AL480" s="39">
        <v>-0.55</v>
      </c>
      <c r="BB480" s="39">
        <v>6.98</v>
      </c>
      <c r="BJ480" s="39">
        <v>1.0</v>
      </c>
      <c r="BP480" s="39" t="s">
        <v>139</v>
      </c>
      <c r="BR480" s="39" t="s">
        <v>458</v>
      </c>
    </row>
    <row r="481">
      <c r="A481" s="39">
        <v>137.0</v>
      </c>
      <c r="B481" s="39" t="s">
        <v>453</v>
      </c>
      <c r="C481" s="39" t="s">
        <v>80</v>
      </c>
      <c r="D481" s="39" t="s">
        <v>454</v>
      </c>
      <c r="E481" s="39">
        <v>2020.0</v>
      </c>
      <c r="F481" s="39" t="s">
        <v>455</v>
      </c>
      <c r="G481" s="39" t="s">
        <v>456</v>
      </c>
      <c r="I481" s="39" t="s">
        <v>84</v>
      </c>
      <c r="J481" s="39">
        <v>2020.0</v>
      </c>
      <c r="K481" s="39">
        <v>-0.82</v>
      </c>
      <c r="L481" s="39">
        <v>2007.0</v>
      </c>
      <c r="M481" s="39" t="s">
        <v>457</v>
      </c>
      <c r="N481" s="39">
        <v>19.33</v>
      </c>
      <c r="O481" s="39">
        <v>3.0</v>
      </c>
      <c r="AL481" s="39">
        <v>-2.74</v>
      </c>
      <c r="BB481" s="39">
        <v>1.61</v>
      </c>
      <c r="BJ481" s="39">
        <v>1.0</v>
      </c>
      <c r="BP481" s="39" t="s">
        <v>139</v>
      </c>
      <c r="BR481" s="39" t="s">
        <v>458</v>
      </c>
    </row>
    <row r="482">
      <c r="A482" s="39">
        <v>137.0</v>
      </c>
      <c r="B482" s="39" t="s">
        <v>453</v>
      </c>
      <c r="C482" s="39" t="s">
        <v>80</v>
      </c>
      <c r="D482" s="39" t="s">
        <v>454</v>
      </c>
      <c r="E482" s="39">
        <v>2020.0</v>
      </c>
      <c r="F482" s="39" t="s">
        <v>455</v>
      </c>
      <c r="G482" s="39" t="s">
        <v>456</v>
      </c>
      <c r="I482" s="39" t="s">
        <v>84</v>
      </c>
      <c r="J482" s="39">
        <v>2050.0</v>
      </c>
      <c r="K482" s="39">
        <v>1.08</v>
      </c>
      <c r="L482" s="39">
        <v>2007.0</v>
      </c>
      <c r="M482" s="39" t="s">
        <v>457</v>
      </c>
      <c r="N482" s="39">
        <v>27.06</v>
      </c>
      <c r="O482" s="39">
        <v>3.0</v>
      </c>
      <c r="AL482" s="39">
        <v>-1.12</v>
      </c>
      <c r="BB482" s="39">
        <v>4.21</v>
      </c>
      <c r="BJ482" s="39">
        <v>1.0</v>
      </c>
      <c r="BP482" s="39" t="s">
        <v>139</v>
      </c>
      <c r="BR482" s="39" t="s">
        <v>458</v>
      </c>
    </row>
    <row r="483">
      <c r="A483" s="39">
        <v>137.0</v>
      </c>
      <c r="B483" s="39" t="s">
        <v>453</v>
      </c>
      <c r="C483" s="39" t="s">
        <v>80</v>
      </c>
      <c r="D483" s="39" t="s">
        <v>454</v>
      </c>
      <c r="E483" s="39">
        <v>2020.0</v>
      </c>
      <c r="F483" s="39" t="s">
        <v>455</v>
      </c>
      <c r="G483" s="39" t="s">
        <v>456</v>
      </c>
      <c r="I483" s="39" t="s">
        <v>84</v>
      </c>
      <c r="J483" s="39">
        <v>2020.0</v>
      </c>
      <c r="K483" s="39">
        <v>-2.25</v>
      </c>
      <c r="L483" s="39">
        <v>2007.0</v>
      </c>
      <c r="M483" s="39" t="s">
        <v>457</v>
      </c>
      <c r="N483" s="39">
        <v>2.54</v>
      </c>
      <c r="O483" s="39">
        <v>5.0</v>
      </c>
      <c r="AL483" s="39">
        <v>-3.41</v>
      </c>
      <c r="BB483" s="39">
        <v>-1.02</v>
      </c>
      <c r="BJ483" s="39">
        <v>1.0</v>
      </c>
      <c r="BP483" s="39" t="s">
        <v>139</v>
      </c>
      <c r="BR483" s="39" t="s">
        <v>458</v>
      </c>
    </row>
    <row r="484">
      <c r="A484" s="39">
        <v>137.0</v>
      </c>
      <c r="B484" s="39" t="s">
        <v>453</v>
      </c>
      <c r="C484" s="39" t="s">
        <v>80</v>
      </c>
      <c r="D484" s="39" t="s">
        <v>454</v>
      </c>
      <c r="E484" s="39">
        <v>2020.0</v>
      </c>
      <c r="F484" s="39" t="s">
        <v>455</v>
      </c>
      <c r="G484" s="39" t="s">
        <v>456</v>
      </c>
      <c r="I484" s="39" t="s">
        <v>84</v>
      </c>
      <c r="J484" s="39">
        <v>2050.0</v>
      </c>
      <c r="K484" s="39">
        <v>-1.47</v>
      </c>
      <c r="L484" s="39">
        <v>2007.0</v>
      </c>
      <c r="M484" s="39" t="s">
        <v>457</v>
      </c>
      <c r="N484" s="39">
        <v>5.25</v>
      </c>
      <c r="O484" s="39">
        <v>5.0</v>
      </c>
      <c r="AL484" s="39">
        <v>-2.87</v>
      </c>
      <c r="BB484" s="39">
        <v>0.15</v>
      </c>
      <c r="BJ484" s="39">
        <v>1.0</v>
      </c>
      <c r="BP484" s="39" t="s">
        <v>139</v>
      </c>
      <c r="BR484" s="39" t="s">
        <v>458</v>
      </c>
    </row>
    <row r="485">
      <c r="A485" s="39">
        <v>137.0</v>
      </c>
      <c r="B485" s="39" t="s">
        <v>453</v>
      </c>
      <c r="C485" s="39" t="s">
        <v>80</v>
      </c>
      <c r="D485" s="39" t="s">
        <v>454</v>
      </c>
      <c r="E485" s="39">
        <v>2020.0</v>
      </c>
      <c r="F485" s="39" t="s">
        <v>455</v>
      </c>
      <c r="G485" s="39" t="s">
        <v>456</v>
      </c>
      <c r="I485" s="39" t="s">
        <v>84</v>
      </c>
      <c r="J485" s="39">
        <v>2020.0</v>
      </c>
      <c r="K485" s="39">
        <v>-2.06</v>
      </c>
      <c r="L485" s="39">
        <v>2007.0</v>
      </c>
      <c r="M485" s="39" t="s">
        <v>457</v>
      </c>
      <c r="N485" s="39">
        <v>-0.37</v>
      </c>
      <c r="O485" s="39">
        <v>7.0</v>
      </c>
      <c r="AL485" s="39">
        <v>-2.84</v>
      </c>
      <c r="BB485" s="39">
        <v>-1.25</v>
      </c>
      <c r="BJ485" s="39">
        <v>1.0</v>
      </c>
      <c r="BP485" s="39" t="s">
        <v>139</v>
      </c>
      <c r="BR485" s="39" t="s">
        <v>458</v>
      </c>
    </row>
    <row r="486">
      <c r="A486" s="39">
        <v>137.0</v>
      </c>
      <c r="B486" s="39" t="s">
        <v>453</v>
      </c>
      <c r="C486" s="39" t="s">
        <v>80</v>
      </c>
      <c r="D486" s="39" t="s">
        <v>454</v>
      </c>
      <c r="E486" s="39">
        <v>2020.0</v>
      </c>
      <c r="F486" s="39" t="s">
        <v>455</v>
      </c>
      <c r="G486" s="39" t="s">
        <v>456</v>
      </c>
      <c r="I486" s="39" t="s">
        <v>84</v>
      </c>
      <c r="J486" s="39">
        <v>2050.0</v>
      </c>
      <c r="K486" s="39">
        <v>-1.74</v>
      </c>
      <c r="L486" s="39">
        <v>2007.0</v>
      </c>
      <c r="M486" s="39" t="s">
        <v>457</v>
      </c>
      <c r="N486" s="39">
        <v>0.63</v>
      </c>
      <c r="O486" s="39">
        <v>7.0</v>
      </c>
      <c r="AL486" s="39">
        <v>-2.71</v>
      </c>
      <c r="BB486" s="39">
        <v>-0.66</v>
      </c>
      <c r="BJ486" s="39">
        <v>1.0</v>
      </c>
      <c r="BP486" s="39" t="s">
        <v>139</v>
      </c>
      <c r="BR486" s="39" t="s">
        <v>458</v>
      </c>
    </row>
    <row r="487">
      <c r="A487" s="39">
        <v>2578.0</v>
      </c>
      <c r="B487" s="39" t="s">
        <v>459</v>
      </c>
      <c r="C487" s="39" t="s">
        <v>80</v>
      </c>
      <c r="D487" s="39" t="s">
        <v>460</v>
      </c>
      <c r="E487" s="39">
        <v>2014.0</v>
      </c>
      <c r="F487" s="39" t="s">
        <v>461</v>
      </c>
      <c r="G487" s="39" t="s">
        <v>89</v>
      </c>
      <c r="I487" s="39" t="s">
        <v>84</v>
      </c>
      <c r="J487" s="39">
        <v>2020.0</v>
      </c>
      <c r="K487" s="39">
        <v>13.64</v>
      </c>
      <c r="L487" s="39">
        <v>2007.0</v>
      </c>
      <c r="M487" s="39" t="s">
        <v>85</v>
      </c>
      <c r="N487" s="39">
        <v>10.91</v>
      </c>
      <c r="P487" s="39">
        <v>1.5</v>
      </c>
      <c r="Q487" s="39"/>
      <c r="R487" s="39" t="s">
        <v>462</v>
      </c>
      <c r="AE487" s="39">
        <v>1.0</v>
      </c>
      <c r="BB487" s="39">
        <v>16.36</v>
      </c>
      <c r="BC487" s="39">
        <v>1.0</v>
      </c>
      <c r="BP487" s="39" t="s">
        <v>360</v>
      </c>
      <c r="BR487" s="39" t="s">
        <v>463</v>
      </c>
    </row>
    <row r="488">
      <c r="A488" s="39">
        <v>2578.0</v>
      </c>
      <c r="B488" s="39" t="s">
        <v>459</v>
      </c>
      <c r="C488" s="39" t="s">
        <v>80</v>
      </c>
      <c r="D488" s="39" t="s">
        <v>460</v>
      </c>
      <c r="E488" s="39">
        <v>2014.0</v>
      </c>
      <c r="F488" s="39" t="s">
        <v>461</v>
      </c>
      <c r="G488" s="39" t="s">
        <v>89</v>
      </c>
      <c r="I488" s="39" t="s">
        <v>84</v>
      </c>
      <c r="J488" s="39">
        <v>2050.0</v>
      </c>
      <c r="K488" s="39">
        <v>21.82</v>
      </c>
      <c r="L488" s="39">
        <v>2007.0</v>
      </c>
      <c r="M488" s="39" t="s">
        <v>85</v>
      </c>
      <c r="N488" s="39">
        <v>19.09</v>
      </c>
      <c r="P488" s="39">
        <v>1.5</v>
      </c>
      <c r="Q488" s="39"/>
      <c r="R488" s="39" t="s">
        <v>462</v>
      </c>
      <c r="AE488" s="39">
        <v>1.0</v>
      </c>
      <c r="BB488" s="39">
        <v>30.0</v>
      </c>
      <c r="BC488" s="39">
        <v>1.0</v>
      </c>
      <c r="BP488" s="39" t="s">
        <v>360</v>
      </c>
      <c r="BR488" s="39" t="s">
        <v>463</v>
      </c>
    </row>
    <row r="489">
      <c r="A489" s="39">
        <v>2578.0</v>
      </c>
      <c r="B489" s="39" t="s">
        <v>459</v>
      </c>
      <c r="C489" s="39" t="s">
        <v>80</v>
      </c>
      <c r="D489" s="39" t="s">
        <v>460</v>
      </c>
      <c r="E489" s="39">
        <v>2014.0</v>
      </c>
      <c r="F489" s="39" t="s">
        <v>461</v>
      </c>
      <c r="G489" s="39" t="s">
        <v>89</v>
      </c>
      <c r="I489" s="39" t="s">
        <v>84</v>
      </c>
      <c r="J489" s="39">
        <v>2100.0</v>
      </c>
      <c r="K489" s="39">
        <v>65.45</v>
      </c>
      <c r="L489" s="39">
        <v>2007.0</v>
      </c>
      <c r="M489" s="39" t="s">
        <v>85</v>
      </c>
      <c r="N489" s="39">
        <v>57.27</v>
      </c>
      <c r="P489" s="39">
        <v>1.5</v>
      </c>
      <c r="Q489" s="39"/>
      <c r="R489" s="39" t="s">
        <v>462</v>
      </c>
      <c r="AE489" s="39">
        <v>1.0</v>
      </c>
      <c r="BB489" s="39">
        <v>76.36</v>
      </c>
      <c r="BC489" s="39">
        <v>1.0</v>
      </c>
      <c r="BP489" s="39" t="s">
        <v>360</v>
      </c>
      <c r="BR489" s="39" t="s">
        <v>463</v>
      </c>
    </row>
    <row r="490">
      <c r="A490" s="39">
        <v>2578.0</v>
      </c>
      <c r="B490" s="39" t="s">
        <v>459</v>
      </c>
      <c r="C490" s="39" t="s">
        <v>80</v>
      </c>
      <c r="D490" s="39" t="s">
        <v>460</v>
      </c>
      <c r="E490" s="39">
        <v>2014.0</v>
      </c>
      <c r="F490" s="39" t="s">
        <v>461</v>
      </c>
      <c r="G490" s="39" t="s">
        <v>89</v>
      </c>
      <c r="I490" s="39" t="s">
        <v>84</v>
      </c>
      <c r="J490" s="39">
        <v>2020.0</v>
      </c>
      <c r="K490" s="39">
        <v>20.45</v>
      </c>
      <c r="L490" s="39">
        <v>2007.0</v>
      </c>
      <c r="M490" s="39" t="s">
        <v>85</v>
      </c>
      <c r="N490" s="39">
        <v>27.27</v>
      </c>
      <c r="P490" s="39">
        <v>1.5</v>
      </c>
      <c r="Q490" s="39"/>
      <c r="R490" s="39" t="s">
        <v>464</v>
      </c>
      <c r="AE490" s="39">
        <v>1.0</v>
      </c>
      <c r="AL490" s="39">
        <v>16.36</v>
      </c>
      <c r="BC490" s="39">
        <v>1.0</v>
      </c>
      <c r="BP490" s="39" t="s">
        <v>288</v>
      </c>
      <c r="BR490" s="39" t="s">
        <v>463</v>
      </c>
    </row>
    <row r="491">
      <c r="A491" s="39">
        <v>2578.0</v>
      </c>
      <c r="B491" s="39" t="s">
        <v>459</v>
      </c>
      <c r="C491" s="39" t="s">
        <v>80</v>
      </c>
      <c r="D491" s="39" t="s">
        <v>460</v>
      </c>
      <c r="E491" s="39">
        <v>2014.0</v>
      </c>
      <c r="F491" s="39" t="s">
        <v>461</v>
      </c>
      <c r="G491" s="39" t="s">
        <v>89</v>
      </c>
      <c r="I491" s="39" t="s">
        <v>84</v>
      </c>
      <c r="J491" s="39">
        <v>2050.0</v>
      </c>
      <c r="K491" s="39">
        <v>49.09</v>
      </c>
      <c r="L491" s="39">
        <v>2007.0</v>
      </c>
      <c r="M491" s="39" t="s">
        <v>85</v>
      </c>
      <c r="N491" s="39">
        <v>55.91</v>
      </c>
      <c r="P491" s="39">
        <v>1.5</v>
      </c>
      <c r="Q491" s="39"/>
      <c r="R491" s="39" t="s">
        <v>464</v>
      </c>
      <c r="AE491" s="39">
        <v>1.0</v>
      </c>
      <c r="AL491" s="39">
        <v>38.18</v>
      </c>
      <c r="BC491" s="39">
        <v>1.0</v>
      </c>
      <c r="BP491" s="39" t="s">
        <v>288</v>
      </c>
      <c r="BR491" s="39" t="s">
        <v>463</v>
      </c>
    </row>
    <row r="492">
      <c r="A492" s="39">
        <v>2578.0</v>
      </c>
      <c r="B492" s="39" t="s">
        <v>459</v>
      </c>
      <c r="C492" s="39" t="s">
        <v>80</v>
      </c>
      <c r="D492" s="39" t="s">
        <v>460</v>
      </c>
      <c r="E492" s="39">
        <v>2014.0</v>
      </c>
      <c r="F492" s="39" t="s">
        <v>461</v>
      </c>
      <c r="G492" s="39" t="s">
        <v>89</v>
      </c>
      <c r="I492" s="39" t="s">
        <v>84</v>
      </c>
      <c r="J492" s="39">
        <v>2100.0</v>
      </c>
      <c r="K492" s="39">
        <v>109.09</v>
      </c>
      <c r="L492" s="39">
        <v>2007.0</v>
      </c>
      <c r="M492" s="39" t="s">
        <v>85</v>
      </c>
      <c r="N492" s="39">
        <v>122.73</v>
      </c>
      <c r="P492" s="39">
        <v>1.5</v>
      </c>
      <c r="Q492" s="39"/>
      <c r="R492" s="39" t="s">
        <v>464</v>
      </c>
      <c r="AE492" s="39">
        <v>1.0</v>
      </c>
      <c r="AL492" s="39">
        <v>87.27</v>
      </c>
      <c r="BC492" s="39">
        <v>1.0</v>
      </c>
      <c r="BP492" s="39" t="s">
        <v>288</v>
      </c>
      <c r="BR492" s="39" t="s">
        <v>463</v>
      </c>
    </row>
    <row r="493">
      <c r="A493" s="39">
        <v>763.0</v>
      </c>
      <c r="B493" s="39" t="s">
        <v>465</v>
      </c>
      <c r="C493" s="39" t="s">
        <v>80</v>
      </c>
      <c r="D493" s="39" t="s">
        <v>466</v>
      </c>
      <c r="E493" s="39">
        <v>2019.0</v>
      </c>
      <c r="F493" s="39" t="s">
        <v>467</v>
      </c>
      <c r="G493" s="39" t="s">
        <v>107</v>
      </c>
      <c r="I493" s="39" t="s">
        <v>84</v>
      </c>
      <c r="J493" s="39">
        <v>2025.0</v>
      </c>
      <c r="K493" s="39">
        <v>30.0</v>
      </c>
      <c r="M493" s="39" t="s">
        <v>85</v>
      </c>
      <c r="N493" s="39">
        <v>24.54</v>
      </c>
      <c r="P493" s="39">
        <v>1.5</v>
      </c>
      <c r="Q493" s="39"/>
      <c r="R493" s="39">
        <v>1.5</v>
      </c>
      <c r="AL493" s="40">
        <v>33.75</v>
      </c>
      <c r="AP493" s="39"/>
      <c r="AY493" s="39"/>
      <c r="BB493" s="40">
        <v>45.0</v>
      </c>
      <c r="BD493" s="39">
        <v>1.0</v>
      </c>
      <c r="BP493" s="39" t="s">
        <v>436</v>
      </c>
      <c r="BR493" s="39" t="s">
        <v>468</v>
      </c>
    </row>
    <row r="494">
      <c r="A494" s="39">
        <v>763.0</v>
      </c>
      <c r="B494" s="39" t="s">
        <v>465</v>
      </c>
      <c r="C494" s="39" t="s">
        <v>80</v>
      </c>
      <c r="D494" s="39" t="s">
        <v>466</v>
      </c>
      <c r="E494" s="39">
        <v>2019.0</v>
      </c>
      <c r="F494" s="39" t="s">
        <v>467</v>
      </c>
      <c r="G494" s="39" t="s">
        <v>107</v>
      </c>
      <c r="I494" s="39" t="s">
        <v>84</v>
      </c>
      <c r="J494" s="39">
        <v>2050.0</v>
      </c>
      <c r="K494" s="39">
        <v>60.0</v>
      </c>
      <c r="M494" s="39" t="s">
        <v>85</v>
      </c>
      <c r="N494" s="39">
        <v>32.73</v>
      </c>
      <c r="P494" s="39">
        <v>1.5</v>
      </c>
      <c r="Q494" s="39"/>
      <c r="R494" s="39">
        <v>1.5</v>
      </c>
      <c r="AL494" s="40">
        <v>63.75</v>
      </c>
      <c r="AP494" s="39"/>
      <c r="AY494" s="39"/>
      <c r="BB494" s="40">
        <v>112.5</v>
      </c>
      <c r="BD494" s="39">
        <v>1.0</v>
      </c>
      <c r="BP494" s="39" t="s">
        <v>436</v>
      </c>
      <c r="BR494" s="39" t="s">
        <v>468</v>
      </c>
    </row>
    <row r="495">
      <c r="A495" s="39">
        <v>763.0</v>
      </c>
      <c r="B495" s="39" t="s">
        <v>465</v>
      </c>
      <c r="C495" s="39" t="s">
        <v>80</v>
      </c>
      <c r="D495" s="39" t="s">
        <v>466</v>
      </c>
      <c r="E495" s="39">
        <v>2019.0</v>
      </c>
      <c r="F495" s="39" t="s">
        <v>467</v>
      </c>
      <c r="G495" s="39" t="s">
        <v>107</v>
      </c>
      <c r="I495" s="39" t="s">
        <v>84</v>
      </c>
      <c r="J495" s="39">
        <v>2100.0</v>
      </c>
      <c r="K495" s="39">
        <v>185.45</v>
      </c>
      <c r="M495" s="39" t="s">
        <v>85</v>
      </c>
      <c r="N495" s="39">
        <v>152.73</v>
      </c>
      <c r="P495" s="39">
        <v>1.5</v>
      </c>
      <c r="Q495" s="39"/>
      <c r="R495" s="39">
        <v>1.5</v>
      </c>
      <c r="AL495" s="40">
        <v>150.0</v>
      </c>
      <c r="AP495" s="39"/>
      <c r="AY495" s="39"/>
      <c r="BB495" s="40">
        <v>307.5</v>
      </c>
      <c r="BD495" s="39">
        <v>1.0</v>
      </c>
      <c r="BP495" s="39" t="s">
        <v>436</v>
      </c>
      <c r="BR495" s="39" t="s">
        <v>468</v>
      </c>
    </row>
    <row r="496">
      <c r="A496" s="39">
        <v>763.0</v>
      </c>
      <c r="B496" s="39" t="s">
        <v>465</v>
      </c>
      <c r="C496" s="39" t="s">
        <v>80</v>
      </c>
      <c r="D496" s="39" t="s">
        <v>466</v>
      </c>
      <c r="E496" s="39">
        <v>2019.0</v>
      </c>
      <c r="F496" s="39" t="s">
        <v>467</v>
      </c>
      <c r="G496" s="39" t="s">
        <v>107</v>
      </c>
      <c r="I496" s="39" t="s">
        <v>95</v>
      </c>
      <c r="J496" s="39">
        <v>2025.0</v>
      </c>
      <c r="K496" s="39">
        <v>23.18</v>
      </c>
      <c r="M496" s="39" t="s">
        <v>85</v>
      </c>
      <c r="N496" s="39">
        <v>22.36</v>
      </c>
      <c r="P496" s="39">
        <v>1.5</v>
      </c>
      <c r="Q496" s="39"/>
      <c r="R496" s="39">
        <v>1.5</v>
      </c>
      <c r="AL496" s="39">
        <v>21.82</v>
      </c>
      <c r="BB496" s="39">
        <v>27.82</v>
      </c>
      <c r="BC496" s="39">
        <v>1.0</v>
      </c>
      <c r="BP496" s="39" t="s">
        <v>469</v>
      </c>
      <c r="BR496" s="39" t="s">
        <v>468</v>
      </c>
    </row>
    <row r="497">
      <c r="A497" s="39">
        <v>763.0</v>
      </c>
      <c r="B497" s="39" t="s">
        <v>465</v>
      </c>
      <c r="C497" s="39" t="s">
        <v>80</v>
      </c>
      <c r="D497" s="39" t="s">
        <v>466</v>
      </c>
      <c r="E497" s="39">
        <v>2019.0</v>
      </c>
      <c r="F497" s="39" t="s">
        <v>467</v>
      </c>
      <c r="G497" s="39" t="s">
        <v>107</v>
      </c>
      <c r="I497" s="39" t="s">
        <v>95</v>
      </c>
      <c r="J497" s="39">
        <v>2025.0</v>
      </c>
      <c r="K497" s="39">
        <v>31.36</v>
      </c>
      <c r="M497" s="39" t="s">
        <v>85</v>
      </c>
      <c r="N497" s="39">
        <v>29.45</v>
      </c>
      <c r="P497" s="39">
        <v>1.0</v>
      </c>
      <c r="Q497" s="39"/>
      <c r="R497" s="39">
        <v>1.5</v>
      </c>
      <c r="AL497" s="39">
        <v>27.82</v>
      </c>
      <c r="BB497" s="39">
        <v>37.36</v>
      </c>
      <c r="BC497" s="39">
        <v>1.0</v>
      </c>
      <c r="BP497" s="39" t="s">
        <v>469</v>
      </c>
      <c r="BR497" s="39" t="s">
        <v>468</v>
      </c>
    </row>
    <row r="498">
      <c r="A498" s="39">
        <v>763.0</v>
      </c>
      <c r="B498" s="39" t="s">
        <v>465</v>
      </c>
      <c r="C498" s="39" t="s">
        <v>80</v>
      </c>
      <c r="D498" s="39" t="s">
        <v>466</v>
      </c>
      <c r="E498" s="39">
        <v>2019.0</v>
      </c>
      <c r="F498" s="39" t="s">
        <v>467</v>
      </c>
      <c r="G498" s="39" t="s">
        <v>107</v>
      </c>
      <c r="I498" s="39" t="s">
        <v>95</v>
      </c>
      <c r="J498" s="39">
        <v>2025.0</v>
      </c>
      <c r="K498" s="39">
        <v>30.82</v>
      </c>
      <c r="M498" s="39" t="s">
        <v>85</v>
      </c>
      <c r="N498" s="39">
        <v>22.64</v>
      </c>
      <c r="P498" s="39">
        <v>1.5</v>
      </c>
      <c r="Q498" s="39"/>
      <c r="R498" s="39">
        <v>1.5</v>
      </c>
      <c r="AL498" s="39">
        <v>21.0</v>
      </c>
      <c r="BB498" s="39">
        <v>48.82</v>
      </c>
      <c r="BC498" s="39">
        <v>1.0</v>
      </c>
      <c r="BD498" s="39">
        <v>1.0</v>
      </c>
      <c r="BP498" s="39" t="s">
        <v>470</v>
      </c>
      <c r="BR498" s="39" t="s">
        <v>468</v>
      </c>
    </row>
    <row r="499">
      <c r="A499" s="39">
        <v>3437.0</v>
      </c>
      <c r="B499" s="39" t="s">
        <v>471</v>
      </c>
      <c r="C499" s="39" t="s">
        <v>91</v>
      </c>
      <c r="D499" s="39" t="s">
        <v>472</v>
      </c>
      <c r="E499" s="39">
        <v>2008.0</v>
      </c>
      <c r="F499" s="39" t="s">
        <v>473</v>
      </c>
      <c r="G499" s="39" t="s">
        <v>365</v>
      </c>
      <c r="I499" s="39" t="s">
        <v>95</v>
      </c>
      <c r="J499" s="39">
        <v>2001.0</v>
      </c>
      <c r="K499" s="40">
        <f>16/3.67</f>
        <v>4.359673025</v>
      </c>
      <c r="L499" s="39">
        <v>2000.0</v>
      </c>
      <c r="M499" s="39" t="s">
        <v>448</v>
      </c>
      <c r="N499" s="40">
        <f t="shared" ref="N499:N508" si="2">19/3.67</f>
        <v>5.177111717</v>
      </c>
      <c r="P499" s="39">
        <v>3.0</v>
      </c>
      <c r="Q499" s="39"/>
      <c r="R499" s="39">
        <v>1.0</v>
      </c>
      <c r="AC499" s="39">
        <v>-1.0</v>
      </c>
      <c r="AP499" s="40">
        <f>4/3.67</f>
        <v>1.089918256</v>
      </c>
      <c r="AX499" s="40">
        <f>51/3.67</f>
        <v>13.89645777</v>
      </c>
      <c r="BP499" s="39" t="s">
        <v>330</v>
      </c>
      <c r="BR499" s="39" t="s">
        <v>474</v>
      </c>
    </row>
    <row r="500">
      <c r="A500" s="39">
        <v>3437.0</v>
      </c>
      <c r="B500" s="39" t="s">
        <v>471</v>
      </c>
      <c r="C500" s="39" t="s">
        <v>91</v>
      </c>
      <c r="D500" s="39" t="s">
        <v>472</v>
      </c>
      <c r="E500" s="39">
        <v>2008.0</v>
      </c>
      <c r="F500" s="39" t="s">
        <v>473</v>
      </c>
      <c r="G500" s="39" t="s">
        <v>365</v>
      </c>
      <c r="I500" s="39" t="s">
        <v>95</v>
      </c>
      <c r="J500" s="39">
        <v>2001.0</v>
      </c>
      <c r="K500" s="40">
        <f>58/3.67</f>
        <v>15.80381471</v>
      </c>
      <c r="L500" s="39">
        <v>2000.0</v>
      </c>
      <c r="M500" s="39" t="s">
        <v>448</v>
      </c>
      <c r="N500" s="40">
        <f t="shared" si="2"/>
        <v>5.177111717</v>
      </c>
      <c r="O500" s="39">
        <v>3.0</v>
      </c>
      <c r="P500" s="39"/>
      <c r="Q500" s="39"/>
      <c r="R500" s="39"/>
      <c r="AC500" s="39">
        <v>-1.0</v>
      </c>
      <c r="AP500" s="40">
        <f>13/3.67</f>
        <v>3.542234332</v>
      </c>
      <c r="AX500" s="40">
        <f>156/3.67</f>
        <v>42.50681199</v>
      </c>
      <c r="BP500" s="39" t="s">
        <v>330</v>
      </c>
      <c r="BR500" s="39" t="s">
        <v>475</v>
      </c>
    </row>
    <row r="501">
      <c r="A501" s="39">
        <v>3437.0</v>
      </c>
      <c r="B501" s="39" t="s">
        <v>471</v>
      </c>
      <c r="C501" s="39" t="s">
        <v>91</v>
      </c>
      <c r="D501" s="39" t="s">
        <v>472</v>
      </c>
      <c r="E501" s="39">
        <v>2008.0</v>
      </c>
      <c r="F501" s="39" t="s">
        <v>473</v>
      </c>
      <c r="G501" s="39" t="s">
        <v>365</v>
      </c>
      <c r="I501" s="39" t="s">
        <v>95</v>
      </c>
      <c r="J501" s="39">
        <v>2001.0</v>
      </c>
      <c r="K501" s="40">
        <f>78/3.67</f>
        <v>21.25340599</v>
      </c>
      <c r="L501" s="39">
        <v>2000.0</v>
      </c>
      <c r="M501" s="39" t="s">
        <v>448</v>
      </c>
      <c r="N501" s="40">
        <f t="shared" si="2"/>
        <v>5.177111717</v>
      </c>
      <c r="O501" s="39">
        <v>3.0</v>
      </c>
      <c r="P501" s="39"/>
      <c r="Q501" s="39"/>
      <c r="R501" s="39">
        <v>1.0</v>
      </c>
      <c r="AC501" s="39">
        <v>-1.0</v>
      </c>
      <c r="AH501" s="39">
        <v>1.0</v>
      </c>
      <c r="AP501" s="40">
        <f>18/3.67</f>
        <v>4.904632153</v>
      </c>
      <c r="AX501" s="40">
        <f>220/3.67</f>
        <v>59.94550409</v>
      </c>
      <c r="BP501" s="39" t="s">
        <v>139</v>
      </c>
      <c r="BR501" s="39" t="s">
        <v>476</v>
      </c>
    </row>
    <row r="502">
      <c r="A502" s="39">
        <v>3437.0</v>
      </c>
      <c r="B502" s="39" t="s">
        <v>471</v>
      </c>
      <c r="C502" s="39" t="s">
        <v>91</v>
      </c>
      <c r="D502" s="39" t="s">
        <v>472</v>
      </c>
      <c r="E502" s="39">
        <v>2008.0</v>
      </c>
      <c r="F502" s="39" t="s">
        <v>473</v>
      </c>
      <c r="G502" s="39" t="s">
        <v>365</v>
      </c>
      <c r="I502" s="39" t="s">
        <v>95</v>
      </c>
      <c r="J502" s="39">
        <v>2001.0</v>
      </c>
      <c r="K502" s="40">
        <f>65/3.67</f>
        <v>17.71117166</v>
      </c>
      <c r="L502" s="39">
        <v>2000.0</v>
      </c>
      <c r="M502" s="39" t="s">
        <v>448</v>
      </c>
      <c r="N502" s="40">
        <f t="shared" si="2"/>
        <v>5.177111717</v>
      </c>
      <c r="O502" s="39">
        <v>3.0</v>
      </c>
      <c r="P502" s="39"/>
      <c r="Q502" s="39"/>
      <c r="R502" s="39">
        <v>0.5</v>
      </c>
      <c r="AC502" s="39">
        <v>-1.0</v>
      </c>
      <c r="AH502" s="39">
        <v>1.0</v>
      </c>
      <c r="AP502" s="40">
        <f>15/3.67</f>
        <v>4.08719346</v>
      </c>
      <c r="AX502" s="40">
        <f>184/3.67</f>
        <v>50.13623978</v>
      </c>
      <c r="BP502" s="39" t="s">
        <v>139</v>
      </c>
      <c r="BR502" s="39" t="s">
        <v>476</v>
      </c>
    </row>
    <row r="503">
      <c r="A503" s="39">
        <v>3437.0</v>
      </c>
      <c r="B503" s="39" t="s">
        <v>471</v>
      </c>
      <c r="C503" s="39" t="s">
        <v>91</v>
      </c>
      <c r="D503" s="39" t="s">
        <v>472</v>
      </c>
      <c r="E503" s="39">
        <v>2008.0</v>
      </c>
      <c r="F503" s="39" t="s">
        <v>473</v>
      </c>
      <c r="G503" s="39" t="s">
        <v>365</v>
      </c>
      <c r="I503" s="39" t="s">
        <v>95</v>
      </c>
      <c r="J503" s="39">
        <v>2001.0</v>
      </c>
      <c r="K503" s="40">
        <f>25/3.67</f>
        <v>6.811989101</v>
      </c>
      <c r="L503" s="39">
        <v>2000.0</v>
      </c>
      <c r="M503" s="39" t="s">
        <v>448</v>
      </c>
      <c r="N503" s="40">
        <f t="shared" si="2"/>
        <v>5.177111717</v>
      </c>
      <c r="O503" s="39"/>
      <c r="P503" s="39">
        <v>2.0</v>
      </c>
      <c r="Q503" s="39"/>
      <c r="R503" s="39">
        <v>1.0</v>
      </c>
      <c r="AC503" s="39">
        <v>-1.0</v>
      </c>
      <c r="AH503" s="39">
        <v>1.0</v>
      </c>
      <c r="AP503" s="40">
        <f>7/3.67</f>
        <v>1.907356948</v>
      </c>
      <c r="AX503" s="40">
        <f>62/3.67</f>
        <v>16.89373297</v>
      </c>
      <c r="BP503" s="39" t="s">
        <v>249</v>
      </c>
      <c r="BR503" s="39" t="s">
        <v>474</v>
      </c>
    </row>
    <row r="504">
      <c r="A504" s="39">
        <v>3437.0</v>
      </c>
      <c r="B504" s="39" t="s">
        <v>471</v>
      </c>
      <c r="C504" s="39" t="s">
        <v>91</v>
      </c>
      <c r="D504" s="39" t="s">
        <v>472</v>
      </c>
      <c r="E504" s="39">
        <v>2008.0</v>
      </c>
      <c r="F504" s="39" t="s">
        <v>473</v>
      </c>
      <c r="G504" s="39" t="s">
        <v>365</v>
      </c>
      <c r="I504" s="39" t="s">
        <v>95</v>
      </c>
      <c r="J504" s="39">
        <v>2001.0</v>
      </c>
      <c r="K504" s="40">
        <f>69/3.67</f>
        <v>18.80108992</v>
      </c>
      <c r="L504" s="39">
        <v>2000.0</v>
      </c>
      <c r="M504" s="39" t="s">
        <v>448</v>
      </c>
      <c r="N504" s="40">
        <f t="shared" si="2"/>
        <v>5.177111717</v>
      </c>
      <c r="O504" s="39"/>
      <c r="P504" s="39">
        <v>1.0</v>
      </c>
      <c r="Q504" s="39"/>
      <c r="R504" s="39">
        <v>1.0</v>
      </c>
      <c r="AC504" s="39">
        <v>-1.0</v>
      </c>
      <c r="AH504" s="39">
        <v>1.0</v>
      </c>
      <c r="AP504" s="40">
        <f>15/3.67</f>
        <v>4.08719346</v>
      </c>
      <c r="AX504" s="40">
        <f>193/3.67</f>
        <v>52.58855586</v>
      </c>
      <c r="BP504" s="39" t="s">
        <v>249</v>
      </c>
      <c r="BR504" s="39" t="s">
        <v>474</v>
      </c>
    </row>
    <row r="505">
      <c r="A505" s="39">
        <v>3437.0</v>
      </c>
      <c r="B505" s="39" t="s">
        <v>471</v>
      </c>
      <c r="C505" s="39" t="s">
        <v>91</v>
      </c>
      <c r="D505" s="39" t="s">
        <v>472</v>
      </c>
      <c r="E505" s="39">
        <v>2008.0</v>
      </c>
      <c r="F505" s="39" t="s">
        <v>473</v>
      </c>
      <c r="G505" s="39" t="s">
        <v>365</v>
      </c>
      <c r="I505" s="39" t="s">
        <v>95</v>
      </c>
      <c r="J505" s="39">
        <v>2001.0</v>
      </c>
      <c r="K505" s="40">
        <f>62/3.67</f>
        <v>16.89373297</v>
      </c>
      <c r="L505" s="39">
        <v>2000.0</v>
      </c>
      <c r="M505" s="39" t="s">
        <v>448</v>
      </c>
      <c r="N505" s="40">
        <f t="shared" si="2"/>
        <v>5.177111717</v>
      </c>
      <c r="O505" s="39"/>
      <c r="P505" s="39">
        <v>2.0</v>
      </c>
      <c r="Q505" s="39"/>
      <c r="R505" s="39">
        <v>0.5</v>
      </c>
      <c r="AC505" s="39">
        <v>-1.0</v>
      </c>
      <c r="AH505" s="39">
        <v>1.0</v>
      </c>
      <c r="AP505" s="40">
        <f>14/3.67</f>
        <v>3.814713896</v>
      </c>
      <c r="AX505" s="40">
        <f>189/3.67</f>
        <v>51.4986376</v>
      </c>
      <c r="BP505" s="39" t="s">
        <v>249</v>
      </c>
      <c r="BR505" s="39" t="s">
        <v>474</v>
      </c>
    </row>
    <row r="506">
      <c r="A506" s="39">
        <v>3437.0</v>
      </c>
      <c r="B506" s="39" t="s">
        <v>471</v>
      </c>
      <c r="C506" s="39" t="s">
        <v>91</v>
      </c>
      <c r="D506" s="39" t="s">
        <v>472</v>
      </c>
      <c r="E506" s="39">
        <v>2008.0</v>
      </c>
      <c r="F506" s="39" t="s">
        <v>473</v>
      </c>
      <c r="G506" s="39" t="s">
        <v>365</v>
      </c>
      <c r="I506" s="39" t="s">
        <v>95</v>
      </c>
      <c r="J506" s="39">
        <v>2001.0</v>
      </c>
      <c r="K506" s="40">
        <f>205/3.67</f>
        <v>55.85831063</v>
      </c>
      <c r="L506" s="39">
        <v>2000.0</v>
      </c>
      <c r="M506" s="39" t="s">
        <v>448</v>
      </c>
      <c r="N506" s="40">
        <f t="shared" si="2"/>
        <v>5.177111717</v>
      </c>
      <c r="O506" s="39"/>
      <c r="P506" s="39">
        <v>1.0</v>
      </c>
      <c r="Q506" s="39"/>
      <c r="R506" s="39">
        <v>0.5</v>
      </c>
      <c r="AC506" s="39">
        <v>-1.0</v>
      </c>
      <c r="AH506" s="39">
        <v>1.0</v>
      </c>
      <c r="AP506" s="40">
        <f>42/3.67</f>
        <v>11.44414169</v>
      </c>
      <c r="AX506" s="40">
        <f>597/3.67</f>
        <v>162.6702997</v>
      </c>
      <c r="BP506" s="39" t="s">
        <v>249</v>
      </c>
      <c r="BR506" s="39" t="s">
        <v>474</v>
      </c>
    </row>
    <row r="507">
      <c r="A507" s="39">
        <v>3437.0</v>
      </c>
      <c r="B507" s="39" t="s">
        <v>471</v>
      </c>
      <c r="C507" s="39" t="s">
        <v>91</v>
      </c>
      <c r="D507" s="39" t="s">
        <v>472</v>
      </c>
      <c r="E507" s="39">
        <v>2008.0</v>
      </c>
      <c r="F507" s="39" t="s">
        <v>473</v>
      </c>
      <c r="G507" s="39" t="s">
        <v>365</v>
      </c>
      <c r="I507" s="39" t="s">
        <v>95</v>
      </c>
      <c r="J507" s="39">
        <v>2001.0</v>
      </c>
      <c r="K507" s="40">
        <f>202/3.67</f>
        <v>55.04087193</v>
      </c>
      <c r="L507" s="39">
        <v>2000.0</v>
      </c>
      <c r="M507" s="39" t="s">
        <v>448</v>
      </c>
      <c r="N507" s="40">
        <f t="shared" si="2"/>
        <v>5.177111717</v>
      </c>
      <c r="O507" s="39"/>
      <c r="P507" s="39">
        <v>2.0</v>
      </c>
      <c r="Q507" s="39"/>
      <c r="R507" s="39">
        <v>0.0</v>
      </c>
      <c r="AC507" s="39">
        <v>-1.0</v>
      </c>
      <c r="AH507" s="39"/>
      <c r="AP507" s="40">
        <f>40/3.67</f>
        <v>10.89918256</v>
      </c>
      <c r="AX507" s="40">
        <f>628/3.67</f>
        <v>171.1171662</v>
      </c>
      <c r="BP507" s="39" t="s">
        <v>249</v>
      </c>
      <c r="BR507" s="39" t="s">
        <v>474</v>
      </c>
    </row>
    <row r="508">
      <c r="A508" s="39">
        <v>3437.0</v>
      </c>
      <c r="B508" s="39" t="s">
        <v>471</v>
      </c>
      <c r="C508" s="39" t="s">
        <v>91</v>
      </c>
      <c r="D508" s="39" t="s">
        <v>472</v>
      </c>
      <c r="E508" s="39">
        <v>2008.0</v>
      </c>
      <c r="F508" s="39" t="s">
        <v>473</v>
      </c>
      <c r="G508" s="39" t="s">
        <v>365</v>
      </c>
      <c r="I508" s="39" t="s">
        <v>95</v>
      </c>
      <c r="J508" s="39">
        <v>2001.0</v>
      </c>
      <c r="K508" s="40">
        <f>815/3.67</f>
        <v>222.0708447</v>
      </c>
      <c r="L508" s="39">
        <v>2000.0</v>
      </c>
      <c r="M508" s="39" t="s">
        <v>448</v>
      </c>
      <c r="N508" s="40">
        <f t="shared" si="2"/>
        <v>5.177111717</v>
      </c>
      <c r="O508" s="39"/>
      <c r="P508" s="39">
        <v>1.0</v>
      </c>
      <c r="Q508" s="39"/>
      <c r="R508" s="39">
        <v>0.0</v>
      </c>
      <c r="AC508" s="39">
        <v>-1.0</v>
      </c>
      <c r="AH508" s="39"/>
      <c r="AP508" s="40">
        <f>145/3.67</f>
        <v>39.50953678</v>
      </c>
      <c r="AX508" s="40">
        <f>2372/3.67</f>
        <v>646.3215259</v>
      </c>
      <c r="BP508" s="39" t="s">
        <v>249</v>
      </c>
      <c r="BR508" s="39" t="s">
        <v>474</v>
      </c>
    </row>
    <row r="509">
      <c r="A509" s="39">
        <v>436.0</v>
      </c>
      <c r="B509" s="39" t="s">
        <v>408</v>
      </c>
      <c r="C509" s="39" t="s">
        <v>109</v>
      </c>
      <c r="D509" s="39" t="s">
        <v>409</v>
      </c>
      <c r="E509" s="39">
        <v>2019.0</v>
      </c>
      <c r="F509" s="39" t="s">
        <v>410</v>
      </c>
      <c r="G509" s="39" t="s">
        <v>151</v>
      </c>
      <c r="I509" s="39" t="s">
        <v>84</v>
      </c>
      <c r="J509" s="39">
        <v>2005.0</v>
      </c>
      <c r="K509" s="39">
        <v>16.0</v>
      </c>
      <c r="L509" s="39"/>
      <c r="M509" s="39" t="s">
        <v>85</v>
      </c>
      <c r="N509" s="39">
        <v>10.0</v>
      </c>
      <c r="O509" s="39"/>
      <c r="P509" s="39">
        <v>1.5</v>
      </c>
      <c r="Q509" s="39"/>
      <c r="R509" s="39" t="s">
        <v>477</v>
      </c>
      <c r="AC509" s="39"/>
      <c r="AE509" s="39">
        <v>1.0</v>
      </c>
      <c r="AI509" s="39"/>
      <c r="AJ509" s="39"/>
      <c r="AK509" s="39"/>
      <c r="AL509" s="39">
        <v>11.0</v>
      </c>
      <c r="AQ509" s="39"/>
      <c r="AT509" s="39"/>
      <c r="AW509" s="39"/>
      <c r="BB509" s="39">
        <v>21.0</v>
      </c>
      <c r="BC509" s="39">
        <v>1.0</v>
      </c>
      <c r="BP509" s="39" t="s">
        <v>277</v>
      </c>
      <c r="BR509" s="39" t="s">
        <v>468</v>
      </c>
    </row>
    <row r="510">
      <c r="A510" s="39">
        <v>436.0</v>
      </c>
      <c r="B510" s="39" t="s">
        <v>408</v>
      </c>
      <c r="C510" s="39" t="s">
        <v>109</v>
      </c>
      <c r="D510" s="39" t="s">
        <v>409</v>
      </c>
      <c r="E510" s="39">
        <v>2019.0</v>
      </c>
      <c r="F510" s="39" t="s">
        <v>410</v>
      </c>
      <c r="G510" s="39" t="s">
        <v>151</v>
      </c>
      <c r="I510" s="39" t="s">
        <v>84</v>
      </c>
      <c r="J510" s="39">
        <v>2005.0</v>
      </c>
      <c r="K510" s="39">
        <v>16.0</v>
      </c>
      <c r="L510" s="39"/>
      <c r="M510" s="39" t="s">
        <v>85</v>
      </c>
      <c r="N510" s="39">
        <v>14.0</v>
      </c>
      <c r="O510" s="39"/>
      <c r="P510" s="39">
        <v>1.5</v>
      </c>
      <c r="Q510" s="39"/>
      <c r="R510" s="39" t="s">
        <v>478</v>
      </c>
      <c r="AC510" s="39"/>
      <c r="AE510" s="39">
        <v>1.0</v>
      </c>
      <c r="AI510" s="39"/>
      <c r="AJ510" s="39"/>
      <c r="AK510" s="39"/>
      <c r="AL510" s="39">
        <v>14.0</v>
      </c>
      <c r="AQ510" s="39"/>
      <c r="AT510" s="39"/>
      <c r="AW510" s="39"/>
      <c r="BB510" s="39">
        <v>17.0</v>
      </c>
      <c r="BC510" s="39">
        <v>1.0</v>
      </c>
      <c r="BP510" s="39" t="s">
        <v>277</v>
      </c>
      <c r="BR510" s="39" t="s">
        <v>468</v>
      </c>
    </row>
    <row r="511">
      <c r="A511" s="39">
        <v>436.0</v>
      </c>
      <c r="B511" s="39" t="s">
        <v>408</v>
      </c>
      <c r="C511" s="39" t="s">
        <v>109</v>
      </c>
      <c r="D511" s="39" t="s">
        <v>409</v>
      </c>
      <c r="E511" s="39">
        <v>2019.0</v>
      </c>
      <c r="F511" s="39" t="s">
        <v>410</v>
      </c>
      <c r="G511" s="39" t="s">
        <v>151</v>
      </c>
      <c r="I511" s="39" t="s">
        <v>84</v>
      </c>
      <c r="J511" s="39">
        <v>2005.0</v>
      </c>
      <c r="K511" s="39">
        <v>16.0</v>
      </c>
      <c r="L511" s="39"/>
      <c r="M511" s="39" t="s">
        <v>85</v>
      </c>
      <c r="N511" s="39">
        <v>17.0</v>
      </c>
      <c r="O511" s="39"/>
      <c r="P511" s="39">
        <v>1.5</v>
      </c>
      <c r="Q511" s="39"/>
      <c r="R511" s="39" t="s">
        <v>479</v>
      </c>
      <c r="AC511" s="39"/>
      <c r="AE511" s="39">
        <v>1.0</v>
      </c>
      <c r="AI511" s="39"/>
      <c r="AJ511" s="39"/>
      <c r="AK511" s="39"/>
      <c r="AL511" s="39">
        <v>15.0</v>
      </c>
      <c r="AQ511" s="39"/>
      <c r="AT511" s="39"/>
      <c r="AW511" s="39"/>
      <c r="BB511" s="39">
        <v>17.0</v>
      </c>
      <c r="BC511" s="39">
        <v>1.0</v>
      </c>
      <c r="BP511" s="39" t="s">
        <v>277</v>
      </c>
      <c r="BR511" s="39" t="s">
        <v>468</v>
      </c>
    </row>
    <row r="512">
      <c r="A512" s="39">
        <v>436.0</v>
      </c>
      <c r="B512" s="39" t="s">
        <v>408</v>
      </c>
      <c r="C512" s="39" t="s">
        <v>109</v>
      </c>
      <c r="D512" s="39" t="s">
        <v>409</v>
      </c>
      <c r="E512" s="39">
        <v>2019.0</v>
      </c>
      <c r="F512" s="39" t="s">
        <v>410</v>
      </c>
      <c r="G512" s="39" t="s">
        <v>151</v>
      </c>
      <c r="I512" s="39" t="s">
        <v>84</v>
      </c>
      <c r="J512" s="39">
        <v>2005.0</v>
      </c>
      <c r="K512" s="39">
        <v>16.0</v>
      </c>
      <c r="L512" s="39"/>
      <c r="M512" s="39" t="s">
        <v>85</v>
      </c>
      <c r="N512" s="39">
        <v>20.0</v>
      </c>
      <c r="O512" s="39"/>
      <c r="P512" s="39">
        <v>1.5</v>
      </c>
      <c r="Q512" s="39"/>
      <c r="R512" s="39" t="s">
        <v>480</v>
      </c>
      <c r="AC512" s="39"/>
      <c r="AE512" s="39">
        <v>1.0</v>
      </c>
      <c r="AI512" s="39"/>
      <c r="AJ512" s="39"/>
      <c r="AK512" s="39"/>
      <c r="AL512" s="39">
        <v>14.0</v>
      </c>
      <c r="AQ512" s="39"/>
      <c r="AT512" s="39"/>
      <c r="AW512" s="39"/>
      <c r="BB512" s="39">
        <v>19.0</v>
      </c>
      <c r="BC512" s="39">
        <v>1.0</v>
      </c>
      <c r="BP512" s="39" t="s">
        <v>277</v>
      </c>
      <c r="BR512" s="39" t="s">
        <v>468</v>
      </c>
    </row>
    <row r="513">
      <c r="A513" s="39">
        <v>436.0</v>
      </c>
      <c r="B513" s="39" t="s">
        <v>408</v>
      </c>
      <c r="C513" s="39" t="s">
        <v>109</v>
      </c>
      <c r="D513" s="39" t="s">
        <v>409</v>
      </c>
      <c r="E513" s="39">
        <v>2019.0</v>
      </c>
      <c r="F513" s="39" t="s">
        <v>410</v>
      </c>
      <c r="G513" s="39" t="s">
        <v>151</v>
      </c>
      <c r="I513" s="39" t="s">
        <v>84</v>
      </c>
      <c r="J513" s="39">
        <v>2005.0</v>
      </c>
      <c r="K513" s="39">
        <v>16.0</v>
      </c>
      <c r="L513" s="39"/>
      <c r="M513" s="39" t="s">
        <v>85</v>
      </c>
      <c r="N513" s="39">
        <v>22.0</v>
      </c>
      <c r="O513" s="39"/>
      <c r="P513" s="39">
        <v>1.5</v>
      </c>
      <c r="Q513" s="39"/>
      <c r="R513" s="39" t="s">
        <v>481</v>
      </c>
      <c r="AC513" s="39"/>
      <c r="AE513" s="39">
        <v>1.0</v>
      </c>
      <c r="AI513" s="39"/>
      <c r="AJ513" s="39"/>
      <c r="AK513" s="39"/>
      <c r="AL513" s="39">
        <v>13.0</v>
      </c>
      <c r="AQ513" s="39"/>
      <c r="AT513" s="39"/>
      <c r="AW513" s="39"/>
      <c r="BB513" s="39">
        <v>21.0</v>
      </c>
      <c r="BC513" s="39">
        <v>1.0</v>
      </c>
      <c r="BP513" s="39" t="s">
        <v>277</v>
      </c>
      <c r="BR513" s="39" t="s">
        <v>468</v>
      </c>
    </row>
    <row r="514">
      <c r="A514" s="39">
        <v>436.0</v>
      </c>
      <c r="B514" s="39" t="s">
        <v>408</v>
      </c>
      <c r="C514" s="39" t="s">
        <v>109</v>
      </c>
      <c r="D514" s="39" t="s">
        <v>409</v>
      </c>
      <c r="E514" s="39">
        <v>2019.0</v>
      </c>
      <c r="F514" s="39" t="s">
        <v>410</v>
      </c>
      <c r="G514" s="39" t="s">
        <v>151</v>
      </c>
      <c r="I514" s="39" t="s">
        <v>84</v>
      </c>
      <c r="J514" s="39">
        <v>2005.0</v>
      </c>
      <c r="K514" s="39">
        <v>17.0</v>
      </c>
      <c r="L514" s="39"/>
      <c r="M514" s="39" t="s">
        <v>85</v>
      </c>
      <c r="N514" s="39">
        <v>26.0</v>
      </c>
      <c r="O514" s="39"/>
      <c r="P514" s="39">
        <v>1.5</v>
      </c>
      <c r="Q514" s="39"/>
      <c r="R514" s="39" t="s">
        <v>482</v>
      </c>
      <c r="AC514" s="39"/>
      <c r="AE514" s="39">
        <v>1.0</v>
      </c>
      <c r="AI514" s="39"/>
      <c r="AJ514" s="39"/>
      <c r="AK514" s="39"/>
      <c r="AL514" s="39">
        <v>12.0</v>
      </c>
      <c r="AQ514" s="39"/>
      <c r="AT514" s="39"/>
      <c r="AW514" s="39"/>
      <c r="BB514" s="39">
        <v>23.0</v>
      </c>
      <c r="BC514" s="39">
        <v>1.0</v>
      </c>
      <c r="BP514" s="39" t="s">
        <v>277</v>
      </c>
      <c r="BR514" s="39" t="s">
        <v>468</v>
      </c>
    </row>
    <row r="515">
      <c r="A515" s="39">
        <v>436.0</v>
      </c>
      <c r="B515" s="39" t="s">
        <v>408</v>
      </c>
      <c r="C515" s="39" t="s">
        <v>109</v>
      </c>
      <c r="D515" s="39" t="s">
        <v>409</v>
      </c>
      <c r="E515" s="39">
        <v>2019.0</v>
      </c>
      <c r="F515" s="39" t="s">
        <v>410</v>
      </c>
      <c r="G515" s="39" t="s">
        <v>151</v>
      </c>
      <c r="I515" s="39" t="s">
        <v>84</v>
      </c>
      <c r="J515" s="39">
        <v>2005.0</v>
      </c>
      <c r="K515" s="39">
        <v>17.0</v>
      </c>
      <c r="L515" s="39"/>
      <c r="M515" s="39" t="s">
        <v>85</v>
      </c>
      <c r="N515" s="39">
        <v>28.0</v>
      </c>
      <c r="O515" s="39"/>
      <c r="P515" s="39">
        <v>1.5</v>
      </c>
      <c r="Q515" s="39"/>
      <c r="R515" s="39" t="s">
        <v>483</v>
      </c>
      <c r="AC515" s="39"/>
      <c r="AE515" s="39">
        <v>1.0</v>
      </c>
      <c r="AI515" s="39"/>
      <c r="AJ515" s="39"/>
      <c r="AK515" s="39"/>
      <c r="AL515" s="39">
        <v>12.0</v>
      </c>
      <c r="AQ515" s="39"/>
      <c r="AT515" s="39"/>
      <c r="AW515" s="39"/>
      <c r="BB515" s="39">
        <v>25.0</v>
      </c>
      <c r="BC515" s="39">
        <v>1.0</v>
      </c>
      <c r="BP515" s="39" t="s">
        <v>277</v>
      </c>
      <c r="BR515" s="39" t="s">
        <v>468</v>
      </c>
    </row>
    <row r="516">
      <c r="A516" s="39">
        <v>436.0</v>
      </c>
      <c r="B516" s="39" t="s">
        <v>408</v>
      </c>
      <c r="C516" s="39" t="s">
        <v>109</v>
      </c>
      <c r="D516" s="39" t="s">
        <v>409</v>
      </c>
      <c r="E516" s="39">
        <v>2019.0</v>
      </c>
      <c r="F516" s="39" t="s">
        <v>410</v>
      </c>
      <c r="G516" s="39" t="s">
        <v>151</v>
      </c>
      <c r="I516" s="39" t="s">
        <v>84</v>
      </c>
      <c r="J516" s="39">
        <v>2005.0</v>
      </c>
      <c r="K516" s="39">
        <v>17.0</v>
      </c>
      <c r="L516" s="39"/>
      <c r="M516" s="39" t="s">
        <v>85</v>
      </c>
      <c r="N516" s="39">
        <v>30.0</v>
      </c>
      <c r="O516" s="39"/>
      <c r="P516" s="39">
        <v>1.5</v>
      </c>
      <c r="Q516" s="39"/>
      <c r="R516" s="39" t="s">
        <v>484</v>
      </c>
      <c r="AC516" s="39"/>
      <c r="AE516" s="39">
        <v>1.0</v>
      </c>
      <c r="AI516" s="39"/>
      <c r="AJ516" s="39"/>
      <c r="AK516" s="39"/>
      <c r="AL516" s="39">
        <v>11.0</v>
      </c>
      <c r="AQ516" s="39"/>
      <c r="AT516" s="39"/>
      <c r="AW516" s="39"/>
      <c r="BB516" s="39">
        <v>27.0</v>
      </c>
      <c r="BC516" s="39">
        <v>1.0</v>
      </c>
      <c r="BP516" s="39" t="s">
        <v>277</v>
      </c>
      <c r="BR516" s="39" t="s">
        <v>468</v>
      </c>
    </row>
    <row r="517">
      <c r="A517" s="39">
        <v>436.0</v>
      </c>
      <c r="B517" s="39" t="s">
        <v>408</v>
      </c>
      <c r="C517" s="39" t="s">
        <v>109</v>
      </c>
      <c r="D517" s="39" t="s">
        <v>409</v>
      </c>
      <c r="E517" s="39">
        <v>2019.0</v>
      </c>
      <c r="F517" s="39" t="s">
        <v>410</v>
      </c>
      <c r="G517" s="39" t="s">
        <v>151</v>
      </c>
      <c r="I517" s="39" t="s">
        <v>84</v>
      </c>
      <c r="J517" s="39">
        <v>2005.0</v>
      </c>
      <c r="K517" s="39"/>
      <c r="L517" s="39"/>
      <c r="M517" s="39" t="s">
        <v>85</v>
      </c>
      <c r="N517" s="39"/>
      <c r="O517" s="39"/>
      <c r="P517" s="39">
        <v>1.5</v>
      </c>
      <c r="Q517" s="39"/>
      <c r="R517" s="39" t="s">
        <v>485</v>
      </c>
      <c r="AC517" s="39">
        <v>1.0</v>
      </c>
      <c r="AE517" s="39">
        <v>1.0</v>
      </c>
      <c r="AI517" s="39">
        <v>1.0</v>
      </c>
      <c r="AJ517" s="39"/>
      <c r="AK517" s="39"/>
      <c r="AL517" s="39">
        <v>16.0</v>
      </c>
      <c r="AQ517" s="39"/>
      <c r="AT517" s="39"/>
      <c r="AW517" s="39"/>
      <c r="BB517" s="39">
        <v>26.0</v>
      </c>
      <c r="BC517" s="39"/>
      <c r="BP517" s="39" t="s">
        <v>125</v>
      </c>
      <c r="BR517" s="39" t="s">
        <v>468</v>
      </c>
    </row>
    <row r="518">
      <c r="A518" s="39">
        <v>436.0</v>
      </c>
      <c r="B518" s="39" t="s">
        <v>408</v>
      </c>
      <c r="C518" s="39" t="s">
        <v>109</v>
      </c>
      <c r="D518" s="39" t="s">
        <v>409</v>
      </c>
      <c r="E518" s="39">
        <v>2019.0</v>
      </c>
      <c r="F518" s="39" t="s">
        <v>410</v>
      </c>
      <c r="G518" s="39" t="s">
        <v>151</v>
      </c>
      <c r="I518" s="39" t="s">
        <v>84</v>
      </c>
      <c r="J518" s="39">
        <v>2005.0</v>
      </c>
      <c r="K518" s="39"/>
      <c r="L518" s="39"/>
      <c r="M518" s="39" t="s">
        <v>85</v>
      </c>
      <c r="N518" s="39"/>
      <c r="O518" s="39"/>
      <c r="P518" s="39">
        <v>1.5</v>
      </c>
      <c r="Q518" s="39"/>
      <c r="R518" s="39" t="s">
        <v>486</v>
      </c>
      <c r="AC518" s="39">
        <v>1.0</v>
      </c>
      <c r="AE518" s="39">
        <v>1.0</v>
      </c>
      <c r="AI518" s="39">
        <v>1.0</v>
      </c>
      <c r="AJ518" s="39"/>
      <c r="AK518" s="39"/>
      <c r="AL518" s="39">
        <v>16.0</v>
      </c>
      <c r="AQ518" s="39"/>
      <c r="AT518" s="39"/>
      <c r="AW518" s="39"/>
      <c r="BB518" s="39">
        <v>39.0</v>
      </c>
      <c r="BC518" s="39"/>
      <c r="BP518" s="39" t="s">
        <v>125</v>
      </c>
      <c r="BR518" s="39" t="s">
        <v>468</v>
      </c>
    </row>
    <row r="519">
      <c r="A519" s="39">
        <v>436.0</v>
      </c>
      <c r="B519" s="39" t="s">
        <v>408</v>
      </c>
      <c r="C519" s="39" t="s">
        <v>109</v>
      </c>
      <c r="D519" s="39" t="s">
        <v>409</v>
      </c>
      <c r="E519" s="39">
        <v>2019.0</v>
      </c>
      <c r="F519" s="39" t="s">
        <v>410</v>
      </c>
      <c r="G519" s="39" t="s">
        <v>151</v>
      </c>
      <c r="I519" s="39" t="s">
        <v>84</v>
      </c>
      <c r="J519" s="39">
        <v>2005.0</v>
      </c>
      <c r="K519" s="39"/>
      <c r="L519" s="39"/>
      <c r="M519" s="39" t="s">
        <v>85</v>
      </c>
      <c r="N519" s="39"/>
      <c r="O519" s="39"/>
      <c r="P519" s="39">
        <v>1.5</v>
      </c>
      <c r="Q519" s="39"/>
      <c r="R519" s="39" t="s">
        <v>487</v>
      </c>
      <c r="AC519" s="39">
        <v>1.0</v>
      </c>
      <c r="AE519" s="39">
        <v>1.0</v>
      </c>
      <c r="AI519" s="39">
        <v>1.0</v>
      </c>
      <c r="AJ519" s="39"/>
      <c r="AK519" s="39"/>
      <c r="AL519" s="39">
        <v>30.0</v>
      </c>
      <c r="AQ519" s="39"/>
      <c r="AT519" s="39"/>
      <c r="AW519" s="39"/>
      <c r="BB519" s="39">
        <v>102.0</v>
      </c>
      <c r="BC519" s="39"/>
      <c r="BP519" s="39" t="s">
        <v>125</v>
      </c>
      <c r="BR519" s="39" t="s">
        <v>468</v>
      </c>
    </row>
    <row r="520">
      <c r="A520" s="39">
        <v>436.0</v>
      </c>
      <c r="B520" s="39" t="s">
        <v>408</v>
      </c>
      <c r="C520" s="39" t="s">
        <v>109</v>
      </c>
      <c r="D520" s="39" t="s">
        <v>409</v>
      </c>
      <c r="E520" s="39">
        <v>2019.0</v>
      </c>
      <c r="F520" s="39" t="s">
        <v>410</v>
      </c>
      <c r="G520" s="39" t="s">
        <v>151</v>
      </c>
      <c r="I520" s="39" t="s">
        <v>84</v>
      </c>
      <c r="J520" s="39">
        <v>2005.0</v>
      </c>
      <c r="K520" s="39"/>
      <c r="L520" s="39"/>
      <c r="M520" s="39" t="s">
        <v>85</v>
      </c>
      <c r="N520" s="39"/>
      <c r="O520" s="39"/>
      <c r="P520" s="39">
        <v>1.5</v>
      </c>
      <c r="Q520" s="39"/>
      <c r="R520" s="39" t="s">
        <v>488</v>
      </c>
      <c r="AC520" s="39">
        <v>1.0</v>
      </c>
      <c r="AE520" s="39">
        <v>1.0</v>
      </c>
      <c r="AI520" s="39">
        <v>1.0</v>
      </c>
      <c r="AJ520" s="39"/>
      <c r="AK520" s="39"/>
      <c r="AL520" s="39">
        <v>21.0</v>
      </c>
      <c r="AQ520" s="39"/>
      <c r="AT520" s="39"/>
      <c r="AW520" s="39"/>
      <c r="BB520" s="39">
        <v>126.0</v>
      </c>
      <c r="BC520" s="39"/>
      <c r="BP520" s="39" t="s">
        <v>125</v>
      </c>
      <c r="BR520" s="39" t="s">
        <v>468</v>
      </c>
    </row>
    <row r="521">
      <c r="A521" s="39">
        <v>436.0</v>
      </c>
      <c r="B521" s="39" t="s">
        <v>408</v>
      </c>
      <c r="C521" s="39" t="s">
        <v>109</v>
      </c>
      <c r="D521" s="39" t="s">
        <v>409</v>
      </c>
      <c r="E521" s="39">
        <v>2019.0</v>
      </c>
      <c r="F521" s="39" t="s">
        <v>410</v>
      </c>
      <c r="G521" s="39" t="s">
        <v>151</v>
      </c>
      <c r="I521" s="39" t="s">
        <v>84</v>
      </c>
      <c r="J521" s="39">
        <v>2005.0</v>
      </c>
      <c r="K521" s="39"/>
      <c r="L521" s="39"/>
      <c r="M521" s="39" t="s">
        <v>85</v>
      </c>
      <c r="N521" s="39"/>
      <c r="O521" s="39"/>
      <c r="P521" s="39">
        <v>1.5</v>
      </c>
      <c r="Q521" s="39"/>
      <c r="R521" s="39" t="s">
        <v>489</v>
      </c>
      <c r="AC521" s="39">
        <v>1.0</v>
      </c>
      <c r="AE521" s="39">
        <v>1.0</v>
      </c>
      <c r="AI521" s="39">
        <v>1.0</v>
      </c>
      <c r="AJ521" s="39"/>
      <c r="AK521" s="39"/>
      <c r="AL521" s="39">
        <v>37.0</v>
      </c>
      <c r="AQ521" s="39"/>
      <c r="AT521" s="39"/>
      <c r="AW521" s="39"/>
      <c r="BB521" s="39">
        <v>117.0</v>
      </c>
      <c r="BC521" s="39"/>
      <c r="BP521" s="39" t="s">
        <v>125</v>
      </c>
      <c r="BR521" s="39" t="s">
        <v>468</v>
      </c>
    </row>
    <row r="522">
      <c r="A522" s="39">
        <v>436.0</v>
      </c>
      <c r="B522" s="39" t="s">
        <v>408</v>
      </c>
      <c r="C522" s="39" t="s">
        <v>109</v>
      </c>
      <c r="D522" s="39" t="s">
        <v>409</v>
      </c>
      <c r="E522" s="39">
        <v>2019.0</v>
      </c>
      <c r="F522" s="39" t="s">
        <v>410</v>
      </c>
      <c r="G522" s="39" t="s">
        <v>151</v>
      </c>
      <c r="I522" s="39" t="s">
        <v>84</v>
      </c>
      <c r="J522" s="39">
        <v>2005.0</v>
      </c>
      <c r="K522" s="39"/>
      <c r="L522" s="39"/>
      <c r="M522" s="39" t="s">
        <v>85</v>
      </c>
      <c r="N522" s="39"/>
      <c r="O522" s="39"/>
      <c r="P522" s="39">
        <v>1.5</v>
      </c>
      <c r="Q522" s="39"/>
      <c r="R522" s="39" t="s">
        <v>490</v>
      </c>
      <c r="AC522" s="39">
        <v>1.0</v>
      </c>
      <c r="AE522" s="39">
        <v>1.0</v>
      </c>
      <c r="AI522" s="39">
        <v>1.0</v>
      </c>
      <c r="AJ522" s="39"/>
      <c r="AK522" s="39"/>
      <c r="AL522" s="39">
        <v>38.0</v>
      </c>
      <c r="AQ522" s="39"/>
      <c r="AT522" s="39"/>
      <c r="AW522" s="39"/>
      <c r="BB522" s="39">
        <v>136.0</v>
      </c>
      <c r="BC522" s="39"/>
      <c r="BP522" s="39" t="s">
        <v>125</v>
      </c>
      <c r="BR522" s="39" t="s">
        <v>468</v>
      </c>
    </row>
    <row r="523">
      <c r="A523" s="39">
        <v>436.0</v>
      </c>
      <c r="B523" s="39" t="s">
        <v>408</v>
      </c>
      <c r="C523" s="39" t="s">
        <v>109</v>
      </c>
      <c r="D523" s="39" t="s">
        <v>409</v>
      </c>
      <c r="E523" s="39">
        <v>2019.0</v>
      </c>
      <c r="F523" s="39" t="s">
        <v>410</v>
      </c>
      <c r="G523" s="39" t="s">
        <v>151</v>
      </c>
      <c r="I523" s="39" t="s">
        <v>84</v>
      </c>
      <c r="J523" s="39">
        <v>2005.0</v>
      </c>
      <c r="K523" s="39"/>
      <c r="L523" s="39"/>
      <c r="M523" s="39" t="s">
        <v>85</v>
      </c>
      <c r="N523" s="39"/>
      <c r="O523" s="39"/>
      <c r="P523" s="39">
        <v>1.5</v>
      </c>
      <c r="Q523" s="39"/>
      <c r="R523" s="39" t="s">
        <v>485</v>
      </c>
      <c r="AC523" s="39">
        <v>1.0</v>
      </c>
      <c r="AE523" s="39">
        <v>1.0</v>
      </c>
      <c r="AI523" s="39">
        <v>1.0</v>
      </c>
      <c r="AJ523" s="39"/>
      <c r="AK523" s="39"/>
      <c r="AL523" s="39">
        <v>12.0</v>
      </c>
      <c r="AQ523" s="39"/>
      <c r="AT523" s="39"/>
      <c r="AW523" s="39"/>
      <c r="BB523" s="39">
        <v>29.0</v>
      </c>
      <c r="BC523" s="39">
        <v>1.0</v>
      </c>
      <c r="BP523" s="39" t="s">
        <v>491</v>
      </c>
      <c r="BR523" s="39" t="s">
        <v>468</v>
      </c>
    </row>
    <row r="524">
      <c r="A524" s="39">
        <v>436.0</v>
      </c>
      <c r="B524" s="39" t="s">
        <v>408</v>
      </c>
      <c r="C524" s="39" t="s">
        <v>109</v>
      </c>
      <c r="D524" s="39" t="s">
        <v>409</v>
      </c>
      <c r="E524" s="39">
        <v>2019.0</v>
      </c>
      <c r="F524" s="39" t="s">
        <v>410</v>
      </c>
      <c r="G524" s="39" t="s">
        <v>151</v>
      </c>
      <c r="I524" s="39" t="s">
        <v>84</v>
      </c>
      <c r="J524" s="39">
        <v>2005.0</v>
      </c>
      <c r="K524" s="39"/>
      <c r="L524" s="39"/>
      <c r="M524" s="39" t="s">
        <v>85</v>
      </c>
      <c r="N524" s="39"/>
      <c r="O524" s="39"/>
      <c r="P524" s="39">
        <v>1.5</v>
      </c>
      <c r="Q524" s="39"/>
      <c r="R524" s="39" t="s">
        <v>486</v>
      </c>
      <c r="AC524" s="39">
        <v>1.0</v>
      </c>
      <c r="AE524" s="39">
        <v>1.0</v>
      </c>
      <c r="AI524" s="39">
        <v>1.0</v>
      </c>
      <c r="AJ524" s="39"/>
      <c r="AK524" s="39"/>
      <c r="AL524" s="39">
        <v>19.0</v>
      </c>
      <c r="AQ524" s="39"/>
      <c r="AT524" s="39"/>
      <c r="AW524" s="39"/>
      <c r="BB524" s="39">
        <v>107.0</v>
      </c>
      <c r="BC524" s="39">
        <v>1.0</v>
      </c>
      <c r="BP524" s="39" t="s">
        <v>491</v>
      </c>
      <c r="BR524" s="39" t="s">
        <v>468</v>
      </c>
    </row>
    <row r="525">
      <c r="A525" s="39">
        <v>436.0</v>
      </c>
      <c r="B525" s="39" t="s">
        <v>408</v>
      </c>
      <c r="C525" s="39" t="s">
        <v>109</v>
      </c>
      <c r="D525" s="39" t="s">
        <v>409</v>
      </c>
      <c r="E525" s="39">
        <v>2019.0</v>
      </c>
      <c r="F525" s="39" t="s">
        <v>410</v>
      </c>
      <c r="G525" s="39" t="s">
        <v>151</v>
      </c>
      <c r="I525" s="39" t="s">
        <v>84</v>
      </c>
      <c r="J525" s="39">
        <v>2005.0</v>
      </c>
      <c r="K525" s="39"/>
      <c r="L525" s="39"/>
      <c r="M525" s="39" t="s">
        <v>85</v>
      </c>
      <c r="N525" s="39"/>
      <c r="O525" s="39"/>
      <c r="P525" s="39">
        <v>1.5</v>
      </c>
      <c r="Q525" s="39"/>
      <c r="R525" s="39" t="s">
        <v>487</v>
      </c>
      <c r="AC525" s="39">
        <v>1.0</v>
      </c>
      <c r="AE525" s="39">
        <v>1.0</v>
      </c>
      <c r="AI525" s="39">
        <v>1.0</v>
      </c>
      <c r="AJ525" s="39"/>
      <c r="AK525" s="39"/>
      <c r="AL525" s="39">
        <v>28.0</v>
      </c>
      <c r="AQ525" s="39"/>
      <c r="AT525" s="39"/>
      <c r="AW525" s="39"/>
      <c r="BB525" s="39">
        <v>102.0</v>
      </c>
      <c r="BC525" s="39">
        <v>1.0</v>
      </c>
      <c r="BP525" s="39" t="s">
        <v>491</v>
      </c>
      <c r="BR525" s="39" t="s">
        <v>468</v>
      </c>
    </row>
    <row r="526">
      <c r="A526" s="39">
        <v>436.0</v>
      </c>
      <c r="B526" s="39" t="s">
        <v>408</v>
      </c>
      <c r="C526" s="39" t="s">
        <v>109</v>
      </c>
      <c r="D526" s="39" t="s">
        <v>409</v>
      </c>
      <c r="E526" s="39">
        <v>2019.0</v>
      </c>
      <c r="F526" s="39" t="s">
        <v>410</v>
      </c>
      <c r="G526" s="39" t="s">
        <v>151</v>
      </c>
      <c r="I526" s="39" t="s">
        <v>84</v>
      </c>
      <c r="J526" s="39">
        <v>2005.0</v>
      </c>
      <c r="K526" s="39"/>
      <c r="L526" s="39"/>
      <c r="M526" s="39" t="s">
        <v>85</v>
      </c>
      <c r="N526" s="39"/>
      <c r="O526" s="39"/>
      <c r="P526" s="39">
        <v>1.5</v>
      </c>
      <c r="Q526" s="39"/>
      <c r="R526" s="39" t="s">
        <v>488</v>
      </c>
      <c r="AC526" s="39">
        <v>1.0</v>
      </c>
      <c r="AE526" s="39">
        <v>1.0</v>
      </c>
      <c r="AI526" s="39">
        <v>1.0</v>
      </c>
      <c r="AJ526" s="39"/>
      <c r="AK526" s="39"/>
      <c r="AL526" s="39">
        <v>21.0</v>
      </c>
      <c r="AQ526" s="39"/>
      <c r="AT526" s="39"/>
      <c r="AW526" s="39"/>
      <c r="BB526" s="39">
        <v>119.0</v>
      </c>
      <c r="BC526" s="39">
        <v>1.0</v>
      </c>
      <c r="BP526" s="39" t="s">
        <v>491</v>
      </c>
      <c r="BR526" s="39" t="s">
        <v>468</v>
      </c>
    </row>
    <row r="527">
      <c r="A527" s="39">
        <v>436.0</v>
      </c>
      <c r="B527" s="39" t="s">
        <v>408</v>
      </c>
      <c r="C527" s="39" t="s">
        <v>109</v>
      </c>
      <c r="D527" s="39" t="s">
        <v>409</v>
      </c>
      <c r="E527" s="39">
        <v>2019.0</v>
      </c>
      <c r="F527" s="39" t="s">
        <v>410</v>
      </c>
      <c r="G527" s="39" t="s">
        <v>151</v>
      </c>
      <c r="I527" s="39" t="s">
        <v>84</v>
      </c>
      <c r="J527" s="39">
        <v>2005.0</v>
      </c>
      <c r="K527" s="39"/>
      <c r="L527" s="39"/>
      <c r="M527" s="39" t="s">
        <v>85</v>
      </c>
      <c r="N527" s="39"/>
      <c r="O527" s="39"/>
      <c r="P527" s="39">
        <v>1.5</v>
      </c>
      <c r="Q527" s="39"/>
      <c r="R527" s="39" t="s">
        <v>489</v>
      </c>
      <c r="AC527" s="39">
        <v>1.0</v>
      </c>
      <c r="AE527" s="39">
        <v>1.0</v>
      </c>
      <c r="AI527" s="39">
        <v>1.0</v>
      </c>
      <c r="AJ527" s="39"/>
      <c r="AK527" s="39"/>
      <c r="AL527" s="39">
        <v>32.0</v>
      </c>
      <c r="AQ527" s="39"/>
      <c r="AT527" s="39"/>
      <c r="AW527" s="39"/>
      <c r="BB527" s="39">
        <v>130.0</v>
      </c>
      <c r="BC527" s="39">
        <v>1.0</v>
      </c>
      <c r="BP527" s="39" t="s">
        <v>491</v>
      </c>
      <c r="BR527" s="39" t="s">
        <v>468</v>
      </c>
    </row>
    <row r="528">
      <c r="A528" s="39">
        <v>436.0</v>
      </c>
      <c r="B528" s="39" t="s">
        <v>408</v>
      </c>
      <c r="C528" s="39" t="s">
        <v>109</v>
      </c>
      <c r="D528" s="39" t="s">
        <v>409</v>
      </c>
      <c r="E528" s="39">
        <v>2019.0</v>
      </c>
      <c r="F528" s="39" t="s">
        <v>410</v>
      </c>
      <c r="G528" s="39" t="s">
        <v>151</v>
      </c>
      <c r="I528" s="39" t="s">
        <v>84</v>
      </c>
      <c r="J528" s="39">
        <v>2005.0</v>
      </c>
      <c r="K528" s="39"/>
      <c r="L528" s="39"/>
      <c r="M528" s="39" t="s">
        <v>85</v>
      </c>
      <c r="N528" s="39"/>
      <c r="O528" s="39"/>
      <c r="P528" s="39">
        <v>1.5</v>
      </c>
      <c r="Q528" s="39"/>
      <c r="R528" s="39" t="s">
        <v>490</v>
      </c>
      <c r="AC528" s="39">
        <v>1.0</v>
      </c>
      <c r="AE528" s="39">
        <v>1.0</v>
      </c>
      <c r="AI528" s="39">
        <v>1.0</v>
      </c>
      <c r="AJ528" s="39"/>
      <c r="AK528" s="39"/>
      <c r="AL528" s="39">
        <v>21.0</v>
      </c>
      <c r="AQ528" s="39"/>
      <c r="AT528" s="39"/>
      <c r="AW528" s="39"/>
      <c r="BB528" s="39">
        <v>122.0</v>
      </c>
      <c r="BC528" s="39">
        <v>1.0</v>
      </c>
      <c r="BP528" s="39" t="s">
        <v>491</v>
      </c>
      <c r="BR528" s="39" t="s">
        <v>468</v>
      </c>
    </row>
    <row r="529">
      <c r="A529" s="39">
        <v>436.0</v>
      </c>
      <c r="B529" s="39" t="s">
        <v>408</v>
      </c>
      <c r="C529" s="39" t="s">
        <v>109</v>
      </c>
      <c r="D529" s="39" t="s">
        <v>409</v>
      </c>
      <c r="E529" s="39">
        <v>2019.0</v>
      </c>
      <c r="F529" s="39" t="s">
        <v>410</v>
      </c>
      <c r="G529" s="39" t="s">
        <v>151</v>
      </c>
      <c r="I529" s="39" t="s">
        <v>84</v>
      </c>
      <c r="J529" s="39">
        <v>2100.0</v>
      </c>
      <c r="K529" s="39">
        <v>97.0</v>
      </c>
      <c r="L529" s="39"/>
      <c r="M529" s="39" t="s">
        <v>85</v>
      </c>
      <c r="N529" s="39"/>
      <c r="O529" s="39"/>
      <c r="P529" s="39">
        <v>1.5</v>
      </c>
      <c r="Q529" s="39"/>
      <c r="R529" s="39" t="s">
        <v>488</v>
      </c>
      <c r="AC529" s="39"/>
      <c r="AE529" s="39">
        <v>1.0</v>
      </c>
      <c r="AI529" s="39"/>
      <c r="AJ529" s="39"/>
      <c r="AK529" s="39"/>
      <c r="AL529" s="39"/>
      <c r="AQ529" s="39"/>
      <c r="AT529" s="39"/>
      <c r="AW529" s="39">
        <v>182.0</v>
      </c>
      <c r="BB529" s="39"/>
      <c r="BC529" s="39">
        <v>1.0</v>
      </c>
      <c r="BP529" s="39" t="s">
        <v>492</v>
      </c>
      <c r="BR529" s="39" t="s">
        <v>468</v>
      </c>
    </row>
    <row r="530">
      <c r="A530" s="39">
        <v>436.0</v>
      </c>
      <c r="B530" s="39" t="s">
        <v>408</v>
      </c>
      <c r="C530" s="39" t="s">
        <v>109</v>
      </c>
      <c r="D530" s="39" t="s">
        <v>409</v>
      </c>
      <c r="E530" s="39">
        <v>2019.0</v>
      </c>
      <c r="F530" s="39" t="s">
        <v>410</v>
      </c>
      <c r="G530" s="39" t="s">
        <v>151</v>
      </c>
      <c r="I530" s="39" t="s">
        <v>84</v>
      </c>
      <c r="J530" s="39">
        <v>2100.0</v>
      </c>
      <c r="K530" s="39">
        <v>169.0</v>
      </c>
      <c r="L530" s="39"/>
      <c r="M530" s="39" t="s">
        <v>85</v>
      </c>
      <c r="N530" s="39"/>
      <c r="O530" s="39"/>
      <c r="P530" s="39">
        <v>1.5</v>
      </c>
      <c r="Q530" s="39"/>
      <c r="R530" s="39" t="s">
        <v>488</v>
      </c>
      <c r="AC530" s="39">
        <v>1.0</v>
      </c>
      <c r="AE530" s="39">
        <v>1.0</v>
      </c>
      <c r="AI530" s="39">
        <v>1.0</v>
      </c>
      <c r="AJ530" s="39"/>
      <c r="AK530" s="39"/>
      <c r="AL530" s="39"/>
      <c r="AQ530" s="39"/>
      <c r="AT530" s="39"/>
      <c r="AW530" s="39">
        <v>181.0</v>
      </c>
      <c r="BB530" s="39"/>
      <c r="BC530" s="39"/>
      <c r="BP530" s="39" t="s">
        <v>492</v>
      </c>
      <c r="BR530" s="39" t="s">
        <v>468</v>
      </c>
    </row>
    <row r="531">
      <c r="A531" s="39">
        <v>436.0</v>
      </c>
      <c r="B531" s="39" t="s">
        <v>408</v>
      </c>
      <c r="C531" s="39" t="s">
        <v>109</v>
      </c>
      <c r="D531" s="39" t="s">
        <v>409</v>
      </c>
      <c r="E531" s="39">
        <v>2019.0</v>
      </c>
      <c r="F531" s="39" t="s">
        <v>410</v>
      </c>
      <c r="G531" s="39" t="s">
        <v>151</v>
      </c>
      <c r="I531" s="39" t="s">
        <v>84</v>
      </c>
      <c r="J531" s="39">
        <v>2100.0</v>
      </c>
      <c r="K531" s="39">
        <v>126.0</v>
      </c>
      <c r="L531" s="39"/>
      <c r="M531" s="39" t="s">
        <v>85</v>
      </c>
      <c r="N531" s="39"/>
      <c r="O531" s="39"/>
      <c r="P531" s="39">
        <v>1.5</v>
      </c>
      <c r="Q531" s="39"/>
      <c r="R531" s="39" t="s">
        <v>488</v>
      </c>
      <c r="AC531" s="39">
        <v>1.0</v>
      </c>
      <c r="AE531" s="39">
        <v>1.0</v>
      </c>
      <c r="AI531" s="39">
        <v>1.0</v>
      </c>
      <c r="AJ531" s="39"/>
      <c r="AK531" s="39"/>
      <c r="AL531" s="39"/>
      <c r="AQ531" s="39"/>
      <c r="AT531" s="39"/>
      <c r="AW531" s="39">
        <v>230.0</v>
      </c>
      <c r="BB531" s="39"/>
      <c r="BC531" s="39">
        <v>1.0</v>
      </c>
      <c r="BP531" s="39" t="s">
        <v>492</v>
      </c>
      <c r="BR531" s="39" t="s">
        <v>468</v>
      </c>
    </row>
    <row r="532">
      <c r="A532" s="39">
        <v>2202.0</v>
      </c>
      <c r="B532" s="39" t="s">
        <v>493</v>
      </c>
      <c r="C532" s="39" t="s">
        <v>109</v>
      </c>
      <c r="D532" s="39" t="s">
        <v>494</v>
      </c>
      <c r="E532" s="39">
        <v>2015.0</v>
      </c>
      <c r="F532" s="39" t="s">
        <v>495</v>
      </c>
      <c r="G532" s="39" t="s">
        <v>131</v>
      </c>
      <c r="I532" s="39" t="s">
        <v>84</v>
      </c>
      <c r="J532" s="39">
        <v>2020.0</v>
      </c>
      <c r="K532" s="39">
        <v>22.0</v>
      </c>
      <c r="M532" s="39" t="s">
        <v>85</v>
      </c>
      <c r="P532" s="39">
        <v>2.5</v>
      </c>
      <c r="Q532" s="39"/>
      <c r="R532" s="39">
        <v>1.0</v>
      </c>
      <c r="AJ532" s="39">
        <v>1.0</v>
      </c>
      <c r="AK532" s="39"/>
      <c r="BP532" s="39" t="s">
        <v>263</v>
      </c>
      <c r="BR532" s="39" t="s">
        <v>496</v>
      </c>
    </row>
    <row r="533">
      <c r="A533" s="39">
        <v>2202.0</v>
      </c>
      <c r="B533" s="39" t="s">
        <v>493</v>
      </c>
      <c r="C533" s="39" t="s">
        <v>109</v>
      </c>
      <c r="D533" s="39" t="s">
        <v>494</v>
      </c>
      <c r="E533" s="39">
        <v>2015.0</v>
      </c>
      <c r="F533" s="39" t="s">
        <v>495</v>
      </c>
      <c r="G533" s="39" t="s">
        <v>131</v>
      </c>
      <c r="I533" s="39" t="s">
        <v>84</v>
      </c>
      <c r="J533" s="39">
        <v>2030.0</v>
      </c>
      <c r="K533" s="39">
        <v>33.0</v>
      </c>
      <c r="M533" s="39" t="s">
        <v>85</v>
      </c>
      <c r="P533" s="39">
        <v>2.5</v>
      </c>
      <c r="Q533" s="39"/>
      <c r="R533" s="39">
        <v>1.0</v>
      </c>
      <c r="AJ533" s="39">
        <v>1.0</v>
      </c>
      <c r="AK533" s="39"/>
      <c r="BP533" s="39" t="s">
        <v>263</v>
      </c>
      <c r="BR533" s="39" t="s">
        <v>496</v>
      </c>
    </row>
    <row r="534">
      <c r="A534" s="39">
        <v>2202.0</v>
      </c>
      <c r="B534" s="39" t="s">
        <v>493</v>
      </c>
      <c r="C534" s="39" t="s">
        <v>109</v>
      </c>
      <c r="D534" s="39" t="s">
        <v>494</v>
      </c>
      <c r="E534" s="39">
        <v>2015.0</v>
      </c>
      <c r="F534" s="39" t="s">
        <v>495</v>
      </c>
      <c r="G534" s="39" t="s">
        <v>131</v>
      </c>
      <c r="I534" s="39" t="s">
        <v>84</v>
      </c>
      <c r="J534" s="39">
        <v>2040.0</v>
      </c>
      <c r="K534" s="39">
        <v>55.0</v>
      </c>
      <c r="M534" s="39" t="s">
        <v>85</v>
      </c>
      <c r="P534" s="39">
        <v>2.5</v>
      </c>
      <c r="Q534" s="39"/>
      <c r="R534" s="39">
        <v>1.0</v>
      </c>
      <c r="AJ534" s="39">
        <v>1.0</v>
      </c>
      <c r="AK534" s="39"/>
      <c r="BP534" s="39" t="s">
        <v>263</v>
      </c>
      <c r="BR534" s="39" t="s">
        <v>496</v>
      </c>
    </row>
    <row r="535">
      <c r="A535" s="39">
        <v>2202.0</v>
      </c>
      <c r="B535" s="39" t="s">
        <v>493</v>
      </c>
      <c r="C535" s="39" t="s">
        <v>109</v>
      </c>
      <c r="D535" s="39" t="s">
        <v>494</v>
      </c>
      <c r="E535" s="39">
        <v>2015.0</v>
      </c>
      <c r="F535" s="39" t="s">
        <v>495</v>
      </c>
      <c r="G535" s="39" t="s">
        <v>131</v>
      </c>
      <c r="I535" s="39" t="s">
        <v>84</v>
      </c>
      <c r="J535" s="39">
        <v>2050.0</v>
      </c>
      <c r="K535" s="39">
        <v>77.0</v>
      </c>
      <c r="M535" s="39" t="s">
        <v>85</v>
      </c>
      <c r="P535" s="39">
        <v>2.5</v>
      </c>
      <c r="Q535" s="39"/>
      <c r="R535" s="39">
        <v>1.0</v>
      </c>
      <c r="AJ535" s="39">
        <v>1.0</v>
      </c>
      <c r="AK535" s="39"/>
      <c r="BP535" s="39" t="s">
        <v>263</v>
      </c>
      <c r="BR535" s="39" t="s">
        <v>496</v>
      </c>
    </row>
    <row r="536">
      <c r="A536" s="39">
        <v>2202.0</v>
      </c>
      <c r="B536" s="39" t="s">
        <v>493</v>
      </c>
      <c r="C536" s="39" t="s">
        <v>109</v>
      </c>
      <c r="D536" s="39" t="s">
        <v>494</v>
      </c>
      <c r="E536" s="39">
        <v>2015.0</v>
      </c>
      <c r="F536" s="39" t="s">
        <v>495</v>
      </c>
      <c r="G536" s="39" t="s">
        <v>131</v>
      </c>
      <c r="I536" s="39" t="s">
        <v>84</v>
      </c>
      <c r="J536" s="39">
        <v>2060.0</v>
      </c>
      <c r="K536" s="39">
        <v>99.0</v>
      </c>
      <c r="M536" s="39" t="s">
        <v>85</v>
      </c>
      <c r="P536" s="39">
        <v>2.5</v>
      </c>
      <c r="Q536" s="39"/>
      <c r="R536" s="39">
        <v>1.0</v>
      </c>
      <c r="AJ536" s="39">
        <v>1.0</v>
      </c>
      <c r="AK536" s="39"/>
      <c r="BP536" s="39" t="s">
        <v>263</v>
      </c>
      <c r="BR536" s="39" t="s">
        <v>496</v>
      </c>
    </row>
    <row r="537">
      <c r="A537" s="39">
        <v>2202.0</v>
      </c>
      <c r="B537" s="39" t="s">
        <v>493</v>
      </c>
      <c r="C537" s="39" t="s">
        <v>109</v>
      </c>
      <c r="D537" s="39" t="s">
        <v>494</v>
      </c>
      <c r="E537" s="39">
        <v>2015.0</v>
      </c>
      <c r="F537" s="39" t="s">
        <v>495</v>
      </c>
      <c r="G537" s="39" t="s">
        <v>131</v>
      </c>
      <c r="I537" s="39" t="s">
        <v>84</v>
      </c>
      <c r="J537" s="39">
        <v>2070.0</v>
      </c>
      <c r="K537" s="39">
        <v>121.0</v>
      </c>
      <c r="M537" s="39" t="s">
        <v>85</v>
      </c>
      <c r="P537" s="39">
        <v>2.5</v>
      </c>
      <c r="Q537" s="39"/>
      <c r="R537" s="39">
        <v>1.0</v>
      </c>
      <c r="AJ537" s="39">
        <v>1.0</v>
      </c>
      <c r="AK537" s="39"/>
      <c r="BP537" s="39" t="s">
        <v>263</v>
      </c>
      <c r="BR537" s="39" t="s">
        <v>496</v>
      </c>
    </row>
    <row r="538">
      <c r="A538" s="39">
        <v>2202.0</v>
      </c>
      <c r="B538" s="39" t="s">
        <v>493</v>
      </c>
      <c r="C538" s="39" t="s">
        <v>109</v>
      </c>
      <c r="D538" s="39" t="s">
        <v>494</v>
      </c>
      <c r="E538" s="39">
        <v>2015.0</v>
      </c>
      <c r="F538" s="39" t="s">
        <v>495</v>
      </c>
      <c r="G538" s="39" t="s">
        <v>131</v>
      </c>
      <c r="I538" s="39" t="s">
        <v>84</v>
      </c>
      <c r="J538" s="39">
        <v>2080.0</v>
      </c>
      <c r="K538" s="39">
        <v>165.0</v>
      </c>
      <c r="M538" s="39" t="s">
        <v>85</v>
      </c>
      <c r="P538" s="39">
        <v>2.5</v>
      </c>
      <c r="Q538" s="39"/>
      <c r="R538" s="39">
        <v>1.0</v>
      </c>
      <c r="AJ538" s="39">
        <v>1.0</v>
      </c>
      <c r="AK538" s="39"/>
      <c r="BP538" s="39" t="s">
        <v>263</v>
      </c>
      <c r="BR538" s="39" t="s">
        <v>496</v>
      </c>
    </row>
    <row r="539">
      <c r="A539" s="39">
        <v>2202.0</v>
      </c>
      <c r="B539" s="39" t="s">
        <v>493</v>
      </c>
      <c r="C539" s="39" t="s">
        <v>109</v>
      </c>
      <c r="D539" s="39" t="s">
        <v>494</v>
      </c>
      <c r="E539" s="39">
        <v>2015.0</v>
      </c>
      <c r="F539" s="39" t="s">
        <v>495</v>
      </c>
      <c r="G539" s="39" t="s">
        <v>131</v>
      </c>
      <c r="I539" s="39" t="s">
        <v>84</v>
      </c>
      <c r="J539" s="39">
        <v>2090.0</v>
      </c>
      <c r="K539" s="39">
        <v>220.0</v>
      </c>
      <c r="M539" s="39" t="s">
        <v>85</v>
      </c>
      <c r="P539" s="39">
        <v>2.5</v>
      </c>
      <c r="Q539" s="39"/>
      <c r="R539" s="39">
        <v>1.0</v>
      </c>
      <c r="AJ539" s="39">
        <v>1.0</v>
      </c>
      <c r="AK539" s="39"/>
      <c r="BP539" s="39" t="s">
        <v>263</v>
      </c>
      <c r="BR539" s="39" t="s">
        <v>496</v>
      </c>
    </row>
    <row r="540">
      <c r="A540" s="39">
        <v>2202.0</v>
      </c>
      <c r="B540" s="39" t="s">
        <v>493</v>
      </c>
      <c r="C540" s="39" t="s">
        <v>109</v>
      </c>
      <c r="D540" s="39" t="s">
        <v>494</v>
      </c>
      <c r="E540" s="39">
        <v>2015.0</v>
      </c>
      <c r="F540" s="39" t="s">
        <v>495</v>
      </c>
      <c r="G540" s="39" t="s">
        <v>131</v>
      </c>
      <c r="I540" s="39" t="s">
        <v>84</v>
      </c>
      <c r="J540" s="39">
        <v>2100.0</v>
      </c>
      <c r="K540" s="39">
        <v>264.0</v>
      </c>
      <c r="M540" s="39" t="s">
        <v>85</v>
      </c>
      <c r="P540" s="39">
        <v>2.5</v>
      </c>
      <c r="Q540" s="39"/>
      <c r="R540" s="39">
        <v>1.0</v>
      </c>
      <c r="AJ540" s="39">
        <v>1.0</v>
      </c>
      <c r="AK540" s="39"/>
      <c r="BP540" s="39" t="s">
        <v>263</v>
      </c>
      <c r="BR540" s="39" t="s">
        <v>496</v>
      </c>
    </row>
    <row r="541">
      <c r="A541" s="39">
        <v>2485.0</v>
      </c>
      <c r="B541" s="39" t="s">
        <v>497</v>
      </c>
      <c r="C541" s="39" t="s">
        <v>109</v>
      </c>
      <c r="D541" s="39" t="s">
        <v>498</v>
      </c>
      <c r="E541" s="39">
        <v>2014.0</v>
      </c>
      <c r="F541" s="39" t="s">
        <v>499</v>
      </c>
      <c r="G541" s="39" t="s">
        <v>500</v>
      </c>
      <c r="I541" s="39" t="s">
        <v>95</v>
      </c>
      <c r="J541" s="39">
        <v>2010.0</v>
      </c>
      <c r="K541" s="39">
        <v>5.0</v>
      </c>
      <c r="L541" s="39">
        <v>1995.0</v>
      </c>
      <c r="M541" s="39" t="s">
        <v>105</v>
      </c>
      <c r="N541" s="39">
        <v>7.0</v>
      </c>
      <c r="P541" s="39">
        <v>1.0</v>
      </c>
      <c r="Q541" s="39"/>
      <c r="R541" s="39">
        <v>1.0</v>
      </c>
      <c r="BP541" s="39" t="s">
        <v>412</v>
      </c>
    </row>
    <row r="542">
      <c r="A542" s="39">
        <v>2485.0</v>
      </c>
      <c r="B542" s="39" t="s">
        <v>497</v>
      </c>
      <c r="C542" s="39" t="s">
        <v>109</v>
      </c>
      <c r="D542" s="39" t="s">
        <v>498</v>
      </c>
      <c r="E542" s="39">
        <v>2014.0</v>
      </c>
      <c r="F542" s="39" t="s">
        <v>499</v>
      </c>
      <c r="G542" s="39" t="s">
        <v>500</v>
      </c>
      <c r="I542" s="39" t="s">
        <v>95</v>
      </c>
      <c r="J542" s="39">
        <v>2010.0</v>
      </c>
      <c r="K542" s="39">
        <v>27.0</v>
      </c>
      <c r="L542" s="39">
        <v>1995.0</v>
      </c>
      <c r="M542" s="39" t="s">
        <v>105</v>
      </c>
      <c r="N542" s="39"/>
      <c r="P542" s="39">
        <v>0.1</v>
      </c>
      <c r="Q542" s="39"/>
      <c r="R542" s="39">
        <v>1.0</v>
      </c>
      <c r="BP542" s="39" t="s">
        <v>412</v>
      </c>
    </row>
    <row r="543">
      <c r="A543" s="39">
        <v>2485.0</v>
      </c>
      <c r="B543" s="39" t="s">
        <v>497</v>
      </c>
      <c r="C543" s="39" t="s">
        <v>109</v>
      </c>
      <c r="D543" s="39" t="s">
        <v>498</v>
      </c>
      <c r="E543" s="39">
        <v>2014.0</v>
      </c>
      <c r="F543" s="39" t="s">
        <v>499</v>
      </c>
      <c r="G543" s="39" t="s">
        <v>500</v>
      </c>
      <c r="I543" s="39" t="s">
        <v>95</v>
      </c>
      <c r="J543" s="39">
        <v>2010.0</v>
      </c>
      <c r="K543" s="39">
        <v>0.0</v>
      </c>
      <c r="L543" s="39">
        <v>1995.0</v>
      </c>
      <c r="M543" s="39" t="s">
        <v>105</v>
      </c>
      <c r="N543" s="39"/>
      <c r="P543" s="39">
        <v>3.0</v>
      </c>
      <c r="Q543" s="39"/>
      <c r="R543" s="39">
        <v>1.0</v>
      </c>
      <c r="BP543" s="39" t="s">
        <v>412</v>
      </c>
    </row>
    <row r="544">
      <c r="A544" s="39">
        <v>2485.0</v>
      </c>
      <c r="B544" s="39" t="s">
        <v>497</v>
      </c>
      <c r="C544" s="39" t="s">
        <v>109</v>
      </c>
      <c r="D544" s="39" t="s">
        <v>498</v>
      </c>
      <c r="E544" s="39">
        <v>2014.0</v>
      </c>
      <c r="F544" s="39" t="s">
        <v>499</v>
      </c>
      <c r="G544" s="39" t="s">
        <v>500</v>
      </c>
      <c r="I544" s="39" t="s">
        <v>95</v>
      </c>
      <c r="J544" s="39">
        <v>2010.0</v>
      </c>
      <c r="K544" s="39">
        <v>15.0</v>
      </c>
      <c r="L544" s="39">
        <v>1995.0</v>
      </c>
      <c r="M544" s="39" t="s">
        <v>105</v>
      </c>
      <c r="N544" s="39">
        <v>7.0</v>
      </c>
      <c r="P544" s="39">
        <v>1.0</v>
      </c>
      <c r="Q544" s="39"/>
      <c r="R544" s="39">
        <v>1.0</v>
      </c>
      <c r="W544" s="39">
        <v>1.0</v>
      </c>
      <c r="X544" s="39"/>
      <c r="Y544" s="39"/>
      <c r="BP544" s="39" t="s">
        <v>412</v>
      </c>
    </row>
    <row r="545">
      <c r="A545" s="39">
        <v>2485.0</v>
      </c>
      <c r="B545" s="39" t="s">
        <v>497</v>
      </c>
      <c r="C545" s="39" t="s">
        <v>109</v>
      </c>
      <c r="D545" s="39" t="s">
        <v>498</v>
      </c>
      <c r="E545" s="39">
        <v>2014.0</v>
      </c>
      <c r="F545" s="39" t="s">
        <v>499</v>
      </c>
      <c r="G545" s="39" t="s">
        <v>500</v>
      </c>
      <c r="I545" s="39" t="s">
        <v>95</v>
      </c>
      <c r="J545" s="39">
        <v>2010.0</v>
      </c>
      <c r="K545" s="39">
        <v>1.0</v>
      </c>
      <c r="L545" s="39">
        <v>1995.0</v>
      </c>
      <c r="M545" s="39" t="s">
        <v>105</v>
      </c>
      <c r="N545" s="39">
        <v>7.0</v>
      </c>
      <c r="P545" s="39">
        <v>1.0</v>
      </c>
      <c r="Q545" s="39"/>
      <c r="R545" s="39">
        <v>1.0</v>
      </c>
      <c r="W545" s="39">
        <v>1.0</v>
      </c>
      <c r="X545" s="39"/>
      <c r="Y545" s="39"/>
      <c r="BP545" s="39" t="s">
        <v>412</v>
      </c>
    </row>
    <row r="546">
      <c r="A546" s="39">
        <v>2485.0</v>
      </c>
      <c r="B546" s="39" t="s">
        <v>497</v>
      </c>
      <c r="C546" s="39" t="s">
        <v>109</v>
      </c>
      <c r="D546" s="39" t="s">
        <v>498</v>
      </c>
      <c r="E546" s="39">
        <v>2014.0</v>
      </c>
      <c r="F546" s="39" t="s">
        <v>499</v>
      </c>
      <c r="G546" s="39" t="s">
        <v>500</v>
      </c>
      <c r="I546" s="39" t="s">
        <v>95</v>
      </c>
      <c r="J546" s="39">
        <v>2010.0</v>
      </c>
      <c r="K546" s="39">
        <v>89.0</v>
      </c>
      <c r="L546" s="39">
        <v>1995.0</v>
      </c>
      <c r="M546" s="39" t="s">
        <v>105</v>
      </c>
      <c r="N546" s="39">
        <v>7.0</v>
      </c>
      <c r="P546" s="39">
        <v>1.0</v>
      </c>
      <c r="Q546" s="39"/>
      <c r="R546" s="39">
        <v>1.0</v>
      </c>
      <c r="W546" s="39">
        <v>1.0</v>
      </c>
      <c r="X546" s="39"/>
      <c r="Y546" s="39"/>
      <c r="BP546" s="39" t="s">
        <v>412</v>
      </c>
    </row>
    <row r="547">
      <c r="A547" s="39">
        <v>2485.0</v>
      </c>
      <c r="B547" s="39" t="s">
        <v>497</v>
      </c>
      <c r="C547" s="39" t="s">
        <v>109</v>
      </c>
      <c r="D547" s="39" t="s">
        <v>498</v>
      </c>
      <c r="E547" s="39">
        <v>2014.0</v>
      </c>
      <c r="F547" s="39" t="s">
        <v>499</v>
      </c>
      <c r="G547" s="39" t="s">
        <v>500</v>
      </c>
      <c r="I547" s="39" t="s">
        <v>95</v>
      </c>
      <c r="J547" s="39">
        <v>2010.0</v>
      </c>
      <c r="K547" s="39">
        <v>3.0</v>
      </c>
      <c r="L547" s="39">
        <v>1995.0</v>
      </c>
      <c r="M547" s="39" t="s">
        <v>96</v>
      </c>
      <c r="N547" s="39"/>
      <c r="P547" s="39">
        <v>1.0</v>
      </c>
      <c r="Q547" s="39"/>
      <c r="R547" s="39">
        <v>1.0</v>
      </c>
      <c r="BP547" s="39" t="s">
        <v>412</v>
      </c>
    </row>
    <row r="548">
      <c r="A548" s="39">
        <v>2485.0</v>
      </c>
      <c r="B548" s="39" t="s">
        <v>497</v>
      </c>
      <c r="C548" s="39" t="s">
        <v>109</v>
      </c>
      <c r="D548" s="39" t="s">
        <v>498</v>
      </c>
      <c r="E548" s="39">
        <v>2014.0</v>
      </c>
      <c r="F548" s="39" t="s">
        <v>499</v>
      </c>
      <c r="G548" s="39" t="s">
        <v>500</v>
      </c>
      <c r="I548" s="39" t="s">
        <v>95</v>
      </c>
      <c r="J548" s="39">
        <v>2010.0</v>
      </c>
      <c r="K548" s="39">
        <v>7.0</v>
      </c>
      <c r="L548" s="39">
        <v>1995.0</v>
      </c>
      <c r="M548" s="39" t="s">
        <v>448</v>
      </c>
      <c r="N548" s="39"/>
      <c r="P548" s="39">
        <v>1.0</v>
      </c>
      <c r="Q548" s="39"/>
      <c r="R548" s="39">
        <v>1.0</v>
      </c>
      <c r="BP548" s="39" t="s">
        <v>412</v>
      </c>
    </row>
    <row r="549">
      <c r="A549" s="39">
        <v>2485.0</v>
      </c>
      <c r="B549" s="39" t="s">
        <v>497</v>
      </c>
      <c r="C549" s="39" t="s">
        <v>109</v>
      </c>
      <c r="D549" s="39" t="s">
        <v>498</v>
      </c>
      <c r="E549" s="39">
        <v>2014.0</v>
      </c>
      <c r="F549" s="39" t="s">
        <v>499</v>
      </c>
      <c r="G549" s="39" t="s">
        <v>500</v>
      </c>
      <c r="I549" s="39" t="s">
        <v>95</v>
      </c>
      <c r="J549" s="39">
        <v>2010.0</v>
      </c>
      <c r="K549" s="39">
        <v>2.0</v>
      </c>
      <c r="L549" s="39">
        <v>1995.0</v>
      </c>
      <c r="M549" s="39" t="s">
        <v>501</v>
      </c>
      <c r="N549" s="39"/>
      <c r="P549" s="39">
        <v>1.0</v>
      </c>
      <c r="Q549" s="39"/>
      <c r="R549" s="39">
        <v>1.0</v>
      </c>
      <c r="BP549" s="39" t="s">
        <v>412</v>
      </c>
    </row>
    <row r="550">
      <c r="A550" s="39">
        <v>2485.0</v>
      </c>
      <c r="B550" s="39" t="s">
        <v>497</v>
      </c>
      <c r="C550" s="39" t="s">
        <v>109</v>
      </c>
      <c r="D550" s="39" t="s">
        <v>498</v>
      </c>
      <c r="E550" s="39">
        <v>2014.0</v>
      </c>
      <c r="F550" s="39" t="s">
        <v>499</v>
      </c>
      <c r="G550" s="39" t="s">
        <v>500</v>
      </c>
      <c r="I550" s="39" t="s">
        <v>95</v>
      </c>
      <c r="J550" s="39">
        <v>2010.0</v>
      </c>
      <c r="K550" s="39">
        <v>6.0</v>
      </c>
      <c r="L550" s="39">
        <v>1995.0</v>
      </c>
      <c r="M550" s="39" t="s">
        <v>502</v>
      </c>
      <c r="N550" s="39"/>
      <c r="P550" s="39">
        <v>1.0</v>
      </c>
      <c r="Q550" s="39"/>
      <c r="R550" s="39">
        <v>1.0</v>
      </c>
      <c r="BP550" s="39" t="s">
        <v>412</v>
      </c>
    </row>
    <row r="551">
      <c r="A551" s="39">
        <v>253.0</v>
      </c>
      <c r="B551" s="39" t="s">
        <v>503</v>
      </c>
      <c r="C551" s="39" t="s">
        <v>80</v>
      </c>
      <c r="D551" s="39" t="s">
        <v>504</v>
      </c>
      <c r="E551" s="39">
        <v>2020.0</v>
      </c>
      <c r="F551" s="39" t="s">
        <v>505</v>
      </c>
      <c r="I551" s="39" t="s">
        <v>84</v>
      </c>
      <c r="J551" s="39">
        <v>2020.0</v>
      </c>
      <c r="K551" s="39">
        <v>14.0</v>
      </c>
      <c r="L551" s="39">
        <v>2010.0</v>
      </c>
      <c r="M551" s="39" t="s">
        <v>85</v>
      </c>
      <c r="N551" s="39">
        <v>13.0</v>
      </c>
      <c r="P551" s="39">
        <v>1.0</v>
      </c>
      <c r="AF551" s="39">
        <v>1.0</v>
      </c>
      <c r="AG551" s="39">
        <v>1.0</v>
      </c>
      <c r="AL551" s="39">
        <v>11.0</v>
      </c>
      <c r="BB551" s="39">
        <v>15.0</v>
      </c>
      <c r="BJ551" s="39">
        <v>1.0</v>
      </c>
      <c r="BP551" s="39" t="s">
        <v>506</v>
      </c>
      <c r="BR551" s="39" t="s">
        <v>507</v>
      </c>
    </row>
    <row r="552">
      <c r="A552" s="39">
        <v>253.0</v>
      </c>
      <c r="B552" s="39" t="s">
        <v>503</v>
      </c>
      <c r="C552" s="39" t="s">
        <v>80</v>
      </c>
      <c r="D552" s="39" t="s">
        <v>504</v>
      </c>
      <c r="E552" s="39">
        <v>2020.0</v>
      </c>
      <c r="F552" s="39" t="s">
        <v>505</v>
      </c>
      <c r="I552" s="39" t="s">
        <v>84</v>
      </c>
      <c r="J552" s="39">
        <v>2050.0</v>
      </c>
      <c r="K552" s="39">
        <v>32.0</v>
      </c>
      <c r="L552" s="39">
        <v>2010.0</v>
      </c>
      <c r="M552" s="39" t="s">
        <v>85</v>
      </c>
      <c r="N552" s="39">
        <v>27.0</v>
      </c>
      <c r="P552" s="39">
        <v>1.0</v>
      </c>
      <c r="AF552" s="39">
        <v>1.0</v>
      </c>
      <c r="AG552" s="39">
        <v>1.0</v>
      </c>
      <c r="AL552" s="39">
        <v>14.0</v>
      </c>
      <c r="BB552" s="39">
        <v>34.0</v>
      </c>
      <c r="BJ552" s="39">
        <v>1.0</v>
      </c>
      <c r="BP552" s="39" t="s">
        <v>506</v>
      </c>
      <c r="BR552" s="39" t="s">
        <v>507</v>
      </c>
    </row>
    <row r="553">
      <c r="A553" s="39">
        <v>253.0</v>
      </c>
      <c r="B553" s="39" t="s">
        <v>503</v>
      </c>
      <c r="C553" s="39" t="s">
        <v>80</v>
      </c>
      <c r="D553" s="39" t="s">
        <v>504</v>
      </c>
      <c r="E553" s="39">
        <v>2020.0</v>
      </c>
      <c r="F553" s="39" t="s">
        <v>505</v>
      </c>
      <c r="I553" s="39" t="s">
        <v>84</v>
      </c>
      <c r="J553" s="39">
        <v>2100.0</v>
      </c>
      <c r="K553" s="39">
        <v>163.0</v>
      </c>
      <c r="L553" s="39">
        <v>2010.0</v>
      </c>
      <c r="M553" s="39" t="s">
        <v>85</v>
      </c>
      <c r="N553" s="39">
        <v>109.0</v>
      </c>
      <c r="P553" s="39">
        <v>1.0</v>
      </c>
      <c r="AF553" s="39">
        <v>1.0</v>
      </c>
      <c r="AG553" s="39">
        <v>1.0</v>
      </c>
      <c r="AL553" s="39">
        <v>76.0</v>
      </c>
      <c r="BB553" s="39">
        <v>172.0</v>
      </c>
      <c r="BJ553" s="39">
        <v>1.0</v>
      </c>
      <c r="BP553" s="39" t="s">
        <v>506</v>
      </c>
      <c r="BR553" s="39" t="s">
        <v>507</v>
      </c>
    </row>
    <row r="554">
      <c r="A554" s="39">
        <v>253.0</v>
      </c>
      <c r="B554" s="39" t="s">
        <v>503</v>
      </c>
      <c r="C554" s="39" t="s">
        <v>80</v>
      </c>
      <c r="D554" s="39" t="s">
        <v>504</v>
      </c>
      <c r="E554" s="39">
        <v>2020.0</v>
      </c>
      <c r="F554" s="39" t="s">
        <v>505</v>
      </c>
      <c r="I554" s="39" t="s">
        <v>84</v>
      </c>
      <c r="J554" s="39">
        <v>2020.0</v>
      </c>
      <c r="K554" s="39">
        <v>65.0</v>
      </c>
      <c r="L554" s="39">
        <v>2010.0</v>
      </c>
      <c r="M554" s="39" t="s">
        <v>85</v>
      </c>
      <c r="N554" s="39">
        <v>13.0</v>
      </c>
      <c r="P554" s="39">
        <v>1.0</v>
      </c>
      <c r="AD554" s="39">
        <v>1.0</v>
      </c>
      <c r="BP554" s="39" t="s">
        <v>249</v>
      </c>
      <c r="BR554" s="39" t="s">
        <v>507</v>
      </c>
    </row>
    <row r="555">
      <c r="A555" s="39">
        <v>253.0</v>
      </c>
      <c r="B555" s="39" t="s">
        <v>503</v>
      </c>
      <c r="C555" s="39" t="s">
        <v>80</v>
      </c>
      <c r="D555" s="39" t="s">
        <v>504</v>
      </c>
      <c r="E555" s="39">
        <v>2020.0</v>
      </c>
      <c r="F555" s="39" t="s">
        <v>505</v>
      </c>
      <c r="I555" s="39" t="s">
        <v>84</v>
      </c>
      <c r="J555" s="39">
        <v>2070.0</v>
      </c>
      <c r="K555" s="39">
        <v>193.0</v>
      </c>
      <c r="L555" s="39">
        <v>2010.0</v>
      </c>
      <c r="M555" s="39" t="s">
        <v>85</v>
      </c>
      <c r="N555" s="39">
        <v>54.0</v>
      </c>
      <c r="P555" s="39">
        <v>1.0</v>
      </c>
      <c r="AD555" s="39">
        <v>1.0</v>
      </c>
      <c r="BP555" s="39" t="s">
        <v>249</v>
      </c>
      <c r="BR555" s="39" t="s">
        <v>507</v>
      </c>
    </row>
    <row r="556">
      <c r="A556" s="39">
        <v>253.0</v>
      </c>
      <c r="B556" s="39" t="s">
        <v>503</v>
      </c>
      <c r="C556" s="39" t="s">
        <v>80</v>
      </c>
      <c r="D556" s="39" t="s">
        <v>504</v>
      </c>
      <c r="E556" s="39">
        <v>2020.0</v>
      </c>
      <c r="F556" s="39" t="s">
        <v>505</v>
      </c>
      <c r="I556" s="39" t="s">
        <v>84</v>
      </c>
      <c r="J556" s="39">
        <v>2120.0</v>
      </c>
      <c r="K556" s="39">
        <v>544.0</v>
      </c>
      <c r="L556" s="39">
        <v>2010.0</v>
      </c>
      <c r="M556" s="39" t="s">
        <v>85</v>
      </c>
      <c r="N556" s="39">
        <v>185.0</v>
      </c>
      <c r="P556" s="39">
        <v>1.0</v>
      </c>
      <c r="AD556" s="39">
        <v>1.0</v>
      </c>
      <c r="BP556" s="39" t="s">
        <v>249</v>
      </c>
      <c r="BR556" s="39" t="s">
        <v>507</v>
      </c>
    </row>
    <row r="557">
      <c r="A557" s="39">
        <v>253.0</v>
      </c>
      <c r="B557" s="39" t="s">
        <v>503</v>
      </c>
      <c r="C557" s="39" t="s">
        <v>80</v>
      </c>
      <c r="D557" s="39" t="s">
        <v>504</v>
      </c>
      <c r="E557" s="39">
        <v>2020.0</v>
      </c>
      <c r="F557" s="39" t="s">
        <v>505</v>
      </c>
      <c r="I557" s="39" t="s">
        <v>84</v>
      </c>
      <c r="J557" s="39">
        <v>2020.0</v>
      </c>
      <c r="K557" s="39">
        <v>112.0</v>
      </c>
      <c r="L557" s="39">
        <v>2010.0</v>
      </c>
      <c r="M557" s="39" t="s">
        <v>85</v>
      </c>
      <c r="N557" s="39">
        <v>13.0</v>
      </c>
      <c r="P557" s="39">
        <v>1.0</v>
      </c>
      <c r="AD557" s="39">
        <v>1.0</v>
      </c>
      <c r="AF557" s="39">
        <v>1.0</v>
      </c>
      <c r="BP557" s="39" t="s">
        <v>249</v>
      </c>
      <c r="BR557" s="39" t="s">
        <v>507</v>
      </c>
    </row>
    <row r="558">
      <c r="A558" s="39">
        <v>253.0</v>
      </c>
      <c r="B558" s="39" t="s">
        <v>503</v>
      </c>
      <c r="C558" s="39" t="s">
        <v>80</v>
      </c>
      <c r="D558" s="39" t="s">
        <v>504</v>
      </c>
      <c r="E558" s="39">
        <v>2020.0</v>
      </c>
      <c r="F558" s="39" t="s">
        <v>505</v>
      </c>
      <c r="I558" s="39" t="s">
        <v>84</v>
      </c>
      <c r="J558" s="39">
        <v>2070.0</v>
      </c>
      <c r="K558" s="39">
        <v>319.0</v>
      </c>
      <c r="L558" s="39">
        <v>2010.0</v>
      </c>
      <c r="M558" s="39" t="s">
        <v>85</v>
      </c>
      <c r="N558" s="39">
        <v>54.0</v>
      </c>
      <c r="P558" s="39">
        <v>1.0</v>
      </c>
      <c r="AD558" s="39">
        <v>1.0</v>
      </c>
      <c r="AF558" s="39">
        <v>1.0</v>
      </c>
      <c r="BP558" s="39" t="s">
        <v>249</v>
      </c>
      <c r="BR558" s="39" t="s">
        <v>507</v>
      </c>
    </row>
    <row r="559">
      <c r="A559" s="39">
        <v>253.0</v>
      </c>
      <c r="B559" s="39" t="s">
        <v>503</v>
      </c>
      <c r="C559" s="39" t="s">
        <v>80</v>
      </c>
      <c r="D559" s="39" t="s">
        <v>504</v>
      </c>
      <c r="E559" s="39">
        <v>2020.0</v>
      </c>
      <c r="F559" s="39" t="s">
        <v>505</v>
      </c>
      <c r="I559" s="39" t="s">
        <v>84</v>
      </c>
      <c r="J559" s="39">
        <v>2120.0</v>
      </c>
      <c r="K559" s="39">
        <v>885.0</v>
      </c>
      <c r="L559" s="39">
        <v>2010.0</v>
      </c>
      <c r="M559" s="39" t="s">
        <v>85</v>
      </c>
      <c r="N559" s="39">
        <v>185.0</v>
      </c>
      <c r="P559" s="39">
        <v>1.0</v>
      </c>
      <c r="AD559" s="39">
        <v>1.0</v>
      </c>
      <c r="AF559" s="39">
        <v>1.0</v>
      </c>
      <c r="BP559" s="39" t="s">
        <v>249</v>
      </c>
      <c r="BR559" s="39" t="s">
        <v>507</v>
      </c>
    </row>
    <row r="560">
      <c r="A560" s="39">
        <v>1393.0</v>
      </c>
      <c r="B560" s="39" t="s">
        <v>508</v>
      </c>
      <c r="C560" s="39" t="s">
        <v>80</v>
      </c>
      <c r="D560" s="39" t="s">
        <v>509</v>
      </c>
      <c r="E560" s="39">
        <v>2017.0</v>
      </c>
      <c r="F560" s="39" t="s">
        <v>510</v>
      </c>
      <c r="G560" s="39" t="s">
        <v>511</v>
      </c>
      <c r="H560" s="39" t="s">
        <v>107</v>
      </c>
      <c r="I560" s="39" t="s">
        <v>95</v>
      </c>
      <c r="J560" s="39">
        <v>2020.0</v>
      </c>
      <c r="K560" s="39">
        <v>68.0</v>
      </c>
      <c r="M560" s="39" t="s">
        <v>85</v>
      </c>
      <c r="P560" s="39">
        <v>2.0</v>
      </c>
      <c r="Q560" s="39"/>
      <c r="R560" s="39">
        <v>0.0</v>
      </c>
      <c r="W560" s="39">
        <v>1.0</v>
      </c>
      <c r="X560" s="39"/>
      <c r="Y560" s="39"/>
      <c r="AH560" s="39">
        <v>1.0</v>
      </c>
      <c r="AL560" s="39">
        <v>68.0</v>
      </c>
      <c r="BB560" s="39">
        <v>68.0</v>
      </c>
      <c r="BJ560" s="39">
        <v>1.0</v>
      </c>
      <c r="BP560" s="39" t="s">
        <v>412</v>
      </c>
      <c r="BR560" s="39" t="s">
        <v>512</v>
      </c>
    </row>
    <row r="561">
      <c r="A561" s="39">
        <v>1393.0</v>
      </c>
      <c r="B561" s="39" t="s">
        <v>508</v>
      </c>
      <c r="C561" s="39" t="s">
        <v>80</v>
      </c>
      <c r="D561" s="39" t="s">
        <v>509</v>
      </c>
      <c r="E561" s="39">
        <v>2017.0</v>
      </c>
      <c r="F561" s="39" t="s">
        <v>510</v>
      </c>
      <c r="G561" s="39" t="s">
        <v>511</v>
      </c>
      <c r="H561" s="39" t="s">
        <v>107</v>
      </c>
      <c r="I561" s="39" t="s">
        <v>95</v>
      </c>
      <c r="J561" s="39">
        <v>2050.0</v>
      </c>
      <c r="K561" s="39">
        <v>117.0</v>
      </c>
      <c r="M561" s="39" t="s">
        <v>85</v>
      </c>
      <c r="P561" s="39">
        <v>2.0</v>
      </c>
      <c r="Q561" s="39"/>
      <c r="R561" s="39">
        <v>0.0</v>
      </c>
      <c r="W561" s="39">
        <v>1.0</v>
      </c>
      <c r="X561" s="39"/>
      <c r="Y561" s="39"/>
      <c r="AH561" s="39">
        <v>1.0</v>
      </c>
      <c r="AL561" s="39">
        <v>117.0</v>
      </c>
      <c r="BB561" s="39">
        <v>117.0</v>
      </c>
      <c r="BJ561" s="39">
        <v>1.0</v>
      </c>
      <c r="BP561" s="39" t="s">
        <v>412</v>
      </c>
      <c r="BR561" s="39" t="s">
        <v>512</v>
      </c>
    </row>
    <row r="562">
      <c r="A562" s="39">
        <v>1393.0</v>
      </c>
      <c r="B562" s="39" t="s">
        <v>508</v>
      </c>
      <c r="C562" s="39" t="s">
        <v>80</v>
      </c>
      <c r="D562" s="39" t="s">
        <v>509</v>
      </c>
      <c r="E562" s="39">
        <v>2017.0</v>
      </c>
      <c r="F562" s="39" t="s">
        <v>510</v>
      </c>
      <c r="G562" s="39" t="s">
        <v>511</v>
      </c>
      <c r="H562" s="39" t="s">
        <v>107</v>
      </c>
      <c r="I562" s="39" t="s">
        <v>95</v>
      </c>
      <c r="J562" s="39">
        <v>2100.0</v>
      </c>
      <c r="K562" s="39">
        <v>213.0</v>
      </c>
      <c r="M562" s="39" t="s">
        <v>85</v>
      </c>
      <c r="P562" s="39">
        <v>2.0</v>
      </c>
      <c r="Q562" s="39"/>
      <c r="R562" s="39">
        <v>0.0</v>
      </c>
      <c r="W562" s="39">
        <v>1.0</v>
      </c>
      <c r="X562" s="39"/>
      <c r="Y562" s="39"/>
      <c r="AH562" s="39">
        <v>1.0</v>
      </c>
      <c r="AL562" s="39">
        <v>213.0</v>
      </c>
      <c r="BB562" s="39">
        <v>213.0</v>
      </c>
      <c r="BJ562" s="39">
        <v>1.0</v>
      </c>
      <c r="BP562" s="39" t="s">
        <v>412</v>
      </c>
      <c r="BR562" s="39" t="s">
        <v>512</v>
      </c>
    </row>
    <row r="563">
      <c r="A563" s="39">
        <v>1393.0</v>
      </c>
      <c r="B563" s="39" t="s">
        <v>508</v>
      </c>
      <c r="C563" s="39" t="s">
        <v>80</v>
      </c>
      <c r="D563" s="39" t="s">
        <v>509</v>
      </c>
      <c r="E563" s="39">
        <v>2017.0</v>
      </c>
      <c r="F563" s="39" t="s">
        <v>510</v>
      </c>
      <c r="G563" s="39" t="s">
        <v>511</v>
      </c>
      <c r="H563" s="39" t="s">
        <v>107</v>
      </c>
      <c r="I563" s="39" t="s">
        <v>95</v>
      </c>
      <c r="J563" s="39">
        <v>2020.0</v>
      </c>
      <c r="K563" s="39">
        <v>41.0</v>
      </c>
      <c r="M563" s="39" t="s">
        <v>85</v>
      </c>
      <c r="P563" s="39">
        <v>2.0</v>
      </c>
      <c r="Q563" s="39"/>
      <c r="R563" s="39">
        <v>1.0</v>
      </c>
      <c r="W563" s="39">
        <v>1.0</v>
      </c>
      <c r="X563" s="39"/>
      <c r="Y563" s="39"/>
      <c r="AH563" s="39">
        <v>1.0</v>
      </c>
      <c r="AL563" s="39">
        <v>19.0</v>
      </c>
      <c r="BB563" s="39">
        <v>60.0</v>
      </c>
      <c r="BJ563" s="39">
        <v>1.0</v>
      </c>
      <c r="BP563" s="39" t="s">
        <v>412</v>
      </c>
      <c r="BR563" s="39" t="s">
        <v>512</v>
      </c>
    </row>
    <row r="564">
      <c r="A564" s="39">
        <v>1393.0</v>
      </c>
      <c r="B564" s="39" t="s">
        <v>508</v>
      </c>
      <c r="C564" s="39" t="s">
        <v>80</v>
      </c>
      <c r="D564" s="39" t="s">
        <v>509</v>
      </c>
      <c r="E564" s="39">
        <v>2017.0</v>
      </c>
      <c r="F564" s="39" t="s">
        <v>510</v>
      </c>
      <c r="G564" s="39" t="s">
        <v>511</v>
      </c>
      <c r="H564" s="39" t="s">
        <v>107</v>
      </c>
      <c r="I564" s="39" t="s">
        <v>95</v>
      </c>
      <c r="J564" s="39">
        <v>2050.0</v>
      </c>
      <c r="K564" s="39">
        <v>109.0</v>
      </c>
      <c r="M564" s="39" t="s">
        <v>85</v>
      </c>
      <c r="P564" s="39">
        <v>2.0</v>
      </c>
      <c r="Q564" s="39"/>
      <c r="R564" s="39">
        <v>1.0</v>
      </c>
      <c r="W564" s="39">
        <v>1.0</v>
      </c>
      <c r="X564" s="39"/>
      <c r="Y564" s="39"/>
      <c r="AH564" s="39">
        <v>1.0</v>
      </c>
      <c r="AL564" s="39">
        <v>55.0</v>
      </c>
      <c r="BB564" s="39">
        <v>170.0</v>
      </c>
      <c r="BJ564" s="39">
        <v>1.0</v>
      </c>
      <c r="BP564" s="39" t="s">
        <v>412</v>
      </c>
      <c r="BR564" s="39" t="s">
        <v>512</v>
      </c>
    </row>
    <row r="565">
      <c r="A565" s="39">
        <v>1393.0</v>
      </c>
      <c r="B565" s="39" t="s">
        <v>508</v>
      </c>
      <c r="C565" s="39" t="s">
        <v>80</v>
      </c>
      <c r="D565" s="39" t="s">
        <v>509</v>
      </c>
      <c r="E565" s="39">
        <v>2017.0</v>
      </c>
      <c r="F565" s="39" t="s">
        <v>510</v>
      </c>
      <c r="G565" s="39" t="s">
        <v>511</v>
      </c>
      <c r="H565" s="39" t="s">
        <v>107</v>
      </c>
      <c r="I565" s="39" t="s">
        <v>95</v>
      </c>
      <c r="J565" s="39">
        <v>2020.0</v>
      </c>
      <c r="K565" s="39">
        <v>38.0</v>
      </c>
      <c r="M565" s="39" t="s">
        <v>85</v>
      </c>
      <c r="P565" s="39">
        <v>2.0</v>
      </c>
      <c r="Q565" s="39"/>
      <c r="R565" s="39">
        <v>2.0</v>
      </c>
      <c r="W565" s="39">
        <v>1.0</v>
      </c>
      <c r="X565" s="39"/>
      <c r="Y565" s="39"/>
      <c r="AH565" s="39">
        <v>1.0</v>
      </c>
      <c r="AL565" s="39">
        <v>7.0</v>
      </c>
      <c r="BB565" s="39">
        <v>83.0</v>
      </c>
      <c r="BJ565" s="39">
        <v>1.0</v>
      </c>
      <c r="BP565" s="39" t="s">
        <v>412</v>
      </c>
      <c r="BR565" s="39" t="s">
        <v>512</v>
      </c>
    </row>
    <row r="566">
      <c r="A566" s="39">
        <v>1393.0</v>
      </c>
      <c r="B566" s="39" t="s">
        <v>508</v>
      </c>
      <c r="C566" s="39" t="s">
        <v>80</v>
      </c>
      <c r="D566" s="39" t="s">
        <v>509</v>
      </c>
      <c r="E566" s="39">
        <v>2017.0</v>
      </c>
      <c r="F566" s="39" t="s">
        <v>510</v>
      </c>
      <c r="G566" s="39" t="s">
        <v>511</v>
      </c>
      <c r="H566" s="39" t="s">
        <v>107</v>
      </c>
      <c r="I566" s="39" t="s">
        <v>95</v>
      </c>
      <c r="J566" s="39">
        <v>2050.0</v>
      </c>
      <c r="K566" s="39">
        <v>142.0</v>
      </c>
      <c r="M566" s="39" t="s">
        <v>85</v>
      </c>
      <c r="P566" s="39">
        <v>2.0</v>
      </c>
      <c r="Q566" s="39"/>
      <c r="R566" s="39">
        <v>2.0</v>
      </c>
      <c r="W566" s="39">
        <v>1.0</v>
      </c>
      <c r="X566" s="39"/>
      <c r="Y566" s="39"/>
      <c r="AH566" s="39">
        <v>1.0</v>
      </c>
      <c r="AL566" s="39">
        <v>35.0</v>
      </c>
      <c r="BJ566" s="39">
        <v>1.0</v>
      </c>
      <c r="BP566" s="39" t="s">
        <v>412</v>
      </c>
      <c r="BR566" s="39" t="s">
        <v>512</v>
      </c>
    </row>
    <row r="567">
      <c r="A567" s="39">
        <v>1393.0</v>
      </c>
      <c r="B567" s="39" t="s">
        <v>508</v>
      </c>
      <c r="C567" s="39" t="s">
        <v>80</v>
      </c>
      <c r="D567" s="39" t="s">
        <v>509</v>
      </c>
      <c r="E567" s="39">
        <v>2017.0</v>
      </c>
      <c r="F567" s="39" t="s">
        <v>510</v>
      </c>
      <c r="G567" s="39" t="s">
        <v>511</v>
      </c>
      <c r="H567" s="39" t="s">
        <v>107</v>
      </c>
      <c r="I567" s="39" t="s">
        <v>95</v>
      </c>
      <c r="J567" s="39">
        <v>2020.0</v>
      </c>
      <c r="K567" s="39">
        <v>37.0</v>
      </c>
      <c r="M567" s="39" t="s">
        <v>85</v>
      </c>
      <c r="P567" s="39">
        <v>2.0</v>
      </c>
      <c r="Q567" s="39"/>
      <c r="R567" s="39">
        <v>3.0</v>
      </c>
      <c r="W567" s="39">
        <v>1.0</v>
      </c>
      <c r="X567" s="39"/>
      <c r="Y567" s="39"/>
      <c r="AH567" s="39">
        <v>1.0</v>
      </c>
      <c r="AL567" s="39">
        <v>5.0</v>
      </c>
      <c r="BB567" s="39">
        <v>86.0</v>
      </c>
      <c r="BJ567" s="39">
        <v>1.0</v>
      </c>
      <c r="BP567" s="39" t="s">
        <v>412</v>
      </c>
      <c r="BR567" s="39" t="s">
        <v>512</v>
      </c>
    </row>
    <row r="568">
      <c r="A568" s="39">
        <v>1393.0</v>
      </c>
      <c r="B568" s="39" t="s">
        <v>508</v>
      </c>
      <c r="C568" s="39" t="s">
        <v>80</v>
      </c>
      <c r="D568" s="39" t="s">
        <v>509</v>
      </c>
      <c r="E568" s="39">
        <v>2017.0</v>
      </c>
      <c r="F568" s="39" t="s">
        <v>510</v>
      </c>
      <c r="G568" s="39" t="s">
        <v>511</v>
      </c>
      <c r="H568" s="39" t="s">
        <v>107</v>
      </c>
      <c r="I568" s="39" t="s">
        <v>95</v>
      </c>
      <c r="J568" s="39">
        <v>2050.0</v>
      </c>
      <c r="K568" s="39">
        <v>177.0</v>
      </c>
      <c r="M568" s="39" t="s">
        <v>85</v>
      </c>
      <c r="P568" s="39">
        <v>2.0</v>
      </c>
      <c r="Q568" s="39"/>
      <c r="R568" s="39">
        <v>3.0</v>
      </c>
      <c r="W568" s="39">
        <v>1.0</v>
      </c>
      <c r="X568" s="39"/>
      <c r="Y568" s="39"/>
      <c r="AH568" s="39">
        <v>1.0</v>
      </c>
      <c r="AL568" s="39">
        <v>27.0</v>
      </c>
      <c r="BJ568" s="39">
        <v>1.0</v>
      </c>
      <c r="BP568" s="39" t="s">
        <v>412</v>
      </c>
      <c r="BR568" s="39" t="s">
        <v>512</v>
      </c>
    </row>
    <row r="569">
      <c r="A569" s="39">
        <v>1393.0</v>
      </c>
      <c r="B569" s="39" t="s">
        <v>508</v>
      </c>
      <c r="C569" s="39" t="s">
        <v>80</v>
      </c>
      <c r="D569" s="39" t="s">
        <v>509</v>
      </c>
      <c r="E569" s="39">
        <v>2017.0</v>
      </c>
      <c r="F569" s="39" t="s">
        <v>510</v>
      </c>
      <c r="G569" s="39" t="s">
        <v>511</v>
      </c>
      <c r="H569" s="39" t="s">
        <v>107</v>
      </c>
      <c r="I569" s="39" t="s">
        <v>95</v>
      </c>
      <c r="J569" s="39">
        <v>2020.0</v>
      </c>
      <c r="K569" s="39">
        <v>35.0</v>
      </c>
      <c r="M569" s="39" t="s">
        <v>85</v>
      </c>
      <c r="P569" s="39">
        <v>2.0</v>
      </c>
      <c r="Q569" s="39"/>
      <c r="R569" s="39">
        <v>2.0</v>
      </c>
      <c r="S569" s="39">
        <v>1.0</v>
      </c>
      <c r="W569" s="39">
        <v>1.0</v>
      </c>
      <c r="X569" s="39"/>
      <c r="Y569" s="39"/>
      <c r="AH569" s="39">
        <v>1.0</v>
      </c>
      <c r="AL569" s="39">
        <v>10.0</v>
      </c>
      <c r="BB569" s="39">
        <v>83.0</v>
      </c>
      <c r="BJ569" s="39">
        <v>1.0</v>
      </c>
      <c r="BP569" s="39" t="s">
        <v>263</v>
      </c>
      <c r="BR569" s="39" t="s">
        <v>512</v>
      </c>
    </row>
    <row r="570">
      <c r="A570" s="39">
        <v>1393.0</v>
      </c>
      <c r="B570" s="39" t="s">
        <v>508</v>
      </c>
      <c r="C570" s="39" t="s">
        <v>80</v>
      </c>
      <c r="D570" s="39" t="s">
        <v>509</v>
      </c>
      <c r="E570" s="39">
        <v>2017.0</v>
      </c>
      <c r="F570" s="39" t="s">
        <v>510</v>
      </c>
      <c r="G570" s="39" t="s">
        <v>511</v>
      </c>
      <c r="H570" s="39" t="s">
        <v>107</v>
      </c>
      <c r="I570" s="39" t="s">
        <v>95</v>
      </c>
      <c r="J570" s="39">
        <v>2050.0</v>
      </c>
      <c r="K570" s="39">
        <v>147.0</v>
      </c>
      <c r="M570" s="39" t="s">
        <v>85</v>
      </c>
      <c r="P570" s="39">
        <v>2.0</v>
      </c>
      <c r="Q570" s="39"/>
      <c r="R570" s="39">
        <v>2.0</v>
      </c>
      <c r="S570" s="39">
        <v>1.0</v>
      </c>
      <c r="W570" s="39">
        <v>1.0</v>
      </c>
      <c r="X570" s="39"/>
      <c r="Y570" s="39"/>
      <c r="AH570" s="39">
        <v>1.0</v>
      </c>
      <c r="AL570" s="39">
        <v>41.0</v>
      </c>
      <c r="BJ570" s="39">
        <v>1.0</v>
      </c>
      <c r="BP570" s="39" t="s">
        <v>263</v>
      </c>
      <c r="BR570" s="39" t="s">
        <v>512</v>
      </c>
    </row>
    <row r="571">
      <c r="A571" s="39">
        <v>1393.0</v>
      </c>
      <c r="B571" s="39" t="s">
        <v>508</v>
      </c>
      <c r="C571" s="39" t="s">
        <v>80</v>
      </c>
      <c r="D571" s="39" t="s">
        <v>509</v>
      </c>
      <c r="E571" s="39">
        <v>2017.0</v>
      </c>
      <c r="F571" s="39" t="s">
        <v>510</v>
      </c>
      <c r="G571" s="39" t="s">
        <v>511</v>
      </c>
      <c r="H571" s="39" t="s">
        <v>107</v>
      </c>
      <c r="I571" s="39" t="s">
        <v>95</v>
      </c>
      <c r="J571" s="39">
        <v>2020.0</v>
      </c>
      <c r="K571" s="39">
        <v>42.0</v>
      </c>
      <c r="M571" s="39" t="s">
        <v>85</v>
      </c>
      <c r="P571" s="39">
        <v>2.0</v>
      </c>
      <c r="Q571" s="39"/>
      <c r="R571" s="39">
        <v>2.0</v>
      </c>
      <c r="W571" s="39">
        <v>1.0</v>
      </c>
      <c r="X571" s="39"/>
      <c r="Y571" s="39"/>
      <c r="AC571" s="39">
        <v>1.0</v>
      </c>
      <c r="AH571" s="39">
        <v>1.0</v>
      </c>
      <c r="AL571" s="39">
        <v>14.0</v>
      </c>
      <c r="BB571" s="39">
        <v>104.0</v>
      </c>
      <c r="BJ571" s="39">
        <v>1.0</v>
      </c>
      <c r="BP571" s="39" t="s">
        <v>263</v>
      </c>
      <c r="BR571" s="39" t="s">
        <v>512</v>
      </c>
    </row>
    <row r="572">
      <c r="A572" s="39">
        <v>1393.0</v>
      </c>
      <c r="B572" s="39" t="s">
        <v>508</v>
      </c>
      <c r="C572" s="39" t="s">
        <v>80</v>
      </c>
      <c r="D572" s="39" t="s">
        <v>509</v>
      </c>
      <c r="E572" s="39">
        <v>2017.0</v>
      </c>
      <c r="F572" s="39" t="s">
        <v>510</v>
      </c>
      <c r="G572" s="39" t="s">
        <v>511</v>
      </c>
      <c r="H572" s="39" t="s">
        <v>107</v>
      </c>
      <c r="I572" s="39" t="s">
        <v>95</v>
      </c>
      <c r="J572" s="39">
        <v>2050.0</v>
      </c>
      <c r="K572" s="39">
        <v>213.0</v>
      </c>
      <c r="M572" s="39" t="s">
        <v>85</v>
      </c>
      <c r="P572" s="39">
        <v>2.0</v>
      </c>
      <c r="Q572" s="39"/>
      <c r="R572" s="39">
        <v>2.0</v>
      </c>
      <c r="W572" s="39">
        <v>1.0</v>
      </c>
      <c r="X572" s="39"/>
      <c r="Y572" s="39"/>
      <c r="AC572" s="39">
        <v>1.0</v>
      </c>
      <c r="AH572" s="39">
        <v>1.0</v>
      </c>
      <c r="AL572" s="39">
        <v>95.0</v>
      </c>
      <c r="BJ572" s="39">
        <v>1.0</v>
      </c>
      <c r="BP572" s="39" t="s">
        <v>263</v>
      </c>
      <c r="BR572" s="39" t="s">
        <v>512</v>
      </c>
    </row>
    <row r="573">
      <c r="A573" s="39">
        <v>3385.0</v>
      </c>
      <c r="B573" s="39" t="s">
        <v>513</v>
      </c>
      <c r="C573" s="39" t="s">
        <v>80</v>
      </c>
      <c r="D573" s="39" t="s">
        <v>514</v>
      </c>
      <c r="E573" s="39">
        <v>2009.0</v>
      </c>
      <c r="F573" s="39" t="s">
        <v>515</v>
      </c>
      <c r="G573" s="39" t="s">
        <v>516</v>
      </c>
      <c r="I573" s="39" t="s">
        <v>95</v>
      </c>
      <c r="J573" s="39">
        <v>2000.0</v>
      </c>
      <c r="K573" s="39">
        <v>14.0</v>
      </c>
      <c r="L573" s="39">
        <v>1995.0</v>
      </c>
      <c r="M573" s="39" t="s">
        <v>448</v>
      </c>
      <c r="P573" s="39">
        <v>0.1</v>
      </c>
      <c r="Q573" s="39"/>
      <c r="R573" s="39">
        <v>1.0</v>
      </c>
      <c r="BP573" s="39" t="s">
        <v>139</v>
      </c>
      <c r="BR573" s="39" t="s">
        <v>437</v>
      </c>
    </row>
    <row r="574">
      <c r="A574" s="39">
        <v>3385.0</v>
      </c>
      <c r="B574" s="39" t="s">
        <v>513</v>
      </c>
      <c r="C574" s="39" t="s">
        <v>80</v>
      </c>
      <c r="D574" s="39" t="s">
        <v>514</v>
      </c>
      <c r="E574" s="39">
        <v>2009.0</v>
      </c>
      <c r="F574" s="39" t="s">
        <v>515</v>
      </c>
      <c r="G574" s="39" t="s">
        <v>516</v>
      </c>
      <c r="I574" s="39" t="s">
        <v>95</v>
      </c>
      <c r="J574" s="39">
        <v>2000.0</v>
      </c>
      <c r="K574" s="39">
        <v>6.0</v>
      </c>
      <c r="L574" s="39">
        <v>1995.0</v>
      </c>
      <c r="M574" s="39" t="s">
        <v>448</v>
      </c>
      <c r="P574" s="39">
        <v>1.0</v>
      </c>
      <c r="Q574" s="39"/>
      <c r="R574" s="39">
        <v>1.0</v>
      </c>
      <c r="BP574" s="39" t="s">
        <v>139</v>
      </c>
      <c r="BR574" s="39" t="s">
        <v>437</v>
      </c>
    </row>
    <row r="575">
      <c r="A575" s="39">
        <v>3385.0</v>
      </c>
      <c r="B575" s="39" t="s">
        <v>513</v>
      </c>
      <c r="C575" s="39" t="s">
        <v>80</v>
      </c>
      <c r="D575" s="39" t="s">
        <v>514</v>
      </c>
      <c r="E575" s="39">
        <v>2009.0</v>
      </c>
      <c r="F575" s="39" t="s">
        <v>515</v>
      </c>
      <c r="G575" s="39" t="s">
        <v>516</v>
      </c>
      <c r="I575" s="39" t="s">
        <v>95</v>
      </c>
      <c r="J575" s="39">
        <v>2000.0</v>
      </c>
      <c r="K575" s="39">
        <v>0.7</v>
      </c>
      <c r="L575" s="39">
        <v>1995.0</v>
      </c>
      <c r="M575" s="39" t="s">
        <v>448</v>
      </c>
      <c r="P575" s="39">
        <v>3.0</v>
      </c>
      <c r="Q575" s="39"/>
      <c r="R575" s="39">
        <v>1.0</v>
      </c>
      <c r="BP575" s="39" t="s">
        <v>139</v>
      </c>
      <c r="BR575" s="39" t="s">
        <v>437</v>
      </c>
    </row>
    <row r="576">
      <c r="A576" s="39">
        <v>3385.0</v>
      </c>
      <c r="B576" s="39" t="s">
        <v>513</v>
      </c>
      <c r="C576" s="39" t="s">
        <v>80</v>
      </c>
      <c r="D576" s="39" t="s">
        <v>514</v>
      </c>
      <c r="E576" s="39">
        <v>2009.0</v>
      </c>
      <c r="F576" s="39" t="s">
        <v>515</v>
      </c>
      <c r="G576" s="39" t="s">
        <v>516</v>
      </c>
      <c r="I576" s="39" t="s">
        <v>95</v>
      </c>
      <c r="J576" s="39">
        <v>2000.0</v>
      </c>
      <c r="K576" s="39">
        <v>15.0</v>
      </c>
      <c r="L576" s="39">
        <v>1995.0</v>
      </c>
      <c r="M576" s="39" t="s">
        <v>448</v>
      </c>
      <c r="P576" s="39">
        <v>0.1</v>
      </c>
      <c r="Q576" s="39"/>
      <c r="R576" s="39">
        <v>1.5</v>
      </c>
      <c r="BP576" s="39" t="s">
        <v>139</v>
      </c>
      <c r="BR576" s="39" t="s">
        <v>437</v>
      </c>
    </row>
    <row r="577">
      <c r="A577" s="39">
        <v>3385.0</v>
      </c>
      <c r="B577" s="39" t="s">
        <v>513</v>
      </c>
      <c r="C577" s="39" t="s">
        <v>80</v>
      </c>
      <c r="D577" s="39" t="s">
        <v>514</v>
      </c>
      <c r="E577" s="39">
        <v>2009.0</v>
      </c>
      <c r="F577" s="39" t="s">
        <v>515</v>
      </c>
      <c r="G577" s="39" t="s">
        <v>516</v>
      </c>
      <c r="I577" s="39" t="s">
        <v>95</v>
      </c>
      <c r="J577" s="39">
        <v>2000.0</v>
      </c>
      <c r="K577" s="39">
        <v>7.0</v>
      </c>
      <c r="L577" s="39">
        <v>1995.0</v>
      </c>
      <c r="M577" s="39" t="s">
        <v>448</v>
      </c>
      <c r="P577" s="39">
        <v>1.0</v>
      </c>
      <c r="Q577" s="39"/>
      <c r="R577" s="39">
        <v>1.5</v>
      </c>
      <c r="BP577" s="39" t="s">
        <v>139</v>
      </c>
      <c r="BR577" s="39" t="s">
        <v>437</v>
      </c>
    </row>
    <row r="578">
      <c r="A578" s="39">
        <v>3385.0</v>
      </c>
      <c r="B578" s="39" t="s">
        <v>513</v>
      </c>
      <c r="C578" s="39" t="s">
        <v>80</v>
      </c>
      <c r="D578" s="39" t="s">
        <v>514</v>
      </c>
      <c r="E578" s="39">
        <v>2009.0</v>
      </c>
      <c r="F578" s="39" t="s">
        <v>515</v>
      </c>
      <c r="G578" s="39" t="s">
        <v>516</v>
      </c>
      <c r="I578" s="39" t="s">
        <v>95</v>
      </c>
      <c r="J578" s="39">
        <v>2000.0</v>
      </c>
      <c r="K578" s="39">
        <v>2.0</v>
      </c>
      <c r="L578" s="39">
        <v>1995.0</v>
      </c>
      <c r="M578" s="39" t="s">
        <v>448</v>
      </c>
      <c r="P578" s="39">
        <v>3.0</v>
      </c>
      <c r="Q578" s="39"/>
      <c r="R578" s="39">
        <v>1.5</v>
      </c>
      <c r="BP578" s="39" t="s">
        <v>139</v>
      </c>
      <c r="BR578" s="39" t="s">
        <v>437</v>
      </c>
    </row>
    <row r="579">
      <c r="A579" s="39">
        <v>3385.0</v>
      </c>
      <c r="B579" s="39" t="s">
        <v>513</v>
      </c>
      <c r="C579" s="39" t="s">
        <v>80</v>
      </c>
      <c r="D579" s="39" t="s">
        <v>514</v>
      </c>
      <c r="E579" s="39">
        <v>2009.0</v>
      </c>
      <c r="F579" s="39" t="s">
        <v>515</v>
      </c>
      <c r="G579" s="39" t="s">
        <v>516</v>
      </c>
      <c r="I579" s="39" t="s">
        <v>95</v>
      </c>
      <c r="J579" s="39">
        <v>2000.0</v>
      </c>
      <c r="K579" s="39">
        <v>14.0</v>
      </c>
      <c r="L579" s="39">
        <v>1995.0</v>
      </c>
      <c r="M579" s="39" t="s">
        <v>448</v>
      </c>
      <c r="P579" s="39">
        <v>0.1</v>
      </c>
      <c r="Q579" s="39"/>
      <c r="R579" s="39">
        <v>2.0</v>
      </c>
      <c r="BP579" s="39" t="s">
        <v>139</v>
      </c>
      <c r="BR579" s="39" t="s">
        <v>437</v>
      </c>
    </row>
    <row r="580">
      <c r="A580" s="39">
        <v>3385.0</v>
      </c>
      <c r="B580" s="39" t="s">
        <v>513</v>
      </c>
      <c r="C580" s="39" t="s">
        <v>80</v>
      </c>
      <c r="D580" s="39" t="s">
        <v>514</v>
      </c>
      <c r="E580" s="39">
        <v>2009.0</v>
      </c>
      <c r="F580" s="39" t="s">
        <v>515</v>
      </c>
      <c r="G580" s="39" t="s">
        <v>516</v>
      </c>
      <c r="I580" s="39" t="s">
        <v>95</v>
      </c>
      <c r="J580" s="39">
        <v>2000.0</v>
      </c>
      <c r="K580" s="39">
        <v>9.0</v>
      </c>
      <c r="L580" s="39">
        <v>1995.0</v>
      </c>
      <c r="M580" s="39" t="s">
        <v>448</v>
      </c>
      <c r="P580" s="39">
        <v>1.0</v>
      </c>
      <c r="Q580" s="39"/>
      <c r="R580" s="39">
        <v>2.0</v>
      </c>
      <c r="BP580" s="39" t="s">
        <v>139</v>
      </c>
      <c r="BR580" s="39" t="s">
        <v>437</v>
      </c>
    </row>
    <row r="581">
      <c r="A581" s="39">
        <v>3385.0</v>
      </c>
      <c r="B581" s="39" t="s">
        <v>513</v>
      </c>
      <c r="C581" s="39" t="s">
        <v>80</v>
      </c>
      <c r="D581" s="39" t="s">
        <v>514</v>
      </c>
      <c r="E581" s="39">
        <v>2009.0</v>
      </c>
      <c r="F581" s="39" t="s">
        <v>515</v>
      </c>
      <c r="G581" s="39" t="s">
        <v>516</v>
      </c>
      <c r="I581" s="39" t="s">
        <v>95</v>
      </c>
      <c r="J581" s="39">
        <v>2000.0</v>
      </c>
      <c r="K581" s="39">
        <v>2.0</v>
      </c>
      <c r="L581" s="39">
        <v>1995.0</v>
      </c>
      <c r="M581" s="39" t="s">
        <v>448</v>
      </c>
      <c r="P581" s="39">
        <v>3.0</v>
      </c>
      <c r="Q581" s="39"/>
      <c r="R581" s="39">
        <v>2.0</v>
      </c>
      <c r="BP581" s="39" t="s">
        <v>139</v>
      </c>
      <c r="BR581" s="39" t="s">
        <v>437</v>
      </c>
    </row>
    <row r="582">
      <c r="A582" s="39">
        <v>1946.0</v>
      </c>
      <c r="B582" s="39" t="s">
        <v>517</v>
      </c>
      <c r="C582" s="47" t="s">
        <v>91</v>
      </c>
      <c r="D582" s="39" t="s">
        <v>518</v>
      </c>
      <c r="E582" s="39">
        <v>2016.0</v>
      </c>
      <c r="F582" s="39" t="s">
        <v>519</v>
      </c>
      <c r="H582" s="39" t="s">
        <v>520</v>
      </c>
      <c r="J582" s="39">
        <v>2015.0</v>
      </c>
      <c r="K582" s="39">
        <v>25.0</v>
      </c>
      <c r="L582" s="39">
        <v>2005.0</v>
      </c>
      <c r="M582" s="39" t="s">
        <v>85</v>
      </c>
      <c r="P582" s="39">
        <v>1.5</v>
      </c>
      <c r="Q582" s="39"/>
      <c r="R582" s="39">
        <v>2.0</v>
      </c>
      <c r="BP582" s="39" t="s">
        <v>521</v>
      </c>
      <c r="BR582" s="39" t="s">
        <v>522</v>
      </c>
    </row>
    <row r="583">
      <c r="A583" s="39">
        <v>1946.0</v>
      </c>
      <c r="B583" s="39" t="s">
        <v>517</v>
      </c>
      <c r="C583" s="47" t="s">
        <v>91</v>
      </c>
      <c r="D583" s="39" t="s">
        <v>518</v>
      </c>
      <c r="E583" s="39">
        <v>2016.0</v>
      </c>
      <c r="F583" s="39" t="s">
        <v>519</v>
      </c>
      <c r="H583" s="39" t="s">
        <v>520</v>
      </c>
      <c r="J583" s="39">
        <v>2050.0</v>
      </c>
      <c r="K583" s="39">
        <v>100.0</v>
      </c>
      <c r="L583" s="39">
        <v>2005.0</v>
      </c>
      <c r="M583" s="39" t="s">
        <v>85</v>
      </c>
      <c r="P583" s="39">
        <v>1.5</v>
      </c>
      <c r="Q583" s="39"/>
      <c r="R583" s="39">
        <v>2.0</v>
      </c>
      <c r="BP583" s="39" t="s">
        <v>521</v>
      </c>
      <c r="BR583" s="39" t="s">
        <v>522</v>
      </c>
    </row>
    <row r="584">
      <c r="A584" s="39">
        <v>1645.0</v>
      </c>
      <c r="B584" s="39" t="s">
        <v>523</v>
      </c>
      <c r="C584" s="39" t="s">
        <v>80</v>
      </c>
      <c r="D584" s="39" t="s">
        <v>524</v>
      </c>
      <c r="E584" s="39">
        <v>2017.0</v>
      </c>
      <c r="F584" s="39" t="s">
        <v>525</v>
      </c>
      <c r="G584" s="39" t="s">
        <v>435</v>
      </c>
      <c r="I584" s="39" t="s">
        <v>84</v>
      </c>
      <c r="J584" s="39">
        <v>2015.0</v>
      </c>
      <c r="K584" s="39">
        <v>23.2</v>
      </c>
      <c r="M584" s="39" t="s">
        <v>85</v>
      </c>
      <c r="N584" s="39">
        <v>17.7</v>
      </c>
      <c r="P584" s="39">
        <v>1.5</v>
      </c>
      <c r="Q584" s="39"/>
      <c r="R584" s="39">
        <v>1.45</v>
      </c>
      <c r="AB584" s="39"/>
      <c r="AC584" s="39">
        <v>1.0</v>
      </c>
      <c r="AF584" s="39">
        <v>1.0</v>
      </c>
      <c r="AL584" s="39">
        <v>20.4</v>
      </c>
      <c r="BB584" s="39">
        <v>27.0</v>
      </c>
      <c r="BN584" s="39"/>
      <c r="BO584" s="39">
        <v>1.0</v>
      </c>
      <c r="BP584" s="39" t="s">
        <v>330</v>
      </c>
      <c r="BR584" s="39" t="s">
        <v>526</v>
      </c>
    </row>
    <row r="585">
      <c r="A585" s="39">
        <v>1645.0</v>
      </c>
      <c r="B585" s="39" t="s">
        <v>523</v>
      </c>
      <c r="C585" s="39" t="s">
        <v>80</v>
      </c>
      <c r="D585" s="39" t="s">
        <v>524</v>
      </c>
      <c r="E585" s="39">
        <v>2017.0</v>
      </c>
      <c r="F585" s="39" t="s">
        <v>525</v>
      </c>
      <c r="G585" s="39" t="s">
        <v>435</v>
      </c>
      <c r="I585" s="39" t="s">
        <v>84</v>
      </c>
      <c r="J585" s="39">
        <v>2015.0</v>
      </c>
      <c r="K585" s="39">
        <v>23.2</v>
      </c>
      <c r="M585" s="39" t="s">
        <v>85</v>
      </c>
      <c r="N585" s="39">
        <v>17.7</v>
      </c>
      <c r="P585" s="39">
        <v>1.5</v>
      </c>
      <c r="Q585" s="39"/>
      <c r="R585" s="39">
        <v>1.45</v>
      </c>
      <c r="AC585" s="39">
        <v>1.0</v>
      </c>
      <c r="AF585" s="39">
        <v>1.0</v>
      </c>
      <c r="AL585" s="39">
        <v>19.6</v>
      </c>
      <c r="BB585" s="39">
        <v>30.0</v>
      </c>
      <c r="BI585" s="39">
        <v>1.0</v>
      </c>
      <c r="BP585" s="39" t="s">
        <v>139</v>
      </c>
    </row>
    <row r="586">
      <c r="A586" s="39">
        <v>1645.0</v>
      </c>
      <c r="B586" s="39" t="s">
        <v>523</v>
      </c>
      <c r="C586" s="39" t="s">
        <v>80</v>
      </c>
      <c r="D586" s="39" t="s">
        <v>524</v>
      </c>
      <c r="E586" s="39">
        <v>2017.0</v>
      </c>
      <c r="F586" s="39" t="s">
        <v>525</v>
      </c>
      <c r="G586" s="39" t="s">
        <v>435</v>
      </c>
      <c r="I586" s="39" t="s">
        <v>84</v>
      </c>
      <c r="J586" s="39">
        <v>2015.0</v>
      </c>
      <c r="K586" s="39">
        <v>23.2</v>
      </c>
      <c r="M586" s="39" t="s">
        <v>85</v>
      </c>
      <c r="N586" s="39">
        <v>17.7</v>
      </c>
      <c r="P586" s="39">
        <v>1.5</v>
      </c>
      <c r="Q586" s="39"/>
      <c r="R586" s="39">
        <v>1.45</v>
      </c>
      <c r="AC586" s="39">
        <v>1.0</v>
      </c>
      <c r="AF586" s="39">
        <v>1.0</v>
      </c>
      <c r="AL586" s="39">
        <v>8.5</v>
      </c>
      <c r="BB586" s="39">
        <v>42.5</v>
      </c>
      <c r="BH586" s="39">
        <v>1.0</v>
      </c>
      <c r="BP586" s="39" t="s">
        <v>139</v>
      </c>
    </row>
    <row r="587">
      <c r="A587" s="39">
        <v>1645.0</v>
      </c>
      <c r="B587" s="39" t="s">
        <v>523</v>
      </c>
      <c r="C587" s="39" t="s">
        <v>80</v>
      </c>
      <c r="D587" s="39" t="s">
        <v>524</v>
      </c>
      <c r="E587" s="39">
        <v>2017.0</v>
      </c>
      <c r="F587" s="39" t="s">
        <v>525</v>
      </c>
      <c r="G587" s="39" t="s">
        <v>435</v>
      </c>
      <c r="I587" s="39" t="s">
        <v>84</v>
      </c>
      <c r="J587" s="39">
        <v>2015.0</v>
      </c>
      <c r="K587" s="39">
        <v>83.0</v>
      </c>
      <c r="M587" s="39" t="s">
        <v>85</v>
      </c>
      <c r="N587" s="39"/>
      <c r="P587" s="39">
        <v>0.001</v>
      </c>
      <c r="Q587" s="39"/>
      <c r="R587" s="39">
        <v>1.45</v>
      </c>
      <c r="AC587" s="39">
        <v>1.0</v>
      </c>
      <c r="AF587" s="39">
        <v>1.0</v>
      </c>
      <c r="BP587" s="39" t="s">
        <v>139</v>
      </c>
    </row>
    <row r="588">
      <c r="A588" s="39">
        <v>1645.0</v>
      </c>
      <c r="B588" s="39" t="s">
        <v>523</v>
      </c>
      <c r="C588" s="39" t="s">
        <v>80</v>
      </c>
      <c r="D588" s="39" t="s">
        <v>524</v>
      </c>
      <c r="E588" s="39">
        <v>2017.0</v>
      </c>
      <c r="F588" s="39" t="s">
        <v>525</v>
      </c>
      <c r="G588" s="39" t="s">
        <v>435</v>
      </c>
      <c r="I588" s="39" t="s">
        <v>84</v>
      </c>
      <c r="J588" s="39">
        <v>2015.0</v>
      </c>
      <c r="K588" s="39">
        <v>9.1</v>
      </c>
      <c r="M588" s="39" t="s">
        <v>85</v>
      </c>
      <c r="N588" s="39"/>
      <c r="P588" s="39">
        <v>3.0</v>
      </c>
      <c r="Q588" s="39"/>
      <c r="R588" s="39">
        <v>1.45</v>
      </c>
      <c r="AC588" s="39">
        <v>1.0</v>
      </c>
      <c r="AF588" s="39">
        <v>1.0</v>
      </c>
      <c r="BP588" s="39" t="s">
        <v>139</v>
      </c>
    </row>
    <row r="589">
      <c r="A589" s="39">
        <v>2793.0</v>
      </c>
      <c r="B589" s="39" t="s">
        <v>527</v>
      </c>
      <c r="C589" s="39" t="s">
        <v>80</v>
      </c>
      <c r="D589" s="39" t="s">
        <v>528</v>
      </c>
      <c r="E589" s="39">
        <v>2013.0</v>
      </c>
      <c r="F589" s="39" t="s">
        <v>529</v>
      </c>
      <c r="G589" s="39" t="s">
        <v>530</v>
      </c>
      <c r="H589" s="39" t="s">
        <v>531</v>
      </c>
      <c r="I589" s="39" t="s">
        <v>95</v>
      </c>
      <c r="J589" s="39"/>
      <c r="K589" s="39">
        <v>266.0</v>
      </c>
      <c r="L589" s="39">
        <v>2007.0</v>
      </c>
      <c r="M589" s="39" t="s">
        <v>457</v>
      </c>
      <c r="N589" s="39"/>
      <c r="O589" s="39">
        <v>1.0</v>
      </c>
      <c r="P589" s="39"/>
      <c r="Q589" s="39"/>
      <c r="R589" s="39"/>
      <c r="AC589" s="39"/>
      <c r="AF589" s="39"/>
      <c r="BP589" s="39" t="s">
        <v>146</v>
      </c>
    </row>
    <row r="590">
      <c r="A590" s="39">
        <v>2793.0</v>
      </c>
      <c r="B590" s="39" t="s">
        <v>527</v>
      </c>
      <c r="C590" s="39" t="s">
        <v>80</v>
      </c>
      <c r="D590" s="39" t="s">
        <v>528</v>
      </c>
      <c r="E590" s="39">
        <v>2013.0</v>
      </c>
      <c r="F590" s="39" t="s">
        <v>529</v>
      </c>
      <c r="G590" s="39" t="s">
        <v>530</v>
      </c>
      <c r="H590" s="39" t="s">
        <v>531</v>
      </c>
      <c r="I590" s="39" t="s">
        <v>95</v>
      </c>
      <c r="J590" s="39"/>
      <c r="K590" s="39">
        <v>1.0</v>
      </c>
      <c r="L590" s="39">
        <v>2007.0</v>
      </c>
      <c r="M590" s="39" t="s">
        <v>457</v>
      </c>
      <c r="N590" s="39"/>
      <c r="O590" s="39">
        <v>7.0</v>
      </c>
      <c r="BP590" s="39" t="s">
        <v>146</v>
      </c>
    </row>
    <row r="591">
      <c r="A591" s="39">
        <v>2793.0</v>
      </c>
      <c r="B591" s="39" t="s">
        <v>527</v>
      </c>
      <c r="C591" s="39" t="s">
        <v>80</v>
      </c>
      <c r="D591" s="39" t="s">
        <v>528</v>
      </c>
      <c r="E591" s="39">
        <v>2013.0</v>
      </c>
      <c r="F591" s="39" t="s">
        <v>529</v>
      </c>
      <c r="G591" s="39" t="s">
        <v>530</v>
      </c>
      <c r="H591" s="39" t="s">
        <v>531</v>
      </c>
      <c r="I591" s="39" t="s">
        <v>95</v>
      </c>
      <c r="J591" s="39"/>
      <c r="K591" s="39">
        <v>140.0</v>
      </c>
      <c r="L591" s="39">
        <v>2007.0</v>
      </c>
      <c r="M591" s="39" t="s">
        <v>457</v>
      </c>
      <c r="N591" s="39"/>
      <c r="O591" s="39" t="s">
        <v>308</v>
      </c>
      <c r="AL591" s="39">
        <v>45.0</v>
      </c>
      <c r="BB591" s="39">
        <v>228.0</v>
      </c>
      <c r="BJ591" s="39">
        <v>1.0</v>
      </c>
      <c r="BP591" s="39" t="s">
        <v>146</v>
      </c>
      <c r="BR591" s="39" t="s">
        <v>532</v>
      </c>
    </row>
    <row r="592">
      <c r="A592" s="39">
        <v>2896.0</v>
      </c>
      <c r="B592" s="39" t="s">
        <v>533</v>
      </c>
      <c r="C592" s="39" t="s">
        <v>80</v>
      </c>
      <c r="D592" s="39" t="s">
        <v>534</v>
      </c>
      <c r="E592" s="39">
        <v>2013.0</v>
      </c>
      <c r="F592" s="39" t="s">
        <v>535</v>
      </c>
      <c r="G592" s="39"/>
      <c r="H592" s="39" t="s">
        <v>89</v>
      </c>
      <c r="I592" s="39" t="s">
        <v>84</v>
      </c>
      <c r="J592" s="39">
        <v>2012.0</v>
      </c>
      <c r="K592" s="39">
        <v>76.4</v>
      </c>
      <c r="L592" s="39">
        <v>2008.0</v>
      </c>
      <c r="M592" s="39" t="s">
        <v>536</v>
      </c>
      <c r="O592" s="39">
        <v>2.8</v>
      </c>
      <c r="Z592" s="39">
        <v>1.0</v>
      </c>
      <c r="AA592" s="39">
        <v>1.0</v>
      </c>
      <c r="AM592" s="39"/>
      <c r="AN592" s="39"/>
      <c r="AO592" s="39">
        <v>41.0</v>
      </c>
      <c r="AY592" s="39">
        <v>123.0</v>
      </c>
      <c r="BF592" s="39">
        <v>1.0</v>
      </c>
      <c r="BG592" s="39">
        <v>1.0</v>
      </c>
      <c r="BP592" s="39" t="s">
        <v>537</v>
      </c>
      <c r="BR592" s="39" t="s">
        <v>437</v>
      </c>
    </row>
    <row r="593">
      <c r="A593" s="39">
        <v>3371.0</v>
      </c>
      <c r="B593" s="39" t="s">
        <v>538</v>
      </c>
      <c r="C593" s="39" t="s">
        <v>80</v>
      </c>
      <c r="D593" s="39" t="s">
        <v>539</v>
      </c>
      <c r="E593" s="39">
        <v>2009.0</v>
      </c>
      <c r="F593" s="39" t="s">
        <v>540</v>
      </c>
      <c r="G593" s="39" t="s">
        <v>203</v>
      </c>
      <c r="I593" s="39" t="s">
        <v>84</v>
      </c>
      <c r="J593" s="39"/>
      <c r="K593" s="39"/>
      <c r="L593" s="39">
        <v>2007.0</v>
      </c>
      <c r="M593" s="39"/>
      <c r="N593" s="39" t="s">
        <v>541</v>
      </c>
      <c r="O593" s="39" t="s">
        <v>308</v>
      </c>
      <c r="AL593" s="39" t="s">
        <v>542</v>
      </c>
      <c r="BB593" s="39" t="s">
        <v>543</v>
      </c>
      <c r="BC593" s="39">
        <v>1.0</v>
      </c>
      <c r="BP593" s="39" t="s">
        <v>491</v>
      </c>
      <c r="BR593" s="39" t="s">
        <v>544</v>
      </c>
    </row>
    <row r="594">
      <c r="A594" s="39">
        <v>2794.0</v>
      </c>
      <c r="B594" s="39" t="s">
        <v>545</v>
      </c>
      <c r="C594" s="39" t="s">
        <v>109</v>
      </c>
      <c r="D594" s="39" t="s">
        <v>546</v>
      </c>
      <c r="E594" s="39">
        <v>2013.0</v>
      </c>
      <c r="F594" s="39" t="s">
        <v>547</v>
      </c>
      <c r="G594" s="39" t="s">
        <v>151</v>
      </c>
      <c r="I594" s="39" t="s">
        <v>84</v>
      </c>
      <c r="J594" s="39">
        <v>2005.0</v>
      </c>
      <c r="K594" s="39">
        <v>12.0</v>
      </c>
      <c r="L594" s="39"/>
      <c r="M594" s="39" t="s">
        <v>85</v>
      </c>
      <c r="P594" s="39">
        <v>1.5</v>
      </c>
      <c r="Q594" s="39"/>
      <c r="R594" s="39">
        <v>2.0</v>
      </c>
      <c r="BJ594" s="39">
        <v>1.0</v>
      </c>
      <c r="BP594" s="39" t="s">
        <v>436</v>
      </c>
      <c r="BR594" s="39" t="s">
        <v>548</v>
      </c>
    </row>
    <row r="595">
      <c r="A595" s="39">
        <v>2794.0</v>
      </c>
      <c r="B595" s="39" t="s">
        <v>545</v>
      </c>
      <c r="C595" s="39" t="s">
        <v>109</v>
      </c>
      <c r="D595" s="39" t="s">
        <v>546</v>
      </c>
      <c r="E595" s="39">
        <v>2013.0</v>
      </c>
      <c r="F595" s="39" t="s">
        <v>547</v>
      </c>
      <c r="G595" s="39" t="s">
        <v>151</v>
      </c>
      <c r="I595" s="39" t="s">
        <v>84</v>
      </c>
      <c r="J595" s="39">
        <v>2050.0</v>
      </c>
      <c r="K595" s="39">
        <v>30.0</v>
      </c>
      <c r="L595" s="39"/>
      <c r="M595" s="39" t="s">
        <v>85</v>
      </c>
      <c r="P595" s="39">
        <v>1.5</v>
      </c>
      <c r="Q595" s="39"/>
      <c r="R595" s="39">
        <v>2.0</v>
      </c>
      <c r="BJ595" s="39">
        <v>1.0</v>
      </c>
      <c r="BP595" s="39" t="s">
        <v>436</v>
      </c>
      <c r="BR595" s="39" t="s">
        <v>548</v>
      </c>
    </row>
    <row r="596">
      <c r="A596" s="39">
        <v>2794.0</v>
      </c>
      <c r="B596" s="39" t="s">
        <v>545</v>
      </c>
      <c r="C596" s="39" t="s">
        <v>109</v>
      </c>
      <c r="D596" s="39" t="s">
        <v>546</v>
      </c>
      <c r="E596" s="39">
        <v>2013.0</v>
      </c>
      <c r="F596" s="39" t="s">
        <v>547</v>
      </c>
      <c r="G596" s="39" t="s">
        <v>151</v>
      </c>
      <c r="I596" s="39" t="s">
        <v>84</v>
      </c>
      <c r="J596" s="39">
        <v>2100.0</v>
      </c>
      <c r="K596" s="39">
        <v>75.0</v>
      </c>
      <c r="L596" s="39"/>
      <c r="M596" s="39" t="s">
        <v>85</v>
      </c>
      <c r="P596" s="39">
        <v>1.5</v>
      </c>
      <c r="Q596" s="39"/>
      <c r="R596" s="39">
        <v>2.0</v>
      </c>
      <c r="AE596" s="39">
        <v>1.0</v>
      </c>
      <c r="BJ596" s="39">
        <v>1.0</v>
      </c>
      <c r="BP596" s="39" t="s">
        <v>436</v>
      </c>
      <c r="BR596" s="39" t="s">
        <v>548</v>
      </c>
    </row>
    <row r="597">
      <c r="A597" s="40">
        <v>2794.0</v>
      </c>
      <c r="B597" s="40" t="s">
        <v>545</v>
      </c>
      <c r="C597" s="40" t="s">
        <v>109</v>
      </c>
      <c r="D597" s="40" t="s">
        <v>546</v>
      </c>
      <c r="E597" s="40">
        <v>2013.0</v>
      </c>
      <c r="F597" s="40" t="s">
        <v>547</v>
      </c>
      <c r="G597" s="40" t="s">
        <v>151</v>
      </c>
      <c r="I597" s="40" t="s">
        <v>84</v>
      </c>
      <c r="J597" s="40">
        <v>2005.0</v>
      </c>
      <c r="K597" s="39">
        <v>27.0</v>
      </c>
      <c r="M597" s="40" t="s">
        <v>85</v>
      </c>
      <c r="P597" s="40">
        <v>1.5</v>
      </c>
      <c r="Q597" s="39"/>
      <c r="R597" s="39" t="s">
        <v>549</v>
      </c>
      <c r="AE597" s="39">
        <v>1.0</v>
      </c>
      <c r="BJ597" s="40">
        <v>1.0</v>
      </c>
      <c r="BP597" s="39" t="s">
        <v>360</v>
      </c>
      <c r="BR597" s="39" t="s">
        <v>550</v>
      </c>
    </row>
    <row r="598">
      <c r="A598" s="40">
        <v>2794.0</v>
      </c>
      <c r="B598" s="40" t="s">
        <v>545</v>
      </c>
      <c r="C598" s="40" t="s">
        <v>109</v>
      </c>
      <c r="D598" s="40" t="s">
        <v>546</v>
      </c>
      <c r="E598" s="40">
        <v>2013.0</v>
      </c>
      <c r="F598" s="40" t="s">
        <v>547</v>
      </c>
      <c r="G598" s="40" t="s">
        <v>151</v>
      </c>
      <c r="I598" s="40" t="s">
        <v>84</v>
      </c>
      <c r="J598" s="40">
        <v>2050.0</v>
      </c>
      <c r="K598" s="39">
        <v>65.0</v>
      </c>
      <c r="M598" s="40" t="s">
        <v>85</v>
      </c>
      <c r="P598" s="40">
        <v>1.5</v>
      </c>
      <c r="Q598" s="39"/>
      <c r="R598" s="39" t="s">
        <v>549</v>
      </c>
      <c r="AE598" s="39">
        <v>1.0</v>
      </c>
      <c r="BJ598" s="40">
        <v>1.0</v>
      </c>
      <c r="BP598" s="39" t="s">
        <v>360</v>
      </c>
      <c r="BR598" s="39" t="s">
        <v>550</v>
      </c>
    </row>
    <row r="599">
      <c r="A599" s="40">
        <v>2794.0</v>
      </c>
      <c r="B599" s="40" t="s">
        <v>545</v>
      </c>
      <c r="C599" s="40" t="s">
        <v>109</v>
      </c>
      <c r="D599" s="40" t="s">
        <v>546</v>
      </c>
      <c r="E599" s="40">
        <v>2013.0</v>
      </c>
      <c r="F599" s="40" t="s">
        <v>547</v>
      </c>
      <c r="G599" s="40" t="s">
        <v>151</v>
      </c>
      <c r="I599" s="40" t="s">
        <v>84</v>
      </c>
      <c r="J599" s="40">
        <v>2100.0</v>
      </c>
      <c r="K599" s="39">
        <v>130.0</v>
      </c>
      <c r="M599" s="40" t="s">
        <v>85</v>
      </c>
      <c r="P599" s="40">
        <v>1.5</v>
      </c>
      <c r="Q599" s="39"/>
      <c r="R599" s="39" t="s">
        <v>549</v>
      </c>
      <c r="BJ599" s="40">
        <v>1.0</v>
      </c>
      <c r="BP599" s="39" t="s">
        <v>360</v>
      </c>
      <c r="BR599" s="39" t="s">
        <v>550</v>
      </c>
    </row>
    <row r="600">
      <c r="A600" s="40">
        <v>2794.0</v>
      </c>
      <c r="B600" s="40" t="s">
        <v>545</v>
      </c>
      <c r="C600" s="40" t="s">
        <v>109</v>
      </c>
      <c r="D600" s="40" t="s">
        <v>546</v>
      </c>
      <c r="E600" s="40">
        <v>2013.0</v>
      </c>
      <c r="F600" s="40" t="s">
        <v>547</v>
      </c>
      <c r="G600" s="40" t="s">
        <v>151</v>
      </c>
      <c r="I600" s="40" t="s">
        <v>84</v>
      </c>
      <c r="J600" s="40">
        <v>2005.0</v>
      </c>
      <c r="K600" s="39">
        <v>30.0</v>
      </c>
      <c r="M600" s="40" t="s">
        <v>85</v>
      </c>
      <c r="P600" s="40">
        <v>1.5</v>
      </c>
      <c r="Q600" s="39"/>
      <c r="R600" s="39" t="s">
        <v>549</v>
      </c>
      <c r="AE600" s="39">
        <v>1.0</v>
      </c>
      <c r="BJ600" s="40">
        <v>1.0</v>
      </c>
      <c r="BP600" s="39" t="s">
        <v>360</v>
      </c>
      <c r="BR600" s="40" t="s">
        <v>548</v>
      </c>
    </row>
    <row r="601">
      <c r="A601" s="40">
        <v>2794.0</v>
      </c>
      <c r="B601" s="40" t="s">
        <v>545</v>
      </c>
      <c r="C601" s="40" t="s">
        <v>109</v>
      </c>
      <c r="D601" s="40" t="s">
        <v>546</v>
      </c>
      <c r="E601" s="40">
        <v>2013.0</v>
      </c>
      <c r="F601" s="40" t="s">
        <v>547</v>
      </c>
      <c r="G601" s="40" t="s">
        <v>151</v>
      </c>
      <c r="I601" s="40" t="s">
        <v>84</v>
      </c>
      <c r="J601" s="40">
        <v>2050.0</v>
      </c>
      <c r="K601" s="39">
        <v>75.0</v>
      </c>
      <c r="M601" s="40" t="s">
        <v>85</v>
      </c>
      <c r="P601" s="40">
        <v>1.5</v>
      </c>
      <c r="Q601" s="39"/>
      <c r="R601" s="39" t="s">
        <v>549</v>
      </c>
      <c r="AE601" s="39">
        <v>1.0</v>
      </c>
      <c r="BJ601" s="40">
        <v>1.0</v>
      </c>
      <c r="BP601" s="39" t="s">
        <v>360</v>
      </c>
      <c r="BR601" s="40" t="s">
        <v>548</v>
      </c>
    </row>
    <row r="602">
      <c r="A602" s="40">
        <v>2794.0</v>
      </c>
      <c r="B602" s="40" t="s">
        <v>545</v>
      </c>
      <c r="C602" s="40" t="s">
        <v>109</v>
      </c>
      <c r="D602" s="40" t="s">
        <v>546</v>
      </c>
      <c r="E602" s="40">
        <v>2013.0</v>
      </c>
      <c r="F602" s="40" t="s">
        <v>547</v>
      </c>
      <c r="G602" s="40" t="s">
        <v>151</v>
      </c>
      <c r="I602" s="40" t="s">
        <v>84</v>
      </c>
      <c r="J602" s="40">
        <v>2100.0</v>
      </c>
      <c r="K602" s="39">
        <v>157.0</v>
      </c>
      <c r="M602" s="40" t="s">
        <v>85</v>
      </c>
      <c r="P602" s="40">
        <v>1.5</v>
      </c>
      <c r="Q602" s="39"/>
      <c r="R602" s="39" t="s">
        <v>549</v>
      </c>
      <c r="BJ602" s="40">
        <v>1.0</v>
      </c>
      <c r="BP602" s="39" t="s">
        <v>360</v>
      </c>
      <c r="BR602" s="40" t="s">
        <v>548</v>
      </c>
    </row>
    <row r="603">
      <c r="A603" s="39">
        <v>1609.0</v>
      </c>
      <c r="B603" s="39" t="s">
        <v>551</v>
      </c>
      <c r="C603" s="39" t="s">
        <v>109</v>
      </c>
      <c r="D603" s="39" t="s">
        <v>552</v>
      </c>
      <c r="E603" s="39">
        <v>2017.0</v>
      </c>
      <c r="F603" s="39" t="s">
        <v>553</v>
      </c>
      <c r="G603" s="39" t="s">
        <v>151</v>
      </c>
      <c r="I603" s="39" t="s">
        <v>84</v>
      </c>
      <c r="J603" s="39">
        <v>2015.0</v>
      </c>
      <c r="K603" s="39">
        <v>8.0</v>
      </c>
      <c r="M603" s="39" t="s">
        <v>85</v>
      </c>
      <c r="N603" s="39">
        <v>9.0</v>
      </c>
      <c r="P603" s="39">
        <v>1.5</v>
      </c>
      <c r="Q603" s="39"/>
      <c r="R603" s="39">
        <v>2.0</v>
      </c>
      <c r="AI603" s="39"/>
      <c r="BH603" s="39">
        <v>1.0</v>
      </c>
      <c r="BP603" s="39" t="s">
        <v>139</v>
      </c>
    </row>
    <row r="604">
      <c r="A604" s="39">
        <v>1609.0</v>
      </c>
      <c r="B604" s="39" t="s">
        <v>551</v>
      </c>
      <c r="C604" s="39" t="s">
        <v>109</v>
      </c>
      <c r="D604" s="39" t="s">
        <v>552</v>
      </c>
      <c r="E604" s="39">
        <v>2017.0</v>
      </c>
      <c r="F604" s="39" t="s">
        <v>553</v>
      </c>
      <c r="G604" s="39" t="s">
        <v>151</v>
      </c>
      <c r="I604" s="39" t="s">
        <v>84</v>
      </c>
      <c r="J604" s="39">
        <v>2015.0</v>
      </c>
      <c r="K604" s="39">
        <v>9.0</v>
      </c>
      <c r="M604" s="39" t="s">
        <v>85</v>
      </c>
      <c r="N604" s="39">
        <v>9.0</v>
      </c>
      <c r="P604" s="39">
        <v>1.5</v>
      </c>
      <c r="Q604" s="39"/>
      <c r="R604" s="39">
        <v>2.0</v>
      </c>
      <c r="AI604" s="39"/>
      <c r="BH604" s="39">
        <v>1.0</v>
      </c>
      <c r="BP604" s="39" t="s">
        <v>139</v>
      </c>
    </row>
    <row r="605">
      <c r="A605" s="39">
        <v>1609.0</v>
      </c>
      <c r="B605" s="39" t="s">
        <v>551</v>
      </c>
      <c r="C605" s="39" t="s">
        <v>109</v>
      </c>
      <c r="D605" s="39" t="s">
        <v>552</v>
      </c>
      <c r="E605" s="39">
        <v>2017.0</v>
      </c>
      <c r="F605" s="39" t="s">
        <v>553</v>
      </c>
      <c r="G605" s="39" t="s">
        <v>151</v>
      </c>
      <c r="I605" s="39" t="s">
        <v>84</v>
      </c>
      <c r="J605" s="39">
        <v>2015.0</v>
      </c>
      <c r="K605" s="39">
        <v>11.0</v>
      </c>
      <c r="M605" s="39" t="s">
        <v>85</v>
      </c>
      <c r="N605" s="39">
        <v>9.0</v>
      </c>
      <c r="P605" s="39">
        <v>1.5</v>
      </c>
      <c r="Q605" s="39"/>
      <c r="R605" s="39">
        <v>2.0</v>
      </c>
      <c r="AI605" s="39"/>
      <c r="BH605" s="39">
        <v>1.0</v>
      </c>
      <c r="BP605" s="39" t="s">
        <v>139</v>
      </c>
    </row>
    <row r="606">
      <c r="A606" s="39">
        <v>1609.0</v>
      </c>
      <c r="B606" s="39" t="s">
        <v>551</v>
      </c>
      <c r="C606" s="39" t="s">
        <v>109</v>
      </c>
      <c r="D606" s="39" t="s">
        <v>552</v>
      </c>
      <c r="E606" s="39">
        <v>2017.0</v>
      </c>
      <c r="F606" s="39" t="s">
        <v>553</v>
      </c>
      <c r="G606" s="39" t="s">
        <v>151</v>
      </c>
      <c r="I606" s="39" t="s">
        <v>84</v>
      </c>
      <c r="J606" s="39">
        <v>2050.0</v>
      </c>
      <c r="K606" s="39">
        <v>16.0</v>
      </c>
      <c r="M606" s="39" t="s">
        <v>85</v>
      </c>
      <c r="N606" s="39">
        <v>17.0</v>
      </c>
      <c r="P606" s="39">
        <v>1.5</v>
      </c>
      <c r="Q606" s="39"/>
      <c r="R606" s="39">
        <v>2.0</v>
      </c>
      <c r="AI606" s="39"/>
      <c r="BH606" s="39">
        <v>1.0</v>
      </c>
      <c r="BP606" s="39" t="s">
        <v>139</v>
      </c>
    </row>
    <row r="607">
      <c r="A607" s="39">
        <v>1609.0</v>
      </c>
      <c r="B607" s="39" t="s">
        <v>551</v>
      </c>
      <c r="C607" s="39" t="s">
        <v>109</v>
      </c>
      <c r="D607" s="39" t="s">
        <v>552</v>
      </c>
      <c r="E607" s="39">
        <v>2017.0</v>
      </c>
      <c r="F607" s="39" t="s">
        <v>553</v>
      </c>
      <c r="G607" s="39" t="s">
        <v>151</v>
      </c>
      <c r="I607" s="39" t="s">
        <v>84</v>
      </c>
      <c r="J607" s="39">
        <v>2050.0</v>
      </c>
      <c r="K607" s="39">
        <v>18.0</v>
      </c>
      <c r="M607" s="39" t="s">
        <v>85</v>
      </c>
      <c r="N607" s="39">
        <v>17.0</v>
      </c>
      <c r="P607" s="39">
        <v>1.5</v>
      </c>
      <c r="Q607" s="39"/>
      <c r="R607" s="39">
        <v>2.0</v>
      </c>
      <c r="AI607" s="39"/>
      <c r="BH607" s="39">
        <v>1.0</v>
      </c>
      <c r="BP607" s="39" t="s">
        <v>139</v>
      </c>
    </row>
    <row r="608">
      <c r="A608" s="39">
        <v>1609.0</v>
      </c>
      <c r="B608" s="39" t="s">
        <v>551</v>
      </c>
      <c r="C608" s="39" t="s">
        <v>109</v>
      </c>
      <c r="D608" s="39" t="s">
        <v>552</v>
      </c>
      <c r="E608" s="39">
        <v>2017.0</v>
      </c>
      <c r="F608" s="39" t="s">
        <v>553</v>
      </c>
      <c r="G608" s="39" t="s">
        <v>151</v>
      </c>
      <c r="I608" s="39" t="s">
        <v>84</v>
      </c>
      <c r="J608" s="39">
        <v>2050.0</v>
      </c>
      <c r="K608" s="39">
        <v>20.0</v>
      </c>
      <c r="M608" s="39" t="s">
        <v>85</v>
      </c>
      <c r="N608" s="39">
        <v>17.0</v>
      </c>
      <c r="P608" s="39">
        <v>1.5</v>
      </c>
      <c r="Q608" s="39"/>
      <c r="R608" s="39">
        <v>2.0</v>
      </c>
      <c r="AI608" s="39"/>
      <c r="BH608" s="39">
        <v>1.0</v>
      </c>
      <c r="BP608" s="39" t="s">
        <v>139</v>
      </c>
    </row>
    <row r="609">
      <c r="A609" s="39">
        <v>1609.0</v>
      </c>
      <c r="B609" s="39" t="s">
        <v>551</v>
      </c>
      <c r="C609" s="39" t="s">
        <v>109</v>
      </c>
      <c r="D609" s="39" t="s">
        <v>552</v>
      </c>
      <c r="E609" s="39">
        <v>2017.0</v>
      </c>
      <c r="F609" s="39" t="s">
        <v>553</v>
      </c>
      <c r="G609" s="39" t="s">
        <v>151</v>
      </c>
      <c r="I609" s="39" t="s">
        <v>84</v>
      </c>
      <c r="J609" s="39">
        <v>2100.0</v>
      </c>
      <c r="K609" s="39">
        <v>36.0</v>
      </c>
      <c r="M609" s="39" t="s">
        <v>85</v>
      </c>
      <c r="N609" s="39">
        <v>37.0</v>
      </c>
      <c r="P609" s="39">
        <v>1.5</v>
      </c>
      <c r="Q609" s="39"/>
      <c r="R609" s="39">
        <v>2.0</v>
      </c>
      <c r="AI609" s="39"/>
      <c r="BH609" s="39">
        <v>1.0</v>
      </c>
      <c r="BP609" s="39" t="s">
        <v>139</v>
      </c>
    </row>
    <row r="610">
      <c r="A610" s="39">
        <v>1609.0</v>
      </c>
      <c r="B610" s="39" t="s">
        <v>551</v>
      </c>
      <c r="C610" s="39" t="s">
        <v>109</v>
      </c>
      <c r="D610" s="39" t="s">
        <v>552</v>
      </c>
      <c r="E610" s="39">
        <v>2017.0</v>
      </c>
      <c r="F610" s="39" t="s">
        <v>553</v>
      </c>
      <c r="G610" s="39" t="s">
        <v>151</v>
      </c>
      <c r="I610" s="39" t="s">
        <v>84</v>
      </c>
      <c r="J610" s="39">
        <v>2100.0</v>
      </c>
      <c r="K610" s="39">
        <v>41.0</v>
      </c>
      <c r="M610" s="39" t="s">
        <v>85</v>
      </c>
      <c r="N610" s="39">
        <v>37.0</v>
      </c>
      <c r="P610" s="39">
        <v>1.5</v>
      </c>
      <c r="Q610" s="39"/>
      <c r="R610" s="39">
        <v>2.0</v>
      </c>
      <c r="AI610" s="39"/>
      <c r="BH610" s="39">
        <v>1.0</v>
      </c>
      <c r="BP610" s="39" t="s">
        <v>139</v>
      </c>
    </row>
    <row r="611">
      <c r="A611" s="39">
        <v>1609.0</v>
      </c>
      <c r="B611" s="39" t="s">
        <v>551</v>
      </c>
      <c r="C611" s="39" t="s">
        <v>109</v>
      </c>
      <c r="D611" s="39" t="s">
        <v>552</v>
      </c>
      <c r="E611" s="39">
        <v>2017.0</v>
      </c>
      <c r="F611" s="39" t="s">
        <v>553</v>
      </c>
      <c r="G611" s="39" t="s">
        <v>151</v>
      </c>
      <c r="I611" s="39" t="s">
        <v>84</v>
      </c>
      <c r="J611" s="39">
        <v>2100.0</v>
      </c>
      <c r="K611" s="39">
        <v>46.0</v>
      </c>
      <c r="M611" s="39" t="s">
        <v>85</v>
      </c>
      <c r="N611" s="39">
        <v>37.0</v>
      </c>
      <c r="P611" s="39">
        <v>1.5</v>
      </c>
      <c r="Q611" s="39"/>
      <c r="R611" s="39">
        <v>2.0</v>
      </c>
      <c r="AI611" s="39"/>
      <c r="BH611" s="39">
        <v>1.0</v>
      </c>
      <c r="BP611" s="39" t="s">
        <v>139</v>
      </c>
    </row>
    <row r="612">
      <c r="A612" s="39">
        <v>1609.0</v>
      </c>
      <c r="B612" s="39" t="s">
        <v>551</v>
      </c>
      <c r="C612" s="39" t="s">
        <v>109</v>
      </c>
      <c r="D612" s="39" t="s">
        <v>552</v>
      </c>
      <c r="E612" s="39">
        <v>2017.0</v>
      </c>
      <c r="F612" s="39" t="s">
        <v>553</v>
      </c>
      <c r="G612" s="39" t="s">
        <v>151</v>
      </c>
      <c r="I612" s="39" t="s">
        <v>84</v>
      </c>
      <c r="J612" s="39">
        <v>2015.0</v>
      </c>
      <c r="K612" s="39">
        <v>8.0</v>
      </c>
      <c r="M612" s="39" t="s">
        <v>85</v>
      </c>
      <c r="N612" s="39">
        <v>9.0</v>
      </c>
      <c r="P612" s="39">
        <v>1.5</v>
      </c>
      <c r="Q612" s="39"/>
      <c r="R612" s="39">
        <v>2.0</v>
      </c>
      <c r="AI612" s="39">
        <v>1.0</v>
      </c>
      <c r="BH612" s="39">
        <v>1.0</v>
      </c>
      <c r="BP612" s="39" t="s">
        <v>139</v>
      </c>
    </row>
    <row r="613">
      <c r="A613" s="39">
        <v>1609.0</v>
      </c>
      <c r="B613" s="39" t="s">
        <v>551</v>
      </c>
      <c r="C613" s="39" t="s">
        <v>109</v>
      </c>
      <c r="D613" s="39" t="s">
        <v>552</v>
      </c>
      <c r="E613" s="39">
        <v>2017.0</v>
      </c>
      <c r="F613" s="39" t="s">
        <v>553</v>
      </c>
      <c r="G613" s="39" t="s">
        <v>151</v>
      </c>
      <c r="I613" s="39" t="s">
        <v>84</v>
      </c>
      <c r="J613" s="39">
        <v>2015.0</v>
      </c>
      <c r="K613" s="39">
        <v>9.0</v>
      </c>
      <c r="M613" s="39" t="s">
        <v>85</v>
      </c>
      <c r="N613" s="39">
        <v>9.0</v>
      </c>
      <c r="P613" s="39">
        <v>1.5</v>
      </c>
      <c r="Q613" s="39"/>
      <c r="R613" s="39">
        <v>2.0</v>
      </c>
      <c r="AI613" s="39">
        <v>1.0</v>
      </c>
      <c r="BH613" s="39">
        <v>1.0</v>
      </c>
      <c r="BP613" s="39" t="s">
        <v>139</v>
      </c>
    </row>
    <row r="614">
      <c r="A614" s="39">
        <v>1609.0</v>
      </c>
      <c r="B614" s="39" t="s">
        <v>551</v>
      </c>
      <c r="C614" s="39" t="s">
        <v>109</v>
      </c>
      <c r="D614" s="39" t="s">
        <v>552</v>
      </c>
      <c r="E614" s="39">
        <v>2017.0</v>
      </c>
      <c r="F614" s="39" t="s">
        <v>553</v>
      </c>
      <c r="G614" s="39" t="s">
        <v>151</v>
      </c>
      <c r="I614" s="39" t="s">
        <v>84</v>
      </c>
      <c r="J614" s="39">
        <v>2015.0</v>
      </c>
      <c r="K614" s="39">
        <v>10.0</v>
      </c>
      <c r="M614" s="39" t="s">
        <v>85</v>
      </c>
      <c r="N614" s="39">
        <v>9.0</v>
      </c>
      <c r="P614" s="39">
        <v>1.5</v>
      </c>
      <c r="Q614" s="39"/>
      <c r="R614" s="39">
        <v>2.0</v>
      </c>
      <c r="AI614" s="39">
        <v>1.0</v>
      </c>
      <c r="BH614" s="39">
        <v>1.0</v>
      </c>
      <c r="BP614" s="39" t="s">
        <v>139</v>
      </c>
    </row>
    <row r="615">
      <c r="A615" s="39">
        <v>1609.0</v>
      </c>
      <c r="B615" s="39" t="s">
        <v>551</v>
      </c>
      <c r="C615" s="39" t="s">
        <v>109</v>
      </c>
      <c r="D615" s="39" t="s">
        <v>552</v>
      </c>
      <c r="E615" s="39">
        <v>2017.0</v>
      </c>
      <c r="F615" s="39" t="s">
        <v>553</v>
      </c>
      <c r="G615" s="39" t="s">
        <v>151</v>
      </c>
      <c r="I615" s="39" t="s">
        <v>84</v>
      </c>
      <c r="J615" s="39">
        <v>2050.0</v>
      </c>
      <c r="K615" s="39">
        <v>16.0</v>
      </c>
      <c r="M615" s="39" t="s">
        <v>85</v>
      </c>
      <c r="N615" s="39">
        <v>17.0</v>
      </c>
      <c r="P615" s="39">
        <v>1.5</v>
      </c>
      <c r="Q615" s="39"/>
      <c r="R615" s="39">
        <v>2.0</v>
      </c>
      <c r="AI615" s="39">
        <v>1.0</v>
      </c>
      <c r="BH615" s="39">
        <v>1.0</v>
      </c>
      <c r="BP615" s="39" t="s">
        <v>139</v>
      </c>
    </row>
    <row r="616">
      <c r="A616" s="39">
        <v>1609.0</v>
      </c>
      <c r="B616" s="39" t="s">
        <v>551</v>
      </c>
      <c r="C616" s="39" t="s">
        <v>109</v>
      </c>
      <c r="D616" s="39" t="s">
        <v>552</v>
      </c>
      <c r="E616" s="39">
        <v>2017.0</v>
      </c>
      <c r="F616" s="39" t="s">
        <v>553</v>
      </c>
      <c r="G616" s="39" t="s">
        <v>151</v>
      </c>
      <c r="I616" s="39" t="s">
        <v>84</v>
      </c>
      <c r="J616" s="39">
        <v>2050.0</v>
      </c>
      <c r="K616" s="39">
        <v>17.0</v>
      </c>
      <c r="M616" s="39" t="s">
        <v>85</v>
      </c>
      <c r="N616" s="39">
        <v>17.0</v>
      </c>
      <c r="P616" s="39">
        <v>1.5</v>
      </c>
      <c r="Q616" s="39"/>
      <c r="R616" s="39">
        <v>2.0</v>
      </c>
      <c r="AI616" s="39">
        <v>1.0</v>
      </c>
      <c r="BH616" s="39">
        <v>1.0</v>
      </c>
      <c r="BP616" s="39" t="s">
        <v>139</v>
      </c>
    </row>
    <row r="617">
      <c r="A617" s="39">
        <v>1609.0</v>
      </c>
      <c r="B617" s="39" t="s">
        <v>551</v>
      </c>
      <c r="C617" s="39" t="s">
        <v>109</v>
      </c>
      <c r="D617" s="39" t="s">
        <v>552</v>
      </c>
      <c r="E617" s="39">
        <v>2017.0</v>
      </c>
      <c r="F617" s="39" t="s">
        <v>553</v>
      </c>
      <c r="G617" s="39" t="s">
        <v>151</v>
      </c>
      <c r="I617" s="39" t="s">
        <v>84</v>
      </c>
      <c r="J617" s="39">
        <v>2050.0</v>
      </c>
      <c r="K617" s="39">
        <v>19.0</v>
      </c>
      <c r="M617" s="39" t="s">
        <v>85</v>
      </c>
      <c r="N617" s="39">
        <v>17.0</v>
      </c>
      <c r="P617" s="39">
        <v>1.5</v>
      </c>
      <c r="Q617" s="39"/>
      <c r="R617" s="39">
        <v>2.0</v>
      </c>
      <c r="AI617" s="39">
        <v>1.0</v>
      </c>
      <c r="BH617" s="39">
        <v>1.0</v>
      </c>
      <c r="BP617" s="39" t="s">
        <v>139</v>
      </c>
    </row>
    <row r="618">
      <c r="A618" s="39">
        <v>1609.0</v>
      </c>
      <c r="B618" s="39" t="s">
        <v>551</v>
      </c>
      <c r="C618" s="39" t="s">
        <v>109</v>
      </c>
      <c r="D618" s="39" t="s">
        <v>552</v>
      </c>
      <c r="E618" s="39">
        <v>2017.0</v>
      </c>
      <c r="F618" s="39" t="s">
        <v>553</v>
      </c>
      <c r="G618" s="39" t="s">
        <v>151</v>
      </c>
      <c r="I618" s="39" t="s">
        <v>84</v>
      </c>
      <c r="J618" s="39">
        <v>2100.0</v>
      </c>
      <c r="K618" s="39">
        <v>37.0</v>
      </c>
      <c r="M618" s="39" t="s">
        <v>85</v>
      </c>
      <c r="N618" s="39">
        <v>37.0</v>
      </c>
      <c r="P618" s="39">
        <v>1.5</v>
      </c>
      <c r="Q618" s="39"/>
      <c r="R618" s="39">
        <v>2.0</v>
      </c>
      <c r="AI618" s="39">
        <v>1.0</v>
      </c>
      <c r="BH618" s="39">
        <v>1.0</v>
      </c>
      <c r="BP618" s="39" t="s">
        <v>139</v>
      </c>
    </row>
    <row r="619">
      <c r="A619" s="39">
        <v>1609.0</v>
      </c>
      <c r="B619" s="39" t="s">
        <v>551</v>
      </c>
      <c r="C619" s="39" t="s">
        <v>109</v>
      </c>
      <c r="D619" s="39" t="s">
        <v>552</v>
      </c>
      <c r="E619" s="39">
        <v>2017.0</v>
      </c>
      <c r="F619" s="39" t="s">
        <v>553</v>
      </c>
      <c r="G619" s="39" t="s">
        <v>151</v>
      </c>
      <c r="I619" s="39" t="s">
        <v>84</v>
      </c>
      <c r="J619" s="39">
        <v>2100.0</v>
      </c>
      <c r="K619" s="39">
        <v>38.0</v>
      </c>
      <c r="M619" s="39" t="s">
        <v>85</v>
      </c>
      <c r="N619" s="39">
        <v>37.0</v>
      </c>
      <c r="P619" s="39">
        <v>1.5</v>
      </c>
      <c r="Q619" s="39"/>
      <c r="R619" s="39">
        <v>2.0</v>
      </c>
      <c r="AI619" s="39">
        <v>1.0</v>
      </c>
      <c r="BH619" s="39">
        <v>1.0</v>
      </c>
      <c r="BP619" s="39" t="s">
        <v>139</v>
      </c>
    </row>
    <row r="620">
      <c r="A620" s="39">
        <v>1609.0</v>
      </c>
      <c r="B620" s="39" t="s">
        <v>551</v>
      </c>
      <c r="C620" s="39" t="s">
        <v>109</v>
      </c>
      <c r="D620" s="39" t="s">
        <v>552</v>
      </c>
      <c r="E620" s="39">
        <v>2017.0</v>
      </c>
      <c r="F620" s="39" t="s">
        <v>553</v>
      </c>
      <c r="G620" s="39" t="s">
        <v>151</v>
      </c>
      <c r="I620" s="39" t="s">
        <v>84</v>
      </c>
      <c r="J620" s="39">
        <v>2100.0</v>
      </c>
      <c r="K620" s="39">
        <v>40.0</v>
      </c>
      <c r="M620" s="39" t="s">
        <v>85</v>
      </c>
      <c r="N620" s="39">
        <v>37.0</v>
      </c>
      <c r="P620" s="39">
        <v>1.5</v>
      </c>
      <c r="Q620" s="39"/>
      <c r="R620" s="39">
        <v>2.0</v>
      </c>
      <c r="AI620" s="39">
        <v>1.0</v>
      </c>
      <c r="BH620" s="39">
        <v>1.0</v>
      </c>
      <c r="BP620" s="39" t="s">
        <v>139</v>
      </c>
    </row>
    <row r="621">
      <c r="A621" s="39">
        <v>1609.0</v>
      </c>
      <c r="B621" s="39" t="s">
        <v>551</v>
      </c>
      <c r="C621" s="39" t="s">
        <v>109</v>
      </c>
      <c r="D621" s="39" t="s">
        <v>552</v>
      </c>
      <c r="E621" s="39">
        <v>2017.0</v>
      </c>
      <c r="F621" s="39" t="s">
        <v>553</v>
      </c>
      <c r="G621" s="39" t="s">
        <v>151</v>
      </c>
      <c r="I621" s="39" t="s">
        <v>84</v>
      </c>
      <c r="J621" s="39">
        <v>2015.0</v>
      </c>
      <c r="K621" s="39">
        <v>54.0</v>
      </c>
      <c r="M621" s="39" t="s">
        <v>85</v>
      </c>
      <c r="N621" s="39"/>
      <c r="P621" s="39">
        <v>1.5</v>
      </c>
      <c r="Q621" s="39"/>
      <c r="R621" s="39">
        <v>2.0</v>
      </c>
      <c r="S621" s="39">
        <v>1.0</v>
      </c>
      <c r="AI621" s="39"/>
      <c r="BH621" s="39">
        <v>1.0</v>
      </c>
      <c r="BP621" s="39" t="s">
        <v>288</v>
      </c>
    </row>
    <row r="622">
      <c r="A622" s="39">
        <v>1609.0</v>
      </c>
      <c r="B622" s="39" t="s">
        <v>551</v>
      </c>
      <c r="C622" s="39" t="s">
        <v>109</v>
      </c>
      <c r="D622" s="39" t="s">
        <v>552</v>
      </c>
      <c r="E622" s="39">
        <v>2017.0</v>
      </c>
      <c r="F622" s="39" t="s">
        <v>553</v>
      </c>
      <c r="G622" s="39" t="s">
        <v>151</v>
      </c>
      <c r="I622" s="39" t="s">
        <v>84</v>
      </c>
      <c r="J622" s="39">
        <v>2050.0</v>
      </c>
      <c r="K622" s="39">
        <v>164.0</v>
      </c>
      <c r="M622" s="39" t="s">
        <v>85</v>
      </c>
      <c r="N622" s="39"/>
      <c r="P622" s="39">
        <v>1.5</v>
      </c>
      <c r="Q622" s="39"/>
      <c r="R622" s="39">
        <v>2.0</v>
      </c>
      <c r="S622" s="39">
        <v>1.0</v>
      </c>
      <c r="AI622" s="39"/>
      <c r="BH622" s="39">
        <v>1.0</v>
      </c>
      <c r="BP622" s="39" t="s">
        <v>288</v>
      </c>
    </row>
    <row r="623">
      <c r="A623" s="39">
        <v>1609.0</v>
      </c>
      <c r="B623" s="39" t="s">
        <v>551</v>
      </c>
      <c r="C623" s="39" t="s">
        <v>109</v>
      </c>
      <c r="D623" s="39" t="s">
        <v>552</v>
      </c>
      <c r="E623" s="39">
        <v>2017.0</v>
      </c>
      <c r="F623" s="39" t="s">
        <v>553</v>
      </c>
      <c r="G623" s="39" t="s">
        <v>151</v>
      </c>
      <c r="I623" s="39" t="s">
        <v>84</v>
      </c>
      <c r="J623" s="39">
        <v>2015.0</v>
      </c>
      <c r="K623" s="39">
        <v>14.0</v>
      </c>
      <c r="M623" s="39" t="s">
        <v>85</v>
      </c>
      <c r="N623" s="39"/>
      <c r="P623" s="39">
        <v>1.5</v>
      </c>
      <c r="Q623" s="39"/>
      <c r="R623" s="39">
        <v>2.0</v>
      </c>
      <c r="S623" s="39">
        <v>1.0</v>
      </c>
      <c r="AI623" s="39">
        <v>1.0</v>
      </c>
      <c r="BH623" s="39">
        <v>1.0</v>
      </c>
      <c r="BP623" s="39" t="s">
        <v>288</v>
      </c>
    </row>
    <row r="624">
      <c r="A624" s="39">
        <v>1609.0</v>
      </c>
      <c r="B624" s="39" t="s">
        <v>551</v>
      </c>
      <c r="C624" s="39" t="s">
        <v>109</v>
      </c>
      <c r="D624" s="39" t="s">
        <v>552</v>
      </c>
      <c r="E624" s="39">
        <v>2017.0</v>
      </c>
      <c r="F624" s="39" t="s">
        <v>553</v>
      </c>
      <c r="G624" s="39" t="s">
        <v>151</v>
      </c>
      <c r="I624" s="39" t="s">
        <v>84</v>
      </c>
      <c r="J624" s="39">
        <v>2050.0</v>
      </c>
      <c r="K624" s="39">
        <v>27.0</v>
      </c>
      <c r="M624" s="39" t="s">
        <v>85</v>
      </c>
      <c r="N624" s="39"/>
      <c r="P624" s="39">
        <v>1.5</v>
      </c>
      <c r="Q624" s="39"/>
      <c r="R624" s="39">
        <v>2.0</v>
      </c>
      <c r="S624" s="39">
        <v>1.0</v>
      </c>
      <c r="AI624" s="39">
        <v>1.0</v>
      </c>
      <c r="BH624" s="39">
        <v>1.0</v>
      </c>
      <c r="BP624" s="39" t="s">
        <v>288</v>
      </c>
    </row>
    <row r="625">
      <c r="A625" s="39">
        <v>546.0</v>
      </c>
      <c r="B625" s="39" t="s">
        <v>554</v>
      </c>
      <c r="C625" s="39" t="s">
        <v>80</v>
      </c>
      <c r="D625" s="39" t="s">
        <v>225</v>
      </c>
      <c r="E625" s="39">
        <v>2019.0</v>
      </c>
      <c r="F625" s="39" t="s">
        <v>555</v>
      </c>
      <c r="J625" s="39">
        <v>2015.0</v>
      </c>
      <c r="K625" s="39">
        <v>6.55</v>
      </c>
      <c r="M625" s="39" t="s">
        <v>556</v>
      </c>
      <c r="P625" s="39">
        <v>1.0</v>
      </c>
      <c r="Q625" s="39"/>
      <c r="R625" s="39">
        <v>1.0</v>
      </c>
      <c r="AL625" s="39">
        <v>4.0</v>
      </c>
      <c r="BB625" s="39">
        <v>15.14</v>
      </c>
      <c r="BC625" s="39">
        <v>1.0</v>
      </c>
      <c r="BD625" s="39">
        <v>1.0</v>
      </c>
      <c r="BE625" s="39">
        <v>1.0</v>
      </c>
      <c r="BP625" s="39" t="s">
        <v>557</v>
      </c>
      <c r="BR625" s="39" t="s">
        <v>558</v>
      </c>
    </row>
    <row r="626">
      <c r="A626" s="39">
        <v>546.0</v>
      </c>
      <c r="B626" s="39" t="s">
        <v>554</v>
      </c>
      <c r="C626" s="39" t="s">
        <v>80</v>
      </c>
      <c r="D626" s="39" t="s">
        <v>225</v>
      </c>
      <c r="E626" s="39">
        <v>2019.0</v>
      </c>
      <c r="F626" s="39" t="s">
        <v>555</v>
      </c>
      <c r="J626" s="39">
        <v>2015.0</v>
      </c>
      <c r="K626" s="39">
        <v>6.55</v>
      </c>
      <c r="M626" s="39" t="s">
        <v>556</v>
      </c>
      <c r="P626" s="39">
        <v>1.0</v>
      </c>
      <c r="Q626" s="39"/>
      <c r="R626" s="39">
        <v>1.0</v>
      </c>
      <c r="AL626" s="39">
        <v>0.37</v>
      </c>
      <c r="BB626" s="39">
        <v>23.52</v>
      </c>
      <c r="BC626" s="39"/>
      <c r="BD626" s="39"/>
      <c r="BE626" s="39"/>
      <c r="BH626" s="39">
        <v>1.0</v>
      </c>
      <c r="BP626" s="39" t="s">
        <v>559</v>
      </c>
      <c r="BR626" s="39" t="s">
        <v>558</v>
      </c>
    </row>
    <row r="627">
      <c r="A627" s="39">
        <v>546.0</v>
      </c>
      <c r="B627" s="39" t="s">
        <v>554</v>
      </c>
      <c r="C627" s="39" t="s">
        <v>80</v>
      </c>
      <c r="D627" s="39" t="s">
        <v>225</v>
      </c>
      <c r="E627" s="39">
        <v>2019.0</v>
      </c>
      <c r="F627" s="39" t="s">
        <v>555</v>
      </c>
      <c r="J627" s="39">
        <v>2015.0</v>
      </c>
      <c r="K627" s="39">
        <v>6.55</v>
      </c>
      <c r="M627" s="39" t="s">
        <v>556</v>
      </c>
      <c r="P627" s="39">
        <v>1.0</v>
      </c>
      <c r="Q627" s="39"/>
      <c r="R627" s="39">
        <v>1.0</v>
      </c>
      <c r="AL627" s="39">
        <v>8.48</v>
      </c>
      <c r="BB627" s="39">
        <v>5969.0</v>
      </c>
      <c r="BC627" s="39"/>
      <c r="BD627" s="39"/>
      <c r="BE627" s="39"/>
      <c r="BL627" s="39">
        <v>1.0</v>
      </c>
      <c r="BP627" s="39" t="s">
        <v>559</v>
      </c>
      <c r="BR627" s="39" t="s">
        <v>558</v>
      </c>
    </row>
    <row r="628">
      <c r="A628" s="39">
        <v>546.0</v>
      </c>
      <c r="B628" s="39" t="s">
        <v>554</v>
      </c>
      <c r="C628" s="39" t="s">
        <v>80</v>
      </c>
      <c r="D628" s="39" t="s">
        <v>225</v>
      </c>
      <c r="E628" s="39">
        <v>2019.0</v>
      </c>
      <c r="F628" s="39" t="s">
        <v>555</v>
      </c>
      <c r="J628" s="39">
        <v>2015.0</v>
      </c>
      <c r="K628" s="39">
        <v>8.16</v>
      </c>
      <c r="M628" s="39" t="s">
        <v>556</v>
      </c>
      <c r="P628" s="39">
        <v>0.1</v>
      </c>
      <c r="Q628" s="39"/>
      <c r="R628" s="39">
        <v>1.0</v>
      </c>
      <c r="BP628" s="39" t="s">
        <v>560</v>
      </c>
      <c r="BR628" s="39" t="s">
        <v>558</v>
      </c>
    </row>
    <row r="629">
      <c r="A629" s="39">
        <v>546.0</v>
      </c>
      <c r="B629" s="39" t="s">
        <v>554</v>
      </c>
      <c r="C629" s="39" t="s">
        <v>80</v>
      </c>
      <c r="D629" s="39" t="s">
        <v>225</v>
      </c>
      <c r="E629" s="39">
        <v>2019.0</v>
      </c>
      <c r="F629" s="39" t="s">
        <v>555</v>
      </c>
      <c r="J629" s="39">
        <v>2015.0</v>
      </c>
      <c r="K629" s="39">
        <v>3.18</v>
      </c>
      <c r="M629" s="39" t="s">
        <v>556</v>
      </c>
      <c r="P629" s="39">
        <v>5.0</v>
      </c>
      <c r="Q629" s="39"/>
      <c r="R629" s="39">
        <v>1.0</v>
      </c>
      <c r="BP629" s="39" t="s">
        <v>560</v>
      </c>
      <c r="BR629" s="39" t="s">
        <v>558</v>
      </c>
    </row>
    <row r="630">
      <c r="A630" s="39">
        <v>546.0</v>
      </c>
      <c r="B630" s="39" t="s">
        <v>554</v>
      </c>
      <c r="C630" s="39" t="s">
        <v>80</v>
      </c>
      <c r="D630" s="39" t="s">
        <v>225</v>
      </c>
      <c r="E630" s="39">
        <v>2019.0</v>
      </c>
      <c r="F630" s="39" t="s">
        <v>555</v>
      </c>
      <c r="J630" s="39">
        <v>2015.0</v>
      </c>
      <c r="K630" s="39">
        <v>10.55</v>
      </c>
      <c r="M630" s="39" t="s">
        <v>556</v>
      </c>
      <c r="P630" s="39">
        <v>1.0</v>
      </c>
      <c r="Q630" s="39"/>
      <c r="R630" s="39">
        <v>0.5</v>
      </c>
      <c r="BP630" s="39" t="s">
        <v>561</v>
      </c>
      <c r="BR630" s="39" t="s">
        <v>558</v>
      </c>
    </row>
    <row r="631">
      <c r="A631" s="39">
        <v>546.0</v>
      </c>
      <c r="B631" s="39" t="s">
        <v>554</v>
      </c>
      <c r="C631" s="39" t="s">
        <v>80</v>
      </c>
      <c r="D631" s="39" t="s">
        <v>225</v>
      </c>
      <c r="E631" s="39">
        <v>2019.0</v>
      </c>
      <c r="F631" s="39" t="s">
        <v>555</v>
      </c>
      <c r="J631" s="39">
        <v>2015.0</v>
      </c>
      <c r="K631" s="39">
        <v>2.48</v>
      </c>
      <c r="M631" s="39" t="s">
        <v>556</v>
      </c>
      <c r="P631" s="39">
        <v>1.0</v>
      </c>
      <c r="Q631" s="39"/>
      <c r="R631" s="39">
        <v>2.5</v>
      </c>
      <c r="BP631" s="39" t="s">
        <v>561</v>
      </c>
      <c r="BR631" s="39" t="s">
        <v>558</v>
      </c>
    </row>
    <row r="632">
      <c r="A632" s="39">
        <v>546.0</v>
      </c>
      <c r="B632" s="39" t="s">
        <v>554</v>
      </c>
      <c r="C632" s="39" t="s">
        <v>80</v>
      </c>
      <c r="D632" s="39" t="s">
        <v>225</v>
      </c>
      <c r="E632" s="39">
        <v>2019.0</v>
      </c>
      <c r="F632" s="39" t="s">
        <v>555</v>
      </c>
      <c r="J632" s="39">
        <v>2015.0</v>
      </c>
      <c r="K632" s="39">
        <v>7.84</v>
      </c>
      <c r="M632" s="39" t="s">
        <v>556</v>
      </c>
      <c r="O632" s="39">
        <v>4.8</v>
      </c>
      <c r="P632" s="39"/>
      <c r="Q632" s="39"/>
      <c r="R632" s="39"/>
      <c r="BP632" s="39" t="s">
        <v>562</v>
      </c>
      <c r="BR632" s="39" t="s">
        <v>558</v>
      </c>
    </row>
    <row r="633">
      <c r="A633" s="39">
        <v>546.0</v>
      </c>
      <c r="B633" s="39" t="s">
        <v>554</v>
      </c>
      <c r="C633" s="39" t="s">
        <v>80</v>
      </c>
      <c r="D633" s="39" t="s">
        <v>225</v>
      </c>
      <c r="E633" s="39">
        <v>2019.0</v>
      </c>
      <c r="F633" s="39" t="s">
        <v>555</v>
      </c>
      <c r="J633" s="39">
        <v>2015.0</v>
      </c>
      <c r="K633" s="39">
        <v>6.55</v>
      </c>
      <c r="M633" s="39" t="s">
        <v>556</v>
      </c>
      <c r="O633" s="39">
        <v>5.7</v>
      </c>
      <c r="P633" s="39"/>
      <c r="Q633" s="39"/>
      <c r="R633" s="39"/>
      <c r="BP633" s="39" t="s">
        <v>562</v>
      </c>
      <c r="BR633" s="39" t="s">
        <v>558</v>
      </c>
    </row>
    <row r="634">
      <c r="A634" s="39">
        <v>546.0</v>
      </c>
      <c r="B634" s="39" t="s">
        <v>554</v>
      </c>
      <c r="C634" s="39" t="s">
        <v>80</v>
      </c>
      <c r="D634" s="39" t="s">
        <v>225</v>
      </c>
      <c r="E634" s="39">
        <v>2019.0</v>
      </c>
      <c r="F634" s="39" t="s">
        <v>555</v>
      </c>
      <c r="J634" s="39">
        <v>2015.0</v>
      </c>
      <c r="K634" s="39">
        <v>39.62</v>
      </c>
      <c r="M634" s="39" t="s">
        <v>556</v>
      </c>
      <c r="O634" s="39"/>
      <c r="P634" s="39">
        <v>1.0</v>
      </c>
      <c r="Q634" s="39"/>
      <c r="R634" s="39">
        <v>1.0</v>
      </c>
      <c r="BP634" s="39" t="s">
        <v>563</v>
      </c>
      <c r="BR634" s="39" t="s">
        <v>558</v>
      </c>
    </row>
    <row r="635">
      <c r="A635" s="39">
        <v>2562.0</v>
      </c>
      <c r="B635" s="39" t="s">
        <v>564</v>
      </c>
      <c r="C635" s="39" t="s">
        <v>80</v>
      </c>
      <c r="D635" s="39" t="s">
        <v>565</v>
      </c>
      <c r="E635" s="39">
        <v>2014.0</v>
      </c>
      <c r="F635" s="39" t="s">
        <v>566</v>
      </c>
      <c r="G635" s="39" t="s">
        <v>151</v>
      </c>
      <c r="I635" s="39" t="s">
        <v>95</v>
      </c>
      <c r="J635" s="39">
        <v>2010.0</v>
      </c>
      <c r="K635" s="39">
        <v>160.0</v>
      </c>
      <c r="L635" s="39">
        <v>2007.0</v>
      </c>
      <c r="M635" s="39" t="s">
        <v>567</v>
      </c>
      <c r="N635" s="39">
        <v>34.0</v>
      </c>
      <c r="O635" s="39">
        <v>3.0</v>
      </c>
      <c r="AD635" s="39">
        <v>1.0</v>
      </c>
      <c r="AL635" s="39">
        <v>51.0</v>
      </c>
      <c r="BB635" s="39">
        <v>320.0</v>
      </c>
      <c r="BJ635" s="39">
        <v>1.0</v>
      </c>
      <c r="BP635" s="39" t="s">
        <v>330</v>
      </c>
    </row>
    <row r="636">
      <c r="A636" s="39">
        <v>2562.0</v>
      </c>
      <c r="B636" s="39" t="s">
        <v>564</v>
      </c>
      <c r="C636" s="39" t="s">
        <v>80</v>
      </c>
      <c r="D636" s="39" t="s">
        <v>565</v>
      </c>
      <c r="E636" s="39">
        <v>2014.0</v>
      </c>
      <c r="F636" s="39" t="s">
        <v>566</v>
      </c>
      <c r="G636" s="39" t="s">
        <v>151</v>
      </c>
      <c r="I636" s="39" t="s">
        <v>95</v>
      </c>
      <c r="J636" s="39">
        <v>2010.0</v>
      </c>
      <c r="K636" s="39">
        <v>96.0</v>
      </c>
      <c r="L636" s="39">
        <v>2007.0</v>
      </c>
      <c r="M636" s="39" t="s">
        <v>105</v>
      </c>
      <c r="N636" s="39">
        <v>25.0</v>
      </c>
      <c r="O636" s="39">
        <v>3.0</v>
      </c>
      <c r="AD636" s="39">
        <v>1.0</v>
      </c>
      <c r="AL636" s="39">
        <v>34.0</v>
      </c>
      <c r="BB636" s="39">
        <v>230.0</v>
      </c>
      <c r="BJ636" s="39">
        <v>1.0</v>
      </c>
      <c r="BP636" s="39" t="s">
        <v>330</v>
      </c>
    </row>
    <row r="637">
      <c r="A637" s="39">
        <v>2562.0</v>
      </c>
      <c r="B637" s="39" t="s">
        <v>564</v>
      </c>
      <c r="C637" s="39" t="s">
        <v>80</v>
      </c>
      <c r="D637" s="39" t="s">
        <v>565</v>
      </c>
      <c r="E637" s="39">
        <v>2014.0</v>
      </c>
      <c r="F637" s="39" t="s">
        <v>566</v>
      </c>
      <c r="G637" s="39" t="s">
        <v>151</v>
      </c>
      <c r="I637" s="39" t="s">
        <v>95</v>
      </c>
      <c r="J637" s="39">
        <v>2010.0</v>
      </c>
      <c r="K637" s="39">
        <v>71.0</v>
      </c>
      <c r="L637" s="39">
        <v>2007.0</v>
      </c>
      <c r="M637" s="39" t="s">
        <v>105</v>
      </c>
      <c r="N637" s="39">
        <v>16.0</v>
      </c>
      <c r="O637" s="39"/>
      <c r="P637" s="39">
        <v>1.0</v>
      </c>
      <c r="Q637" s="39"/>
      <c r="R637" s="39">
        <v>2.0</v>
      </c>
      <c r="AD637" s="39">
        <v>1.0</v>
      </c>
      <c r="AL637" s="39">
        <v>21.0</v>
      </c>
      <c r="BB637" s="39">
        <v>610.0</v>
      </c>
      <c r="BJ637" s="39">
        <v>1.0</v>
      </c>
      <c r="BP637" s="39" t="s">
        <v>330</v>
      </c>
    </row>
    <row r="638">
      <c r="A638" s="39">
        <v>2562.0</v>
      </c>
      <c r="B638" s="39" t="s">
        <v>564</v>
      </c>
      <c r="C638" s="39" t="s">
        <v>80</v>
      </c>
      <c r="D638" s="39" t="s">
        <v>565</v>
      </c>
      <c r="E638" s="39">
        <v>2014.0</v>
      </c>
      <c r="F638" s="39" t="s">
        <v>566</v>
      </c>
      <c r="G638" s="39" t="s">
        <v>151</v>
      </c>
      <c r="I638" s="39" t="s">
        <v>95</v>
      </c>
      <c r="J638" s="39">
        <v>2010.0</v>
      </c>
      <c r="K638" s="39">
        <v>1300.0</v>
      </c>
      <c r="L638" s="39">
        <v>2007.0</v>
      </c>
      <c r="M638" s="39" t="s">
        <v>105</v>
      </c>
      <c r="N638" s="39">
        <v>120.0</v>
      </c>
      <c r="O638" s="39"/>
      <c r="P638" s="39">
        <v>0.0</v>
      </c>
      <c r="Q638" s="39"/>
      <c r="R638" s="39">
        <v>1.0</v>
      </c>
      <c r="AD638" s="39">
        <v>1.0</v>
      </c>
      <c r="AL638" s="39">
        <v>270.0</v>
      </c>
      <c r="BB638" s="39">
        <v>3800.0</v>
      </c>
      <c r="BJ638" s="39">
        <v>1.0</v>
      </c>
      <c r="BP638" s="39" t="s">
        <v>330</v>
      </c>
    </row>
    <row r="639">
      <c r="A639" s="39">
        <v>2562.0</v>
      </c>
      <c r="B639" s="39" t="s">
        <v>564</v>
      </c>
      <c r="C639" s="39" t="s">
        <v>80</v>
      </c>
      <c r="D639" s="39" t="s">
        <v>565</v>
      </c>
      <c r="E639" s="39">
        <v>2014.0</v>
      </c>
      <c r="F639" s="39" t="s">
        <v>566</v>
      </c>
      <c r="G639" s="39" t="s">
        <v>151</v>
      </c>
      <c r="I639" s="39" t="s">
        <v>95</v>
      </c>
      <c r="J639" s="39">
        <v>2010.0</v>
      </c>
      <c r="K639" s="39">
        <v>150.0</v>
      </c>
      <c r="L639" s="39">
        <v>2007.0</v>
      </c>
      <c r="M639" s="39" t="s">
        <v>105</v>
      </c>
      <c r="N639" s="39">
        <v>29.0</v>
      </c>
      <c r="O639" s="39"/>
      <c r="P639" s="39">
        <v>1.0</v>
      </c>
      <c r="Q639" s="39"/>
      <c r="R639" s="39">
        <v>2.0</v>
      </c>
      <c r="Z639" s="39">
        <v>1.0</v>
      </c>
      <c r="AD639" s="39">
        <v>1.0</v>
      </c>
      <c r="AL639" s="39">
        <v>34.0</v>
      </c>
      <c r="BB639" s="39">
        <v>3800.0</v>
      </c>
      <c r="BJ639" s="39">
        <v>1.0</v>
      </c>
      <c r="BP639" s="39" t="s">
        <v>330</v>
      </c>
    </row>
    <row r="640">
      <c r="A640" s="39">
        <v>3151.0</v>
      </c>
      <c r="B640" s="39" t="s">
        <v>568</v>
      </c>
      <c r="C640" s="39" t="s">
        <v>80</v>
      </c>
      <c r="D640" s="39" t="s">
        <v>569</v>
      </c>
      <c r="E640" s="39">
        <v>2011.0</v>
      </c>
      <c r="F640" s="39" t="s">
        <v>570</v>
      </c>
      <c r="H640" s="39" t="s">
        <v>151</v>
      </c>
      <c r="I640" s="39" t="s">
        <v>84</v>
      </c>
      <c r="J640" s="39">
        <v>2008.0</v>
      </c>
      <c r="K640" s="39">
        <v>16.16</v>
      </c>
      <c r="M640" s="39" t="s">
        <v>85</v>
      </c>
      <c r="O640" s="39">
        <v>1.5</v>
      </c>
      <c r="AA640" s="39">
        <v>1.0</v>
      </c>
      <c r="BP640" s="39" t="s">
        <v>139</v>
      </c>
      <c r="BR640" s="39" t="s">
        <v>558</v>
      </c>
    </row>
    <row r="641">
      <c r="A641" s="39">
        <v>3151.0</v>
      </c>
      <c r="B641" s="39" t="s">
        <v>568</v>
      </c>
      <c r="C641" s="39" t="s">
        <v>80</v>
      </c>
      <c r="D641" s="39" t="s">
        <v>569</v>
      </c>
      <c r="E641" s="39">
        <v>2011.0</v>
      </c>
      <c r="F641" s="39" t="s">
        <v>570</v>
      </c>
      <c r="H641" s="39" t="s">
        <v>151</v>
      </c>
      <c r="I641" s="39" t="s">
        <v>84</v>
      </c>
      <c r="J641" s="39">
        <v>2058.0</v>
      </c>
      <c r="K641" s="39">
        <v>66.41</v>
      </c>
      <c r="M641" s="39" t="s">
        <v>85</v>
      </c>
      <c r="O641" s="39">
        <v>1.5</v>
      </c>
      <c r="AA641" s="39">
        <v>1.0</v>
      </c>
      <c r="BP641" s="39" t="s">
        <v>139</v>
      </c>
      <c r="BR641" s="39" t="s">
        <v>558</v>
      </c>
    </row>
    <row r="642">
      <c r="A642" s="39">
        <v>3151.0</v>
      </c>
      <c r="B642" s="39" t="s">
        <v>568</v>
      </c>
      <c r="C642" s="39" t="s">
        <v>80</v>
      </c>
      <c r="D642" s="39" t="s">
        <v>569</v>
      </c>
      <c r="E642" s="39">
        <v>2011.0</v>
      </c>
      <c r="F642" s="39" t="s">
        <v>570</v>
      </c>
      <c r="H642" s="39" t="s">
        <v>151</v>
      </c>
      <c r="I642" s="39" t="s">
        <v>84</v>
      </c>
      <c r="J642" s="39">
        <v>2108.0</v>
      </c>
      <c r="K642" s="39">
        <v>123.21</v>
      </c>
      <c r="M642" s="39" t="s">
        <v>85</v>
      </c>
      <c r="O642" s="39">
        <v>1.5</v>
      </c>
      <c r="AA642" s="39">
        <v>1.0</v>
      </c>
      <c r="BP642" s="39" t="s">
        <v>139</v>
      </c>
      <c r="BR642" s="39" t="s">
        <v>558</v>
      </c>
    </row>
    <row r="643">
      <c r="A643" s="39">
        <v>3151.0</v>
      </c>
      <c r="B643" s="39" t="s">
        <v>568</v>
      </c>
      <c r="C643" s="39" t="s">
        <v>80</v>
      </c>
      <c r="D643" s="39" t="s">
        <v>569</v>
      </c>
      <c r="E643" s="39">
        <v>2011.0</v>
      </c>
      <c r="F643" s="39" t="s">
        <v>570</v>
      </c>
      <c r="H643" s="39" t="s">
        <v>151</v>
      </c>
      <c r="I643" s="39" t="s">
        <v>84</v>
      </c>
      <c r="J643" s="39">
        <v>2008.0</v>
      </c>
      <c r="K643" s="39">
        <v>18.04</v>
      </c>
      <c r="M643" s="39" t="s">
        <v>85</v>
      </c>
      <c r="O643" s="39">
        <v>1.5</v>
      </c>
      <c r="W643" s="39">
        <v>1.0</v>
      </c>
      <c r="X643" s="39"/>
      <c r="Y643" s="39"/>
      <c r="AA643" s="39">
        <v>1.0</v>
      </c>
      <c r="BP643" s="39" t="s">
        <v>139</v>
      </c>
      <c r="BR643" s="39" t="s">
        <v>558</v>
      </c>
    </row>
    <row r="644">
      <c r="A644" s="39">
        <v>3151.0</v>
      </c>
      <c r="B644" s="39" t="s">
        <v>568</v>
      </c>
      <c r="C644" s="39" t="s">
        <v>80</v>
      </c>
      <c r="D644" s="39" t="s">
        <v>569</v>
      </c>
      <c r="E644" s="39">
        <v>2011.0</v>
      </c>
      <c r="F644" s="39" t="s">
        <v>570</v>
      </c>
      <c r="H644" s="39" t="s">
        <v>151</v>
      </c>
      <c r="I644" s="39" t="s">
        <v>84</v>
      </c>
      <c r="J644" s="39">
        <v>2058.0</v>
      </c>
      <c r="K644" s="39">
        <v>73.66</v>
      </c>
      <c r="M644" s="39" t="s">
        <v>85</v>
      </c>
      <c r="O644" s="39">
        <v>1.5</v>
      </c>
      <c r="W644" s="39">
        <v>1.0</v>
      </c>
      <c r="X644" s="39"/>
      <c r="Y644" s="39"/>
      <c r="AA644" s="39">
        <v>1.0</v>
      </c>
      <c r="BP644" s="39" t="s">
        <v>139</v>
      </c>
      <c r="BR644" s="39" t="s">
        <v>558</v>
      </c>
    </row>
    <row r="645">
      <c r="A645" s="39">
        <v>3151.0</v>
      </c>
      <c r="B645" s="39" t="s">
        <v>568</v>
      </c>
      <c r="C645" s="39" t="s">
        <v>80</v>
      </c>
      <c r="D645" s="39" t="s">
        <v>569</v>
      </c>
      <c r="E645" s="39">
        <v>2011.0</v>
      </c>
      <c r="F645" s="39" t="s">
        <v>570</v>
      </c>
      <c r="H645" s="39" t="s">
        <v>151</v>
      </c>
      <c r="I645" s="39" t="s">
        <v>84</v>
      </c>
      <c r="J645" s="39">
        <v>2108.0</v>
      </c>
      <c r="K645" s="39">
        <v>136.6</v>
      </c>
      <c r="M645" s="39" t="s">
        <v>85</v>
      </c>
      <c r="O645" s="39">
        <v>1.5</v>
      </c>
      <c r="W645" s="39">
        <v>1.0</v>
      </c>
      <c r="X645" s="39"/>
      <c r="Y645" s="39"/>
      <c r="AA645" s="39">
        <v>1.0</v>
      </c>
      <c r="BP645" s="39" t="s">
        <v>139</v>
      </c>
      <c r="BR645" s="39" t="s">
        <v>558</v>
      </c>
    </row>
    <row r="646">
      <c r="A646" s="39">
        <v>3004.0</v>
      </c>
      <c r="B646" s="39" t="s">
        <v>571</v>
      </c>
      <c r="C646" s="39" t="s">
        <v>91</v>
      </c>
      <c r="D646" s="39" t="s">
        <v>572</v>
      </c>
      <c r="E646" s="39">
        <v>2012.0</v>
      </c>
      <c r="F646" s="39" t="s">
        <v>573</v>
      </c>
      <c r="G646" s="39" t="s">
        <v>151</v>
      </c>
      <c r="H646" s="39"/>
      <c r="I646" s="39" t="s">
        <v>95</v>
      </c>
      <c r="J646" s="39">
        <v>2015.0</v>
      </c>
      <c r="K646" s="39">
        <v>42.38</v>
      </c>
      <c r="L646" s="39">
        <v>2005.0</v>
      </c>
      <c r="M646" s="39" t="s">
        <v>85</v>
      </c>
      <c r="N646" s="39">
        <v>41.9</v>
      </c>
      <c r="O646" s="39">
        <v>5.5</v>
      </c>
      <c r="S646" s="39">
        <v>1.0</v>
      </c>
      <c r="BP646" s="39" t="s">
        <v>330</v>
      </c>
      <c r="BR646" s="39" t="s">
        <v>574</v>
      </c>
    </row>
    <row r="647">
      <c r="A647" s="39">
        <v>3004.0</v>
      </c>
      <c r="B647" s="39" t="s">
        <v>571</v>
      </c>
      <c r="C647" s="39" t="s">
        <v>91</v>
      </c>
      <c r="D647" s="39" t="s">
        <v>572</v>
      </c>
      <c r="E647" s="39">
        <v>2012.0</v>
      </c>
      <c r="F647" s="39" t="s">
        <v>573</v>
      </c>
      <c r="G647" s="39" t="s">
        <v>151</v>
      </c>
      <c r="H647" s="39"/>
      <c r="I647" s="39" t="s">
        <v>95</v>
      </c>
      <c r="J647" s="39">
        <v>2055.0</v>
      </c>
      <c r="K647" s="39">
        <v>121.24</v>
      </c>
      <c r="L647" s="39">
        <v>2005.0</v>
      </c>
      <c r="M647" s="39" t="s">
        <v>85</v>
      </c>
      <c r="N647" s="39">
        <v>98.01</v>
      </c>
      <c r="O647" s="39">
        <v>5.5</v>
      </c>
      <c r="S647" s="39">
        <v>1.0</v>
      </c>
      <c r="BP647" s="39" t="s">
        <v>330</v>
      </c>
      <c r="BR647" s="39" t="s">
        <v>574</v>
      </c>
    </row>
    <row r="648">
      <c r="A648" s="39">
        <v>3004.0</v>
      </c>
      <c r="B648" s="39" t="s">
        <v>571</v>
      </c>
      <c r="C648" s="39" t="s">
        <v>91</v>
      </c>
      <c r="D648" s="39" t="s">
        <v>572</v>
      </c>
      <c r="E648" s="39">
        <v>2012.0</v>
      </c>
      <c r="F648" s="39" t="s">
        <v>573</v>
      </c>
      <c r="G648" s="39" t="s">
        <v>151</v>
      </c>
      <c r="H648" s="39"/>
      <c r="I648" s="39" t="s">
        <v>95</v>
      </c>
      <c r="J648" s="39">
        <v>2105.0</v>
      </c>
      <c r="K648" s="39">
        <v>350.79</v>
      </c>
      <c r="L648" s="39">
        <v>2005.0</v>
      </c>
      <c r="M648" s="39" t="s">
        <v>85</v>
      </c>
      <c r="N648" s="39">
        <v>217.0</v>
      </c>
      <c r="O648" s="39">
        <v>5.5</v>
      </c>
      <c r="S648" s="39">
        <v>1.0</v>
      </c>
      <c r="BP648" s="39" t="s">
        <v>330</v>
      </c>
      <c r="BR648" s="39" t="s">
        <v>574</v>
      </c>
    </row>
    <row r="649">
      <c r="A649" s="39">
        <v>3004.0</v>
      </c>
      <c r="B649" s="39" t="s">
        <v>571</v>
      </c>
      <c r="C649" s="39" t="s">
        <v>91</v>
      </c>
      <c r="D649" s="39" t="s">
        <v>572</v>
      </c>
      <c r="E649" s="39">
        <v>2012.0</v>
      </c>
      <c r="F649" s="39" t="s">
        <v>573</v>
      </c>
      <c r="G649" s="39" t="s">
        <v>151</v>
      </c>
      <c r="H649" s="39"/>
      <c r="I649" s="39" t="s">
        <v>95</v>
      </c>
      <c r="J649" s="39">
        <v>2155.0</v>
      </c>
      <c r="K649" s="39">
        <v>683.6</v>
      </c>
      <c r="L649" s="39">
        <v>2005.0</v>
      </c>
      <c r="M649" s="39" t="s">
        <v>85</v>
      </c>
      <c r="N649" s="39">
        <v>426.24</v>
      </c>
      <c r="O649" s="39">
        <v>5.5</v>
      </c>
      <c r="S649" s="39">
        <v>1.0</v>
      </c>
      <c r="BP649" s="39" t="s">
        <v>330</v>
      </c>
      <c r="BR649" s="39" t="s">
        <v>574</v>
      </c>
    </row>
    <row r="650">
      <c r="A650" s="39">
        <v>3004.0</v>
      </c>
      <c r="B650" s="39" t="s">
        <v>571</v>
      </c>
      <c r="C650" s="39" t="s">
        <v>91</v>
      </c>
      <c r="D650" s="39" t="s">
        <v>572</v>
      </c>
      <c r="E650" s="39">
        <v>2012.0</v>
      </c>
      <c r="F650" s="39" t="s">
        <v>573</v>
      </c>
      <c r="G650" s="39" t="s">
        <v>151</v>
      </c>
      <c r="H650" s="39"/>
      <c r="I650" s="39" t="s">
        <v>95</v>
      </c>
      <c r="J650" s="39">
        <v>2205.0</v>
      </c>
      <c r="K650" s="39">
        <v>800.21</v>
      </c>
      <c r="L650" s="39">
        <v>2005.0</v>
      </c>
      <c r="M650" s="39" t="s">
        <v>85</v>
      </c>
      <c r="N650" s="39">
        <v>800.21</v>
      </c>
      <c r="O650" s="39">
        <v>5.5</v>
      </c>
      <c r="S650" s="39">
        <v>1.0</v>
      </c>
      <c r="BP650" s="39" t="s">
        <v>330</v>
      </c>
      <c r="BR650" s="39" t="s">
        <v>574</v>
      </c>
    </row>
    <row r="651">
      <c r="A651" s="39">
        <v>1285.0</v>
      </c>
      <c r="B651" s="39" t="s">
        <v>575</v>
      </c>
      <c r="C651" s="39" t="s">
        <v>91</v>
      </c>
      <c r="D651" s="39" t="s">
        <v>576</v>
      </c>
      <c r="E651" s="39">
        <v>2018.0</v>
      </c>
      <c r="F651" s="39" t="s">
        <v>577</v>
      </c>
      <c r="H651" s="39" t="s">
        <v>390</v>
      </c>
      <c r="I651" s="39" t="s">
        <v>95</v>
      </c>
      <c r="J651" s="39">
        <v>2015.0</v>
      </c>
      <c r="K651" s="39">
        <v>29.26</v>
      </c>
      <c r="L651" s="39">
        <v>2010.0</v>
      </c>
      <c r="M651" s="39" t="s">
        <v>85</v>
      </c>
      <c r="N651" s="39">
        <v>30.75</v>
      </c>
      <c r="P651" s="39">
        <v>1.5</v>
      </c>
      <c r="Q651" s="39"/>
      <c r="R651" s="39">
        <v>1.45</v>
      </c>
      <c r="BP651" s="39" t="s">
        <v>330</v>
      </c>
      <c r="BR651" s="39" t="s">
        <v>578</v>
      </c>
    </row>
    <row r="652">
      <c r="A652" s="39">
        <v>1285.0</v>
      </c>
      <c r="B652" s="39" t="s">
        <v>575</v>
      </c>
      <c r="C652" s="39" t="s">
        <v>91</v>
      </c>
      <c r="D652" s="39" t="s">
        <v>576</v>
      </c>
      <c r="E652" s="39">
        <v>2018.0</v>
      </c>
      <c r="F652" s="39" t="s">
        <v>577</v>
      </c>
      <c r="H652" s="39" t="s">
        <v>390</v>
      </c>
      <c r="I652" s="39" t="s">
        <v>95</v>
      </c>
      <c r="J652" s="39">
        <v>2025.0</v>
      </c>
      <c r="K652" s="39">
        <v>41.34</v>
      </c>
      <c r="L652" s="39">
        <v>2010.0</v>
      </c>
      <c r="M652" s="39" t="s">
        <v>85</v>
      </c>
      <c r="N652" s="39">
        <v>43.62</v>
      </c>
      <c r="P652" s="39">
        <v>1.5</v>
      </c>
      <c r="Q652" s="39"/>
      <c r="R652" s="39">
        <v>1.45</v>
      </c>
      <c r="BP652" s="39" t="s">
        <v>330</v>
      </c>
      <c r="BR652" s="39" t="s">
        <v>578</v>
      </c>
    </row>
    <row r="653">
      <c r="A653" s="39">
        <v>1285.0</v>
      </c>
      <c r="B653" s="39" t="s">
        <v>575</v>
      </c>
      <c r="C653" s="39" t="s">
        <v>91</v>
      </c>
      <c r="D653" s="39" t="s">
        <v>576</v>
      </c>
      <c r="E653" s="39">
        <v>2018.0</v>
      </c>
      <c r="F653" s="39" t="s">
        <v>577</v>
      </c>
      <c r="H653" s="39" t="s">
        <v>390</v>
      </c>
      <c r="I653" s="39" t="s">
        <v>95</v>
      </c>
      <c r="J653" s="39">
        <v>2050.0</v>
      </c>
      <c r="K653" s="39">
        <v>85.47</v>
      </c>
      <c r="L653" s="39">
        <v>2010.0</v>
      </c>
      <c r="M653" s="39" t="s">
        <v>85</v>
      </c>
      <c r="N653" s="39">
        <v>91.32</v>
      </c>
      <c r="P653" s="39">
        <v>1.5</v>
      </c>
      <c r="Q653" s="39"/>
      <c r="R653" s="39">
        <v>1.45</v>
      </c>
      <c r="BP653" s="39" t="s">
        <v>330</v>
      </c>
      <c r="BR653" s="39" t="s">
        <v>578</v>
      </c>
    </row>
    <row r="654">
      <c r="A654" s="39">
        <v>697.0</v>
      </c>
      <c r="B654" s="39" t="s">
        <v>579</v>
      </c>
      <c r="C654" s="47" t="s">
        <v>91</v>
      </c>
      <c r="D654" s="39" t="s">
        <v>580</v>
      </c>
      <c r="E654" s="39">
        <v>2019.0</v>
      </c>
      <c r="F654" s="39" t="s">
        <v>581</v>
      </c>
      <c r="H654" s="39" t="s">
        <v>222</v>
      </c>
      <c r="I654" s="39" t="s">
        <v>95</v>
      </c>
      <c r="J654" s="39">
        <v>2015.0</v>
      </c>
      <c r="K654" s="39">
        <f>71/3.67</f>
        <v>19.34604905</v>
      </c>
      <c r="L654" s="39">
        <v>2005.0</v>
      </c>
      <c r="M654" s="39" t="s">
        <v>85</v>
      </c>
      <c r="P654" s="39">
        <v>1.5</v>
      </c>
      <c r="Q654" s="39"/>
      <c r="R654" s="39">
        <v>1.5</v>
      </c>
      <c r="AL654" s="39">
        <f>70/3.67</f>
        <v>19.07356948</v>
      </c>
      <c r="BB654" s="39">
        <f>72/3.67</f>
        <v>19.61852861</v>
      </c>
      <c r="BP654" s="39" t="s">
        <v>249</v>
      </c>
      <c r="BR654" s="39" t="s">
        <v>582</v>
      </c>
    </row>
    <row r="655">
      <c r="A655" s="39">
        <v>697.0</v>
      </c>
      <c r="B655" s="39" t="s">
        <v>579</v>
      </c>
      <c r="C655" s="47" t="s">
        <v>91</v>
      </c>
      <c r="D655" s="39" t="s">
        <v>580</v>
      </c>
      <c r="E655" s="39">
        <v>2019.0</v>
      </c>
      <c r="F655" s="39" t="s">
        <v>581</v>
      </c>
      <c r="H655" s="39" t="s">
        <v>222</v>
      </c>
      <c r="I655" s="39" t="s">
        <v>95</v>
      </c>
      <c r="J655" s="39">
        <v>2025.0</v>
      </c>
      <c r="K655" s="39">
        <f>105/3.67</f>
        <v>28.61035422</v>
      </c>
      <c r="L655" s="39">
        <v>2005.0</v>
      </c>
      <c r="M655" s="39" t="s">
        <v>85</v>
      </c>
      <c r="P655" s="39">
        <v>1.5</v>
      </c>
      <c r="Q655" s="39"/>
      <c r="R655" s="39">
        <v>1.5</v>
      </c>
      <c r="AL655" s="39">
        <f>103/3.67</f>
        <v>28.0653951</v>
      </c>
      <c r="BB655" s="39">
        <f>106/3.67</f>
        <v>28.88283379</v>
      </c>
      <c r="BP655" s="39" t="s">
        <v>249</v>
      </c>
      <c r="BR655" s="39" t="s">
        <v>582</v>
      </c>
    </row>
    <row r="656">
      <c r="A656" s="39">
        <v>697.0</v>
      </c>
      <c r="B656" s="39" t="s">
        <v>579</v>
      </c>
      <c r="C656" s="47" t="s">
        <v>91</v>
      </c>
      <c r="D656" s="39" t="s">
        <v>580</v>
      </c>
      <c r="E656" s="39">
        <v>2019.0</v>
      </c>
      <c r="F656" s="39" t="s">
        <v>581</v>
      </c>
      <c r="H656" s="39" t="s">
        <v>222</v>
      </c>
      <c r="I656" s="39" t="s">
        <v>95</v>
      </c>
      <c r="J656" s="39">
        <v>2015.0</v>
      </c>
      <c r="K656" s="39">
        <f>71/3.67</f>
        <v>19.34604905</v>
      </c>
      <c r="L656" s="39">
        <v>2005.0</v>
      </c>
      <c r="M656" s="39" t="s">
        <v>85</v>
      </c>
      <c r="P656" s="39">
        <v>1.5</v>
      </c>
      <c r="Q656" s="39"/>
      <c r="R656" s="39">
        <v>1.5</v>
      </c>
      <c r="BP656" s="39" t="s">
        <v>277</v>
      </c>
      <c r="BR656" s="39" t="s">
        <v>583</v>
      </c>
    </row>
    <row r="657">
      <c r="A657" s="39">
        <v>697.0</v>
      </c>
      <c r="B657" s="39" t="s">
        <v>579</v>
      </c>
      <c r="C657" s="47" t="s">
        <v>91</v>
      </c>
      <c r="D657" s="39" t="s">
        <v>580</v>
      </c>
      <c r="E657" s="39">
        <v>2019.0</v>
      </c>
      <c r="F657" s="39" t="s">
        <v>581</v>
      </c>
      <c r="H657" s="39" t="s">
        <v>222</v>
      </c>
      <c r="I657" s="39" t="s">
        <v>95</v>
      </c>
      <c r="J657" s="39">
        <v>2025.0</v>
      </c>
      <c r="K657" s="39">
        <f>104/3.67</f>
        <v>28.33787466</v>
      </c>
      <c r="L657" s="39">
        <v>2005.0</v>
      </c>
      <c r="M657" s="39" t="s">
        <v>85</v>
      </c>
      <c r="P657" s="39">
        <v>1.5</v>
      </c>
      <c r="Q657" s="39"/>
      <c r="R657" s="39">
        <v>1.5</v>
      </c>
      <c r="BP657" s="39" t="s">
        <v>277</v>
      </c>
      <c r="BR657" s="39" t="s">
        <v>583</v>
      </c>
    </row>
    <row r="658">
      <c r="A658" s="39">
        <v>697.0</v>
      </c>
      <c r="B658" s="39" t="s">
        <v>579</v>
      </c>
      <c r="C658" s="47" t="s">
        <v>91</v>
      </c>
      <c r="D658" s="39" t="s">
        <v>580</v>
      </c>
      <c r="E658" s="39">
        <v>2019.0</v>
      </c>
      <c r="F658" s="39" t="s">
        <v>581</v>
      </c>
      <c r="H658" s="39" t="s">
        <v>222</v>
      </c>
      <c r="I658" s="39" t="s">
        <v>95</v>
      </c>
      <c r="J658" s="39">
        <v>2015.0</v>
      </c>
      <c r="K658" s="39">
        <f>49/3.67</f>
        <v>13.35149864</v>
      </c>
      <c r="L658" s="39">
        <v>2005.0</v>
      </c>
      <c r="M658" s="39" t="s">
        <v>85</v>
      </c>
      <c r="P658" s="39">
        <v>1.5</v>
      </c>
      <c r="Q658" s="39"/>
      <c r="R658" s="39">
        <v>2.0</v>
      </c>
      <c r="BP658" s="39" t="s">
        <v>277</v>
      </c>
      <c r="BR658" s="39" t="s">
        <v>583</v>
      </c>
    </row>
    <row r="659">
      <c r="A659" s="39">
        <v>697.0</v>
      </c>
      <c r="B659" s="39" t="s">
        <v>579</v>
      </c>
      <c r="C659" s="47" t="s">
        <v>91</v>
      </c>
      <c r="D659" s="39" t="s">
        <v>580</v>
      </c>
      <c r="E659" s="39">
        <v>2019.0</v>
      </c>
      <c r="F659" s="39" t="s">
        <v>581</v>
      </c>
      <c r="H659" s="39" t="s">
        <v>222</v>
      </c>
      <c r="I659" s="39" t="s">
        <v>95</v>
      </c>
      <c r="J659" s="39">
        <v>2025.0</v>
      </c>
      <c r="K659" s="39">
        <f>71/3.67</f>
        <v>19.34604905</v>
      </c>
      <c r="L659" s="39">
        <v>2005.0</v>
      </c>
      <c r="M659" s="39" t="s">
        <v>85</v>
      </c>
      <c r="P659" s="39">
        <v>1.5</v>
      </c>
      <c r="Q659" s="39"/>
      <c r="R659" s="39">
        <v>2.0</v>
      </c>
      <c r="BP659" s="39" t="s">
        <v>277</v>
      </c>
      <c r="BR659" s="39" t="s">
        <v>583</v>
      </c>
    </row>
    <row r="660">
      <c r="A660" s="39">
        <v>697.0</v>
      </c>
      <c r="B660" s="39" t="s">
        <v>579</v>
      </c>
      <c r="C660" s="47" t="s">
        <v>91</v>
      </c>
      <c r="D660" s="39" t="s">
        <v>580</v>
      </c>
      <c r="E660" s="39">
        <v>2019.0</v>
      </c>
      <c r="F660" s="39" t="s">
        <v>581</v>
      </c>
      <c r="H660" s="39" t="s">
        <v>222</v>
      </c>
      <c r="I660" s="39" t="s">
        <v>95</v>
      </c>
      <c r="J660" s="39">
        <v>2015.0</v>
      </c>
      <c r="K660" s="39">
        <f>104/3.67</f>
        <v>28.33787466</v>
      </c>
      <c r="L660" s="39">
        <v>2005.0</v>
      </c>
      <c r="M660" s="39" t="s">
        <v>85</v>
      </c>
      <c r="P660" s="39">
        <v>1.5</v>
      </c>
      <c r="Q660" s="39"/>
      <c r="R660" s="39">
        <v>1.1</v>
      </c>
      <c r="BP660" s="39" t="s">
        <v>277</v>
      </c>
      <c r="BR660" s="39" t="s">
        <v>583</v>
      </c>
    </row>
    <row r="661">
      <c r="A661" s="39">
        <v>697.0</v>
      </c>
      <c r="B661" s="39" t="s">
        <v>579</v>
      </c>
      <c r="C661" s="47" t="s">
        <v>91</v>
      </c>
      <c r="D661" s="39" t="s">
        <v>580</v>
      </c>
      <c r="E661" s="39">
        <v>2019.0</v>
      </c>
      <c r="F661" s="39" t="s">
        <v>581</v>
      </c>
      <c r="H661" s="39" t="s">
        <v>222</v>
      </c>
      <c r="I661" s="39" t="s">
        <v>95</v>
      </c>
      <c r="J661" s="39">
        <v>2025.0</v>
      </c>
      <c r="K661" s="39">
        <f>151/3.67</f>
        <v>41.14441417</v>
      </c>
      <c r="L661" s="39">
        <v>2005.0</v>
      </c>
      <c r="M661" s="39" t="s">
        <v>85</v>
      </c>
      <c r="P661" s="39">
        <v>1.5</v>
      </c>
      <c r="Q661" s="39"/>
      <c r="R661" s="39">
        <v>1.1</v>
      </c>
      <c r="BP661" s="39" t="s">
        <v>277</v>
      </c>
      <c r="BR661" s="39" t="s">
        <v>583</v>
      </c>
    </row>
    <row r="662">
      <c r="A662" s="39">
        <v>793.0</v>
      </c>
      <c r="B662" s="39" t="s">
        <v>584</v>
      </c>
      <c r="C662" s="39" t="s">
        <v>91</v>
      </c>
      <c r="D662" s="39" t="s">
        <v>312</v>
      </c>
      <c r="E662" s="39">
        <v>2019.0</v>
      </c>
      <c r="F662" s="39" t="s">
        <v>585</v>
      </c>
      <c r="G662" s="39" t="s">
        <v>586</v>
      </c>
      <c r="I662" s="39" t="s">
        <v>95</v>
      </c>
      <c r="J662" s="39">
        <v>2015.0</v>
      </c>
      <c r="K662" s="39">
        <v>52.51</v>
      </c>
      <c r="L662" s="39">
        <v>2015.0</v>
      </c>
      <c r="M662" s="39" t="s">
        <v>85</v>
      </c>
      <c r="P662" s="39">
        <v>2.0</v>
      </c>
      <c r="Q662" s="39"/>
      <c r="R662" s="39">
        <v>1.0</v>
      </c>
      <c r="BP662" s="39" t="s">
        <v>587</v>
      </c>
      <c r="BR662" s="39" t="s">
        <v>588</v>
      </c>
    </row>
    <row r="663">
      <c r="A663" s="39">
        <v>67.0</v>
      </c>
      <c r="B663" s="39" t="s">
        <v>589</v>
      </c>
      <c r="C663" s="39" t="s">
        <v>128</v>
      </c>
      <c r="D663" s="39" t="s">
        <v>590</v>
      </c>
      <c r="E663" s="39">
        <v>2020.0</v>
      </c>
      <c r="F663" s="39" t="s">
        <v>591</v>
      </c>
      <c r="G663" s="39" t="s">
        <v>267</v>
      </c>
      <c r="I663" s="39" t="s">
        <v>95</v>
      </c>
      <c r="J663" s="39">
        <v>2020.0</v>
      </c>
      <c r="K663" s="39">
        <v>24.12</v>
      </c>
      <c r="L663" s="39">
        <v>2010.0</v>
      </c>
      <c r="M663" s="39" t="s">
        <v>85</v>
      </c>
      <c r="O663" s="39">
        <v>3.0</v>
      </c>
      <c r="P663" s="39"/>
      <c r="AL663" s="39">
        <v>-2.2</v>
      </c>
      <c r="AM663" s="39"/>
      <c r="AN663" s="39"/>
      <c r="AO663" s="39">
        <v>0.6</v>
      </c>
      <c r="AP663" s="39">
        <v>3.0</v>
      </c>
      <c r="AQ663" s="39">
        <v>6.6</v>
      </c>
      <c r="AR663" s="39">
        <v>10.1</v>
      </c>
      <c r="AS663" s="39">
        <v>13.3</v>
      </c>
      <c r="AT663" s="39">
        <v>21.2</v>
      </c>
      <c r="AU663" s="39">
        <v>30.8</v>
      </c>
      <c r="AV663" s="39">
        <v>35.5</v>
      </c>
      <c r="AW663" s="39">
        <v>42.3</v>
      </c>
      <c r="AX663" s="39">
        <v>51.4</v>
      </c>
      <c r="AY663" s="39">
        <v>60.0</v>
      </c>
      <c r="AZ663" s="39">
        <v>75.0</v>
      </c>
      <c r="BA663" s="39"/>
      <c r="BC663" s="39">
        <v>1.0</v>
      </c>
      <c r="BD663" s="39">
        <v>1.0</v>
      </c>
      <c r="BE663" s="39">
        <v>1.0</v>
      </c>
      <c r="BG663" s="39">
        <v>1.0</v>
      </c>
      <c r="BH663" s="39">
        <v>1.0</v>
      </c>
      <c r="BJ663" s="39">
        <v>1.0</v>
      </c>
      <c r="BP663" s="39" t="s">
        <v>592</v>
      </c>
      <c r="BR663" s="39" t="s">
        <v>593</v>
      </c>
    </row>
    <row r="664">
      <c r="A664" s="39">
        <v>1644.0</v>
      </c>
      <c r="B664" s="39" t="s">
        <v>594</v>
      </c>
      <c r="C664" s="39" t="s">
        <v>128</v>
      </c>
      <c r="D664" s="39" t="s">
        <v>595</v>
      </c>
      <c r="E664" s="39">
        <v>2017.0</v>
      </c>
      <c r="F664" s="39" t="s">
        <v>596</v>
      </c>
      <c r="G664" s="39" t="s">
        <v>267</v>
      </c>
      <c r="I664" s="39"/>
      <c r="J664" s="39">
        <v>2015.0</v>
      </c>
      <c r="K664" s="39">
        <v>19.6</v>
      </c>
      <c r="L664" s="39">
        <v>2005.0</v>
      </c>
      <c r="M664" s="39" t="s">
        <v>85</v>
      </c>
      <c r="P664" s="39">
        <v>1.5</v>
      </c>
      <c r="Q664" s="39"/>
      <c r="R664" s="39">
        <v>1.45</v>
      </c>
      <c r="BP664" s="39" t="s">
        <v>436</v>
      </c>
      <c r="BR664" s="39" t="s">
        <v>597</v>
      </c>
    </row>
    <row r="665">
      <c r="A665" s="39">
        <v>1644.0</v>
      </c>
      <c r="B665" s="39" t="s">
        <v>594</v>
      </c>
      <c r="C665" s="39" t="s">
        <v>128</v>
      </c>
      <c r="D665" s="39" t="s">
        <v>595</v>
      </c>
      <c r="E665" s="39">
        <v>2017.0</v>
      </c>
      <c r="F665" s="39" t="s">
        <v>596</v>
      </c>
      <c r="G665" s="39" t="s">
        <v>267</v>
      </c>
      <c r="J665" s="39">
        <v>2020.0</v>
      </c>
      <c r="K665" s="39">
        <v>24.0</v>
      </c>
      <c r="L665" s="39">
        <v>2005.0</v>
      </c>
      <c r="M665" s="39" t="s">
        <v>85</v>
      </c>
      <c r="P665" s="39">
        <v>1.5</v>
      </c>
      <c r="Q665" s="39"/>
      <c r="R665" s="39">
        <v>1.45</v>
      </c>
      <c r="BP665" s="39" t="s">
        <v>436</v>
      </c>
      <c r="BR665" s="39" t="s">
        <v>598</v>
      </c>
    </row>
    <row r="666">
      <c r="A666" s="39">
        <v>1644.0</v>
      </c>
      <c r="B666" s="39" t="s">
        <v>594</v>
      </c>
      <c r="C666" s="39" t="s">
        <v>128</v>
      </c>
      <c r="D666" s="39" t="s">
        <v>595</v>
      </c>
      <c r="E666" s="39">
        <v>2017.0</v>
      </c>
      <c r="F666" s="39" t="s">
        <v>596</v>
      </c>
      <c r="G666" s="39" t="s">
        <v>267</v>
      </c>
      <c r="J666" s="39">
        <v>2050.0</v>
      </c>
      <c r="K666" s="39">
        <v>56.7</v>
      </c>
      <c r="L666" s="39">
        <v>2005.0</v>
      </c>
      <c r="M666" s="39" t="s">
        <v>85</v>
      </c>
      <c r="P666" s="39">
        <v>1.5</v>
      </c>
      <c r="Q666" s="39"/>
      <c r="R666" s="39">
        <v>1.45</v>
      </c>
      <c r="BP666" s="39" t="s">
        <v>436</v>
      </c>
      <c r="BR666" s="39" t="s">
        <v>599</v>
      </c>
    </row>
    <row r="667">
      <c r="A667" s="39">
        <v>1644.0</v>
      </c>
      <c r="B667" s="39" t="s">
        <v>594</v>
      </c>
      <c r="C667" s="39" t="s">
        <v>128</v>
      </c>
      <c r="D667" s="39" t="s">
        <v>595</v>
      </c>
      <c r="E667" s="39">
        <v>2017.0</v>
      </c>
      <c r="F667" s="39" t="s">
        <v>596</v>
      </c>
      <c r="G667" s="39" t="s">
        <v>267</v>
      </c>
      <c r="J667" s="39">
        <v>2100.0</v>
      </c>
      <c r="K667" s="39">
        <v>139.0</v>
      </c>
      <c r="L667" s="39">
        <v>2005.0</v>
      </c>
      <c r="M667" s="39" t="s">
        <v>85</v>
      </c>
      <c r="P667" s="39">
        <v>1.5</v>
      </c>
      <c r="Q667" s="39"/>
      <c r="R667" s="39">
        <v>1.45</v>
      </c>
      <c r="BP667" s="39" t="s">
        <v>436</v>
      </c>
      <c r="BR667" s="39" t="s">
        <v>600</v>
      </c>
    </row>
    <row r="668">
      <c r="A668" s="39">
        <v>1644.0</v>
      </c>
      <c r="B668" s="39" t="s">
        <v>594</v>
      </c>
      <c r="C668" s="39" t="s">
        <v>128</v>
      </c>
      <c r="D668" s="39" t="s">
        <v>595</v>
      </c>
      <c r="E668" s="39">
        <v>2017.0</v>
      </c>
      <c r="F668" s="39" t="s">
        <v>596</v>
      </c>
      <c r="G668" s="39" t="s">
        <v>267</v>
      </c>
      <c r="J668" s="39">
        <v>2015.0</v>
      </c>
      <c r="K668" s="39">
        <v>54.7</v>
      </c>
      <c r="L668" s="39">
        <v>2005.0</v>
      </c>
      <c r="M668" s="39" t="s">
        <v>85</v>
      </c>
      <c r="P668" s="39">
        <v>0.1</v>
      </c>
      <c r="Q668" s="39"/>
      <c r="R668" s="39">
        <v>1.45</v>
      </c>
      <c r="BP668" s="39" t="s">
        <v>436</v>
      </c>
      <c r="BR668" s="39" t="s">
        <v>601</v>
      </c>
    </row>
    <row r="669">
      <c r="A669" s="39">
        <v>1644.0</v>
      </c>
      <c r="B669" s="39" t="s">
        <v>594</v>
      </c>
      <c r="C669" s="39" t="s">
        <v>128</v>
      </c>
      <c r="D669" s="39" t="s">
        <v>595</v>
      </c>
      <c r="E669" s="39">
        <v>2017.0</v>
      </c>
      <c r="F669" s="39" t="s">
        <v>596</v>
      </c>
      <c r="G669" s="39" t="s">
        <v>267</v>
      </c>
      <c r="J669" s="39">
        <v>2020.0</v>
      </c>
      <c r="K669" s="39">
        <v>64.9</v>
      </c>
      <c r="L669" s="39">
        <v>2005.0</v>
      </c>
      <c r="M669" s="39" t="s">
        <v>85</v>
      </c>
      <c r="P669" s="39">
        <v>0.1</v>
      </c>
      <c r="Q669" s="39"/>
      <c r="R669" s="39">
        <v>1.45</v>
      </c>
      <c r="BP669" s="39" t="s">
        <v>436</v>
      </c>
      <c r="BR669" s="39" t="s">
        <v>602</v>
      </c>
    </row>
    <row r="670">
      <c r="A670" s="39">
        <v>1644.0</v>
      </c>
      <c r="B670" s="39" t="s">
        <v>594</v>
      </c>
      <c r="C670" s="39" t="s">
        <v>128</v>
      </c>
      <c r="D670" s="39" t="s">
        <v>595</v>
      </c>
      <c r="E670" s="39">
        <v>2017.0</v>
      </c>
      <c r="F670" s="39" t="s">
        <v>596</v>
      </c>
      <c r="G670" s="39" t="s">
        <v>267</v>
      </c>
      <c r="J670" s="39">
        <v>2050.0</v>
      </c>
      <c r="K670" s="39">
        <v>136.0</v>
      </c>
      <c r="L670" s="39">
        <v>2005.0</v>
      </c>
      <c r="M670" s="39" t="s">
        <v>85</v>
      </c>
      <c r="P670" s="39">
        <v>0.1</v>
      </c>
      <c r="Q670" s="39"/>
      <c r="R670" s="39">
        <v>1.45</v>
      </c>
      <c r="BP670" s="39" t="s">
        <v>436</v>
      </c>
      <c r="BR670" s="39" t="s">
        <v>603</v>
      </c>
    </row>
    <row r="671">
      <c r="A671" s="39">
        <v>1644.0</v>
      </c>
      <c r="B671" s="39" t="s">
        <v>594</v>
      </c>
      <c r="C671" s="39" t="s">
        <v>128</v>
      </c>
      <c r="D671" s="39" t="s">
        <v>595</v>
      </c>
      <c r="E671" s="39">
        <v>2017.0</v>
      </c>
      <c r="F671" s="39" t="s">
        <v>596</v>
      </c>
      <c r="G671" s="39" t="s">
        <v>267</v>
      </c>
      <c r="J671" s="39">
        <v>2100.0</v>
      </c>
      <c r="K671" s="39">
        <v>273.0</v>
      </c>
      <c r="L671" s="39">
        <v>2005.0</v>
      </c>
      <c r="M671" s="39" t="s">
        <v>85</v>
      </c>
      <c r="P671" s="39">
        <v>0.1</v>
      </c>
      <c r="Q671" s="39"/>
      <c r="R671" s="39">
        <v>1.45</v>
      </c>
      <c r="BP671" s="39" t="s">
        <v>436</v>
      </c>
      <c r="BR671" s="39" t="s">
        <v>604</v>
      </c>
    </row>
    <row r="672">
      <c r="A672" s="39">
        <v>2898.0</v>
      </c>
      <c r="B672" s="39" t="s">
        <v>605</v>
      </c>
      <c r="C672" s="39" t="s">
        <v>128</v>
      </c>
      <c r="D672" s="39" t="s">
        <v>606</v>
      </c>
      <c r="E672" s="39">
        <v>2013.0</v>
      </c>
      <c r="F672" s="39" t="s">
        <v>607</v>
      </c>
      <c r="G672" s="39" t="s">
        <v>89</v>
      </c>
      <c r="I672" s="39" t="s">
        <v>608</v>
      </c>
      <c r="J672" s="39">
        <v>2010.0</v>
      </c>
      <c r="K672" s="39">
        <v>54.2</v>
      </c>
      <c r="L672" s="39">
        <v>2007.0</v>
      </c>
      <c r="M672" s="39" t="s">
        <v>609</v>
      </c>
      <c r="O672" s="39">
        <v>2.5</v>
      </c>
      <c r="Q672" s="39"/>
      <c r="R672" s="39"/>
      <c r="BH672" s="39">
        <v>1.0</v>
      </c>
      <c r="BP672" s="39" t="s">
        <v>139</v>
      </c>
      <c r="BR672" s="39" t="s">
        <v>610</v>
      </c>
    </row>
    <row r="673">
      <c r="A673" s="39">
        <v>2898.0</v>
      </c>
      <c r="B673" s="39" t="s">
        <v>605</v>
      </c>
      <c r="C673" s="39" t="s">
        <v>128</v>
      </c>
      <c r="D673" s="39" t="s">
        <v>606</v>
      </c>
      <c r="E673" s="39">
        <v>2013.0</v>
      </c>
      <c r="F673" s="39" t="s">
        <v>607</v>
      </c>
      <c r="G673" s="39" t="s">
        <v>89</v>
      </c>
      <c r="I673" s="39" t="s">
        <v>608</v>
      </c>
      <c r="J673" s="39">
        <v>2010.0</v>
      </c>
      <c r="K673" s="39">
        <v>31.6</v>
      </c>
      <c r="L673" s="39">
        <v>2007.0</v>
      </c>
      <c r="M673" s="39" t="s">
        <v>611</v>
      </c>
      <c r="O673" s="39">
        <v>2.5</v>
      </c>
      <c r="BH673" s="39">
        <v>1.0</v>
      </c>
      <c r="BP673" s="39" t="s">
        <v>139</v>
      </c>
      <c r="BR673" s="39" t="s">
        <v>610</v>
      </c>
    </row>
    <row r="674">
      <c r="A674" s="39">
        <v>2898.0</v>
      </c>
      <c r="B674" s="39" t="s">
        <v>605</v>
      </c>
      <c r="C674" s="39" t="s">
        <v>128</v>
      </c>
      <c r="D674" s="39" t="s">
        <v>606</v>
      </c>
      <c r="E674" s="39">
        <v>2013.0</v>
      </c>
      <c r="F674" s="39" t="s">
        <v>607</v>
      </c>
      <c r="G674" s="39" t="s">
        <v>89</v>
      </c>
      <c r="I674" s="39" t="s">
        <v>608</v>
      </c>
      <c r="J674" s="39">
        <v>2010.0</v>
      </c>
      <c r="K674" s="39">
        <v>43.5</v>
      </c>
      <c r="L674" s="39">
        <v>2007.0</v>
      </c>
      <c r="M674" s="39" t="s">
        <v>612</v>
      </c>
      <c r="O674" s="39">
        <v>2.5</v>
      </c>
      <c r="BH674" s="39">
        <v>1.0</v>
      </c>
      <c r="BP674" s="39" t="s">
        <v>139</v>
      </c>
      <c r="BR674" s="39" t="s">
        <v>610</v>
      </c>
    </row>
    <row r="675">
      <c r="A675" s="39">
        <v>2898.0</v>
      </c>
      <c r="B675" s="39" t="s">
        <v>605</v>
      </c>
      <c r="C675" s="39" t="s">
        <v>128</v>
      </c>
      <c r="D675" s="39" t="s">
        <v>606</v>
      </c>
      <c r="E675" s="39">
        <v>2013.0</v>
      </c>
      <c r="F675" s="39" t="s">
        <v>607</v>
      </c>
      <c r="G675" s="39" t="s">
        <v>89</v>
      </c>
      <c r="I675" s="39" t="s">
        <v>608</v>
      </c>
      <c r="J675" s="39">
        <v>2010.0</v>
      </c>
      <c r="K675" s="39">
        <v>44.4</v>
      </c>
      <c r="L675" s="39">
        <v>2007.0</v>
      </c>
      <c r="M675" s="39" t="s">
        <v>613</v>
      </c>
      <c r="O675" s="39">
        <v>2.5</v>
      </c>
      <c r="BH675" s="39">
        <v>1.0</v>
      </c>
      <c r="BP675" s="39" t="s">
        <v>139</v>
      </c>
      <c r="BR675" s="39" t="s">
        <v>610</v>
      </c>
    </row>
    <row r="676">
      <c r="A676" s="39">
        <v>2898.0</v>
      </c>
      <c r="B676" s="39" t="s">
        <v>605</v>
      </c>
      <c r="C676" s="39" t="s">
        <v>128</v>
      </c>
      <c r="D676" s="39" t="s">
        <v>606</v>
      </c>
      <c r="E676" s="39">
        <v>2013.0</v>
      </c>
      <c r="F676" s="39" t="s">
        <v>607</v>
      </c>
      <c r="G676" s="39" t="s">
        <v>89</v>
      </c>
      <c r="I676" s="39" t="s">
        <v>608</v>
      </c>
      <c r="J676" s="39">
        <v>2010.0</v>
      </c>
      <c r="K676" s="39">
        <v>37.4</v>
      </c>
      <c r="L676" s="39">
        <v>2007.0</v>
      </c>
      <c r="M676" s="39" t="s">
        <v>614</v>
      </c>
      <c r="O676" s="39">
        <v>2.5</v>
      </c>
      <c r="BH676" s="39">
        <v>1.0</v>
      </c>
      <c r="BP676" s="39" t="s">
        <v>139</v>
      </c>
      <c r="BR676" s="39" t="s">
        <v>610</v>
      </c>
    </row>
    <row r="677">
      <c r="A677" s="39">
        <v>2898.0</v>
      </c>
      <c r="B677" s="39" t="s">
        <v>605</v>
      </c>
      <c r="C677" s="39" t="s">
        <v>128</v>
      </c>
      <c r="D677" s="39" t="s">
        <v>606</v>
      </c>
      <c r="E677" s="39">
        <v>2013.0</v>
      </c>
      <c r="F677" s="39" t="s">
        <v>607</v>
      </c>
      <c r="G677" s="39" t="s">
        <v>365</v>
      </c>
      <c r="I677" s="39" t="s">
        <v>608</v>
      </c>
      <c r="J677" s="39">
        <v>2010.0</v>
      </c>
      <c r="K677" s="39">
        <v>65.5</v>
      </c>
      <c r="L677" s="39">
        <v>2007.0</v>
      </c>
      <c r="M677" s="39" t="s">
        <v>609</v>
      </c>
      <c r="O677" s="39">
        <v>2.5</v>
      </c>
      <c r="BH677" s="39">
        <v>1.0</v>
      </c>
      <c r="BP677" s="39" t="s">
        <v>139</v>
      </c>
      <c r="BR677" s="39" t="s">
        <v>610</v>
      </c>
    </row>
    <row r="678">
      <c r="A678" s="39">
        <v>2898.0</v>
      </c>
      <c r="B678" s="39" t="s">
        <v>605</v>
      </c>
      <c r="C678" s="39" t="s">
        <v>128</v>
      </c>
      <c r="D678" s="39" t="s">
        <v>606</v>
      </c>
      <c r="E678" s="39">
        <v>2013.0</v>
      </c>
      <c r="F678" s="39" t="s">
        <v>607</v>
      </c>
      <c r="G678" s="39" t="s">
        <v>365</v>
      </c>
      <c r="I678" s="39" t="s">
        <v>608</v>
      </c>
      <c r="J678" s="39">
        <v>2010.0</v>
      </c>
      <c r="K678" s="39">
        <v>34.6</v>
      </c>
      <c r="L678" s="39">
        <v>2007.0</v>
      </c>
      <c r="M678" s="39" t="s">
        <v>611</v>
      </c>
      <c r="O678" s="39">
        <v>2.5</v>
      </c>
      <c r="BH678" s="39">
        <v>1.0</v>
      </c>
      <c r="BP678" s="39" t="s">
        <v>139</v>
      </c>
      <c r="BR678" s="39" t="s">
        <v>610</v>
      </c>
    </row>
    <row r="679">
      <c r="A679" s="39">
        <v>2898.0</v>
      </c>
      <c r="B679" s="39" t="s">
        <v>605</v>
      </c>
      <c r="C679" s="39" t="s">
        <v>128</v>
      </c>
      <c r="D679" s="39" t="s">
        <v>606</v>
      </c>
      <c r="E679" s="39">
        <v>2013.0</v>
      </c>
      <c r="F679" s="39" t="s">
        <v>607</v>
      </c>
      <c r="G679" s="39" t="s">
        <v>365</v>
      </c>
      <c r="I679" s="39" t="s">
        <v>608</v>
      </c>
      <c r="J679" s="39">
        <v>2010.0</v>
      </c>
      <c r="K679" s="39">
        <v>49.2</v>
      </c>
      <c r="L679" s="39">
        <v>2007.0</v>
      </c>
      <c r="M679" s="39" t="s">
        <v>612</v>
      </c>
      <c r="O679" s="39">
        <v>2.5</v>
      </c>
      <c r="BH679" s="39">
        <v>1.0</v>
      </c>
      <c r="BP679" s="39" t="s">
        <v>139</v>
      </c>
      <c r="BR679" s="39" t="s">
        <v>610</v>
      </c>
    </row>
    <row r="680">
      <c r="A680" s="39">
        <v>2898.0</v>
      </c>
      <c r="B680" s="39" t="s">
        <v>605</v>
      </c>
      <c r="C680" s="39" t="s">
        <v>128</v>
      </c>
      <c r="D680" s="39" t="s">
        <v>606</v>
      </c>
      <c r="E680" s="39">
        <v>2013.0</v>
      </c>
      <c r="F680" s="39" t="s">
        <v>607</v>
      </c>
      <c r="G680" s="39" t="s">
        <v>365</v>
      </c>
      <c r="I680" s="39" t="s">
        <v>608</v>
      </c>
      <c r="J680" s="39">
        <v>2010.0</v>
      </c>
      <c r="K680" s="39">
        <v>54.7</v>
      </c>
      <c r="L680" s="39">
        <v>2007.0</v>
      </c>
      <c r="M680" s="39" t="s">
        <v>613</v>
      </c>
      <c r="O680" s="39">
        <v>2.5</v>
      </c>
      <c r="BH680" s="39">
        <v>1.0</v>
      </c>
      <c r="BP680" s="39" t="s">
        <v>139</v>
      </c>
      <c r="BR680" s="39" t="s">
        <v>610</v>
      </c>
    </row>
    <row r="681">
      <c r="A681" s="39">
        <v>2898.0</v>
      </c>
      <c r="B681" s="39" t="s">
        <v>605</v>
      </c>
      <c r="C681" s="39" t="s">
        <v>128</v>
      </c>
      <c r="D681" s="39" t="s">
        <v>606</v>
      </c>
      <c r="E681" s="39">
        <v>2013.0</v>
      </c>
      <c r="F681" s="39" t="s">
        <v>607</v>
      </c>
      <c r="G681" s="39" t="s">
        <v>365</v>
      </c>
      <c r="I681" s="39" t="s">
        <v>608</v>
      </c>
      <c r="J681" s="39">
        <v>2010.0</v>
      </c>
      <c r="K681" s="39">
        <v>42.9</v>
      </c>
      <c r="L681" s="39">
        <v>2007.0</v>
      </c>
      <c r="M681" s="39" t="s">
        <v>614</v>
      </c>
      <c r="O681" s="39">
        <v>2.5</v>
      </c>
      <c r="BH681" s="39">
        <v>1.0</v>
      </c>
      <c r="BP681" s="39" t="s">
        <v>139</v>
      </c>
      <c r="BR681" s="39" t="s">
        <v>610</v>
      </c>
    </row>
    <row r="682">
      <c r="A682" s="39">
        <v>2898.0</v>
      </c>
      <c r="B682" s="39" t="s">
        <v>605</v>
      </c>
      <c r="C682" s="39" t="s">
        <v>128</v>
      </c>
      <c r="D682" s="39" t="s">
        <v>606</v>
      </c>
      <c r="E682" s="39">
        <v>2013.0</v>
      </c>
      <c r="F682" s="39" t="s">
        <v>607</v>
      </c>
      <c r="G682" s="39" t="s">
        <v>615</v>
      </c>
      <c r="I682" s="39" t="s">
        <v>608</v>
      </c>
      <c r="J682" s="39">
        <v>2010.0</v>
      </c>
      <c r="K682" s="39">
        <v>19.3</v>
      </c>
      <c r="L682" s="39">
        <v>2007.0</v>
      </c>
      <c r="M682" s="39" t="s">
        <v>609</v>
      </c>
      <c r="O682" s="39">
        <v>2.5</v>
      </c>
      <c r="BH682" s="39">
        <v>1.0</v>
      </c>
      <c r="BP682" s="39" t="s">
        <v>139</v>
      </c>
      <c r="BR682" s="39" t="s">
        <v>610</v>
      </c>
    </row>
    <row r="683">
      <c r="A683" s="39">
        <v>2898.0</v>
      </c>
      <c r="B683" s="39" t="s">
        <v>605</v>
      </c>
      <c r="C683" s="39" t="s">
        <v>128</v>
      </c>
      <c r="D683" s="39" t="s">
        <v>606</v>
      </c>
      <c r="E683" s="39">
        <v>2013.0</v>
      </c>
      <c r="F683" s="39" t="s">
        <v>607</v>
      </c>
      <c r="G683" s="39" t="s">
        <v>615</v>
      </c>
      <c r="I683" s="39" t="s">
        <v>608</v>
      </c>
      <c r="J683" s="39">
        <v>2010.0</v>
      </c>
      <c r="K683" s="39">
        <v>14.8</v>
      </c>
      <c r="L683" s="39">
        <v>2007.0</v>
      </c>
      <c r="M683" s="39" t="s">
        <v>611</v>
      </c>
      <c r="O683" s="39">
        <v>2.5</v>
      </c>
      <c r="BH683" s="39">
        <v>1.0</v>
      </c>
      <c r="BP683" s="39" t="s">
        <v>139</v>
      </c>
      <c r="BR683" s="39" t="s">
        <v>610</v>
      </c>
    </row>
    <row r="684">
      <c r="A684" s="39">
        <v>2898.0</v>
      </c>
      <c r="B684" s="39" t="s">
        <v>605</v>
      </c>
      <c r="C684" s="39" t="s">
        <v>128</v>
      </c>
      <c r="D684" s="39" t="s">
        <v>606</v>
      </c>
      <c r="E684" s="39">
        <v>2013.0</v>
      </c>
      <c r="F684" s="39" t="s">
        <v>607</v>
      </c>
      <c r="G684" s="39" t="s">
        <v>615</v>
      </c>
      <c r="I684" s="39" t="s">
        <v>608</v>
      </c>
      <c r="J684" s="39">
        <v>2010.0</v>
      </c>
      <c r="K684" s="39">
        <v>8.8</v>
      </c>
      <c r="L684" s="39">
        <v>2007.0</v>
      </c>
      <c r="M684" s="39" t="s">
        <v>612</v>
      </c>
      <c r="O684" s="39">
        <v>2.5</v>
      </c>
      <c r="BH684" s="39">
        <v>1.0</v>
      </c>
      <c r="BP684" s="39" t="s">
        <v>139</v>
      </c>
      <c r="BR684" s="39" t="s">
        <v>610</v>
      </c>
    </row>
    <row r="685">
      <c r="A685" s="39">
        <v>2898.0</v>
      </c>
      <c r="B685" s="39" t="s">
        <v>605</v>
      </c>
      <c r="C685" s="39" t="s">
        <v>128</v>
      </c>
      <c r="D685" s="39" t="s">
        <v>606</v>
      </c>
      <c r="E685" s="39">
        <v>2013.0</v>
      </c>
      <c r="F685" s="39" t="s">
        <v>607</v>
      </c>
      <c r="G685" s="39" t="s">
        <v>615</v>
      </c>
      <c r="I685" s="39" t="s">
        <v>608</v>
      </c>
      <c r="J685" s="39">
        <v>2010.0</v>
      </c>
      <c r="K685" s="39">
        <v>22.2</v>
      </c>
      <c r="L685" s="39">
        <v>2007.0</v>
      </c>
      <c r="M685" s="39" t="s">
        <v>613</v>
      </c>
      <c r="O685" s="39">
        <v>2.5</v>
      </c>
      <c r="BH685" s="39">
        <v>1.0</v>
      </c>
      <c r="BP685" s="39" t="s">
        <v>139</v>
      </c>
      <c r="BR685" s="39" t="s">
        <v>610</v>
      </c>
    </row>
    <row r="686">
      <c r="A686" s="39">
        <v>2898.0</v>
      </c>
      <c r="B686" s="39" t="s">
        <v>605</v>
      </c>
      <c r="C686" s="39" t="s">
        <v>128</v>
      </c>
      <c r="D686" s="39" t="s">
        <v>606</v>
      </c>
      <c r="E686" s="39">
        <v>2013.0</v>
      </c>
      <c r="F686" s="39" t="s">
        <v>607</v>
      </c>
      <c r="G686" s="39" t="s">
        <v>615</v>
      </c>
      <c r="I686" s="39" t="s">
        <v>608</v>
      </c>
      <c r="J686" s="39">
        <v>2010.0</v>
      </c>
      <c r="K686" s="39">
        <v>3.0</v>
      </c>
      <c r="L686" s="39">
        <v>2007.0</v>
      </c>
      <c r="M686" s="39" t="s">
        <v>614</v>
      </c>
      <c r="O686" s="39">
        <v>2.5</v>
      </c>
      <c r="BH686" s="39">
        <v>1.0</v>
      </c>
      <c r="BP686" s="39" t="s">
        <v>139</v>
      </c>
      <c r="BR686" s="39" t="s">
        <v>610</v>
      </c>
    </row>
    <row r="687">
      <c r="A687" s="39">
        <v>2898.0</v>
      </c>
      <c r="B687" s="39" t="s">
        <v>605</v>
      </c>
      <c r="C687" s="39" t="s">
        <v>128</v>
      </c>
      <c r="D687" s="39" t="s">
        <v>606</v>
      </c>
      <c r="E687" s="39">
        <v>2013.0</v>
      </c>
      <c r="F687" s="39" t="s">
        <v>607</v>
      </c>
      <c r="G687" s="39" t="s">
        <v>89</v>
      </c>
      <c r="I687" s="39" t="s">
        <v>608</v>
      </c>
      <c r="J687" s="39">
        <v>2010.0</v>
      </c>
      <c r="K687" s="39">
        <v>35.8</v>
      </c>
      <c r="L687" s="39">
        <v>2007.0</v>
      </c>
      <c r="M687" s="39" t="s">
        <v>609</v>
      </c>
      <c r="O687" s="39">
        <v>3.0</v>
      </c>
      <c r="AX687" s="39">
        <v>70.8</v>
      </c>
      <c r="BH687" s="39">
        <v>1.0</v>
      </c>
      <c r="BP687" s="39" t="s">
        <v>139</v>
      </c>
      <c r="BR687" s="39" t="s">
        <v>610</v>
      </c>
    </row>
    <row r="688">
      <c r="A688" s="39">
        <v>2898.0</v>
      </c>
      <c r="B688" s="39" t="s">
        <v>605</v>
      </c>
      <c r="C688" s="39" t="s">
        <v>128</v>
      </c>
      <c r="D688" s="39" t="s">
        <v>606</v>
      </c>
      <c r="E688" s="39">
        <v>2013.0</v>
      </c>
      <c r="F688" s="39" t="s">
        <v>607</v>
      </c>
      <c r="G688" s="39" t="s">
        <v>89</v>
      </c>
      <c r="I688" s="39" t="s">
        <v>608</v>
      </c>
      <c r="J688" s="39">
        <v>2010.0</v>
      </c>
      <c r="K688" s="39">
        <v>22.0</v>
      </c>
      <c r="L688" s="39">
        <v>2007.0</v>
      </c>
      <c r="M688" s="39" t="s">
        <v>611</v>
      </c>
      <c r="O688" s="39">
        <v>3.0</v>
      </c>
      <c r="AX688" s="39">
        <v>42.1</v>
      </c>
      <c r="BH688" s="39">
        <v>1.0</v>
      </c>
      <c r="BP688" s="39" t="s">
        <v>139</v>
      </c>
      <c r="BR688" s="39" t="s">
        <v>610</v>
      </c>
    </row>
    <row r="689">
      <c r="A689" s="39">
        <v>2898.0</v>
      </c>
      <c r="B689" s="39" t="s">
        <v>605</v>
      </c>
      <c r="C689" s="39" t="s">
        <v>128</v>
      </c>
      <c r="D689" s="39" t="s">
        <v>606</v>
      </c>
      <c r="E689" s="39">
        <v>2013.0</v>
      </c>
      <c r="F689" s="39" t="s">
        <v>607</v>
      </c>
      <c r="G689" s="39" t="s">
        <v>89</v>
      </c>
      <c r="I689" s="39" t="s">
        <v>608</v>
      </c>
      <c r="J689" s="39">
        <v>2010.0</v>
      </c>
      <c r="K689" s="39">
        <v>29.8</v>
      </c>
      <c r="L689" s="39">
        <v>2007.0</v>
      </c>
      <c r="M689" s="39" t="s">
        <v>612</v>
      </c>
      <c r="O689" s="39">
        <v>3.0</v>
      </c>
      <c r="AX689" s="39">
        <v>58.6</v>
      </c>
      <c r="BH689" s="39">
        <v>1.0</v>
      </c>
      <c r="BP689" s="39" t="s">
        <v>139</v>
      </c>
      <c r="BR689" s="39" t="s">
        <v>610</v>
      </c>
    </row>
    <row r="690">
      <c r="A690" s="39">
        <v>2898.0</v>
      </c>
      <c r="B690" s="39" t="s">
        <v>605</v>
      </c>
      <c r="C690" s="39" t="s">
        <v>128</v>
      </c>
      <c r="D690" s="39" t="s">
        <v>606</v>
      </c>
      <c r="E690" s="39">
        <v>2013.0</v>
      </c>
      <c r="F690" s="39" t="s">
        <v>607</v>
      </c>
      <c r="G690" s="39" t="s">
        <v>89</v>
      </c>
      <c r="I690" s="39" t="s">
        <v>608</v>
      </c>
      <c r="J690" s="39">
        <v>2010.0</v>
      </c>
      <c r="K690" s="39">
        <v>28.8</v>
      </c>
      <c r="L690" s="39">
        <v>2007.0</v>
      </c>
      <c r="M690" s="39" t="s">
        <v>613</v>
      </c>
      <c r="O690" s="39">
        <v>3.0</v>
      </c>
      <c r="AX690" s="39">
        <v>57.9</v>
      </c>
      <c r="BH690" s="39">
        <v>1.0</v>
      </c>
      <c r="BP690" s="39" t="s">
        <v>139</v>
      </c>
      <c r="BR690" s="39" t="s">
        <v>610</v>
      </c>
    </row>
    <row r="691">
      <c r="A691" s="39">
        <v>2898.0</v>
      </c>
      <c r="B691" s="39" t="s">
        <v>605</v>
      </c>
      <c r="C691" s="39" t="s">
        <v>128</v>
      </c>
      <c r="D691" s="39" t="s">
        <v>606</v>
      </c>
      <c r="E691" s="39">
        <v>2013.0</v>
      </c>
      <c r="F691" s="39" t="s">
        <v>607</v>
      </c>
      <c r="G691" s="39" t="s">
        <v>89</v>
      </c>
      <c r="I691" s="39" t="s">
        <v>608</v>
      </c>
      <c r="J691" s="39">
        <v>2010.0</v>
      </c>
      <c r="K691" s="39">
        <v>24.9</v>
      </c>
      <c r="L691" s="39">
        <v>2007.0</v>
      </c>
      <c r="M691" s="39" t="s">
        <v>614</v>
      </c>
      <c r="O691" s="39">
        <v>3.0</v>
      </c>
      <c r="AX691" s="39">
        <v>50.8</v>
      </c>
      <c r="BH691" s="39">
        <v>1.0</v>
      </c>
      <c r="BP691" s="39" t="s">
        <v>139</v>
      </c>
      <c r="BR691" s="39" t="s">
        <v>610</v>
      </c>
    </row>
    <row r="692">
      <c r="A692" s="39">
        <v>2898.0</v>
      </c>
      <c r="B692" s="39" t="s">
        <v>605</v>
      </c>
      <c r="C692" s="39" t="s">
        <v>128</v>
      </c>
      <c r="D692" s="39" t="s">
        <v>606</v>
      </c>
      <c r="E692" s="39">
        <v>2013.0</v>
      </c>
      <c r="F692" s="39" t="s">
        <v>607</v>
      </c>
      <c r="G692" s="39" t="s">
        <v>365</v>
      </c>
      <c r="I692" s="39" t="s">
        <v>608</v>
      </c>
      <c r="J692" s="39">
        <v>2010.0</v>
      </c>
      <c r="K692" s="39">
        <v>39.5</v>
      </c>
      <c r="L692" s="39">
        <v>2007.0</v>
      </c>
      <c r="M692" s="39" t="s">
        <v>609</v>
      </c>
      <c r="O692" s="39">
        <v>3.0</v>
      </c>
      <c r="AX692" s="39">
        <v>142.4</v>
      </c>
      <c r="BH692" s="39">
        <v>1.0</v>
      </c>
      <c r="BP692" s="39" t="s">
        <v>139</v>
      </c>
      <c r="BR692" s="39" t="s">
        <v>610</v>
      </c>
    </row>
    <row r="693">
      <c r="A693" s="39">
        <v>2898.0</v>
      </c>
      <c r="B693" s="39" t="s">
        <v>605</v>
      </c>
      <c r="C693" s="39" t="s">
        <v>128</v>
      </c>
      <c r="D693" s="39" t="s">
        <v>606</v>
      </c>
      <c r="E693" s="39">
        <v>2013.0</v>
      </c>
      <c r="F693" s="39" t="s">
        <v>607</v>
      </c>
      <c r="G693" s="39" t="s">
        <v>365</v>
      </c>
      <c r="I693" s="39" t="s">
        <v>608</v>
      </c>
      <c r="J693" s="39">
        <v>2010.0</v>
      </c>
      <c r="K693" s="39">
        <v>22.3</v>
      </c>
      <c r="L693" s="39">
        <v>2007.0</v>
      </c>
      <c r="M693" s="39" t="s">
        <v>611</v>
      </c>
      <c r="O693" s="39">
        <v>3.0</v>
      </c>
      <c r="AX693" s="39">
        <v>82.4</v>
      </c>
      <c r="BH693" s="39">
        <v>1.0</v>
      </c>
      <c r="BP693" s="39" t="s">
        <v>139</v>
      </c>
      <c r="BR693" s="39" t="s">
        <v>610</v>
      </c>
    </row>
    <row r="694">
      <c r="A694" s="39">
        <v>2898.0</v>
      </c>
      <c r="B694" s="39" t="s">
        <v>605</v>
      </c>
      <c r="C694" s="39" t="s">
        <v>128</v>
      </c>
      <c r="D694" s="39" t="s">
        <v>606</v>
      </c>
      <c r="E694" s="39">
        <v>2013.0</v>
      </c>
      <c r="F694" s="39" t="s">
        <v>607</v>
      </c>
      <c r="G694" s="39" t="s">
        <v>365</v>
      </c>
      <c r="I694" s="39" t="s">
        <v>608</v>
      </c>
      <c r="J694" s="39">
        <v>2010.0</v>
      </c>
      <c r="K694" s="39">
        <v>30.3</v>
      </c>
      <c r="L694" s="39">
        <v>2007.0</v>
      </c>
      <c r="M694" s="39" t="s">
        <v>612</v>
      </c>
      <c r="O694" s="39">
        <v>3.0</v>
      </c>
      <c r="AX694" s="39">
        <v>115.6</v>
      </c>
      <c r="BH694" s="39">
        <v>1.0</v>
      </c>
      <c r="BP694" s="39" t="s">
        <v>139</v>
      </c>
      <c r="BR694" s="39" t="s">
        <v>610</v>
      </c>
    </row>
    <row r="695">
      <c r="A695" s="39">
        <v>2898.0</v>
      </c>
      <c r="B695" s="39" t="s">
        <v>605</v>
      </c>
      <c r="C695" s="39" t="s">
        <v>128</v>
      </c>
      <c r="D695" s="39" t="s">
        <v>606</v>
      </c>
      <c r="E695" s="39">
        <v>2013.0</v>
      </c>
      <c r="F695" s="39" t="s">
        <v>607</v>
      </c>
      <c r="G695" s="39" t="s">
        <v>365</v>
      </c>
      <c r="I695" s="39" t="s">
        <v>608</v>
      </c>
      <c r="J695" s="39">
        <v>2010.0</v>
      </c>
      <c r="K695" s="39">
        <v>31.8</v>
      </c>
      <c r="L695" s="39">
        <v>2007.0</v>
      </c>
      <c r="M695" s="39" t="s">
        <v>613</v>
      </c>
      <c r="O695" s="39">
        <v>3.0</v>
      </c>
      <c r="AX695" s="39">
        <v>115.4</v>
      </c>
      <c r="BH695" s="39">
        <v>1.0</v>
      </c>
      <c r="BP695" s="39" t="s">
        <v>139</v>
      </c>
      <c r="BR695" s="39" t="s">
        <v>610</v>
      </c>
    </row>
    <row r="696">
      <c r="A696" s="39">
        <v>2898.0</v>
      </c>
      <c r="B696" s="39" t="s">
        <v>605</v>
      </c>
      <c r="C696" s="39" t="s">
        <v>128</v>
      </c>
      <c r="D696" s="39" t="s">
        <v>606</v>
      </c>
      <c r="E696" s="39">
        <v>2013.0</v>
      </c>
      <c r="F696" s="39" t="s">
        <v>607</v>
      </c>
      <c r="G696" s="39" t="s">
        <v>365</v>
      </c>
      <c r="I696" s="39" t="s">
        <v>608</v>
      </c>
      <c r="J696" s="39">
        <v>2010.0</v>
      </c>
      <c r="K696" s="39">
        <v>25.4</v>
      </c>
      <c r="L696" s="39">
        <v>2007.0</v>
      </c>
      <c r="M696" s="39" t="s">
        <v>614</v>
      </c>
      <c r="O696" s="39">
        <v>3.0</v>
      </c>
      <c r="AX696" s="39">
        <v>104.7</v>
      </c>
      <c r="BH696" s="39">
        <v>1.0</v>
      </c>
      <c r="BP696" s="39" t="s">
        <v>139</v>
      </c>
      <c r="BR696" s="39" t="s">
        <v>610</v>
      </c>
    </row>
    <row r="697">
      <c r="A697" s="39">
        <v>2898.0</v>
      </c>
      <c r="B697" s="39" t="s">
        <v>605</v>
      </c>
      <c r="C697" s="39" t="s">
        <v>128</v>
      </c>
      <c r="D697" s="39" t="s">
        <v>606</v>
      </c>
      <c r="E697" s="39">
        <v>2013.0</v>
      </c>
      <c r="F697" s="39" t="s">
        <v>607</v>
      </c>
      <c r="G697" s="39" t="s">
        <v>615</v>
      </c>
      <c r="I697" s="39" t="s">
        <v>608</v>
      </c>
      <c r="J697" s="39">
        <v>2010.0</v>
      </c>
      <c r="K697" s="39">
        <v>8.2</v>
      </c>
      <c r="L697" s="39">
        <v>2007.0</v>
      </c>
      <c r="M697" s="39" t="s">
        <v>609</v>
      </c>
      <c r="O697" s="39">
        <v>3.0</v>
      </c>
      <c r="AX697" s="39">
        <v>39.7</v>
      </c>
      <c r="BH697" s="39">
        <v>1.0</v>
      </c>
      <c r="BP697" s="39" t="s">
        <v>139</v>
      </c>
      <c r="BR697" s="39" t="s">
        <v>610</v>
      </c>
    </row>
    <row r="698">
      <c r="A698" s="39">
        <v>2898.0</v>
      </c>
      <c r="B698" s="39" t="s">
        <v>605</v>
      </c>
      <c r="C698" s="39" t="s">
        <v>128</v>
      </c>
      <c r="D698" s="39" t="s">
        <v>606</v>
      </c>
      <c r="E698" s="39">
        <v>2013.0</v>
      </c>
      <c r="F698" s="39" t="s">
        <v>607</v>
      </c>
      <c r="G698" s="39" t="s">
        <v>615</v>
      </c>
      <c r="I698" s="39" t="s">
        <v>608</v>
      </c>
      <c r="J698" s="39">
        <v>2010.0</v>
      </c>
      <c r="K698" s="39">
        <v>8.0</v>
      </c>
      <c r="L698" s="39">
        <v>2007.0</v>
      </c>
      <c r="M698" s="39" t="s">
        <v>611</v>
      </c>
      <c r="O698" s="39">
        <v>3.0</v>
      </c>
      <c r="AX698" s="39">
        <v>41.3</v>
      </c>
      <c r="BH698" s="39">
        <v>1.0</v>
      </c>
      <c r="BP698" s="39" t="s">
        <v>139</v>
      </c>
      <c r="BR698" s="39" t="s">
        <v>610</v>
      </c>
    </row>
    <row r="699">
      <c r="A699" s="39">
        <v>2898.0</v>
      </c>
      <c r="B699" s="39" t="s">
        <v>605</v>
      </c>
      <c r="C699" s="39" t="s">
        <v>128</v>
      </c>
      <c r="D699" s="39" t="s">
        <v>606</v>
      </c>
      <c r="E699" s="39">
        <v>2013.0</v>
      </c>
      <c r="F699" s="39" t="s">
        <v>607</v>
      </c>
      <c r="G699" s="39" t="s">
        <v>615</v>
      </c>
      <c r="I699" s="39" t="s">
        <v>608</v>
      </c>
      <c r="J699" s="39">
        <v>2010.0</v>
      </c>
      <c r="K699" s="39">
        <v>3.6</v>
      </c>
      <c r="L699" s="39">
        <v>2007.0</v>
      </c>
      <c r="M699" s="39" t="s">
        <v>612</v>
      </c>
      <c r="O699" s="39">
        <v>3.0</v>
      </c>
      <c r="AX699" s="39">
        <v>32.1</v>
      </c>
      <c r="BH699" s="39">
        <v>1.0</v>
      </c>
      <c r="BP699" s="39" t="s">
        <v>139</v>
      </c>
      <c r="BR699" s="39" t="s">
        <v>610</v>
      </c>
    </row>
    <row r="700">
      <c r="A700" s="39">
        <v>2898.0</v>
      </c>
      <c r="B700" s="39" t="s">
        <v>605</v>
      </c>
      <c r="C700" s="39" t="s">
        <v>128</v>
      </c>
      <c r="D700" s="39" t="s">
        <v>606</v>
      </c>
      <c r="E700" s="39">
        <v>2013.0</v>
      </c>
      <c r="F700" s="39" t="s">
        <v>607</v>
      </c>
      <c r="G700" s="39" t="s">
        <v>615</v>
      </c>
      <c r="I700" s="39" t="s">
        <v>608</v>
      </c>
      <c r="J700" s="39">
        <v>2010.0</v>
      </c>
      <c r="K700" s="39">
        <v>10.2</v>
      </c>
      <c r="L700" s="39">
        <v>2007.0</v>
      </c>
      <c r="M700" s="39" t="s">
        <v>613</v>
      </c>
      <c r="O700" s="39">
        <v>3.0</v>
      </c>
      <c r="AX700" s="39">
        <v>42.6</v>
      </c>
      <c r="BH700" s="39">
        <v>1.0</v>
      </c>
      <c r="BP700" s="39" t="s">
        <v>139</v>
      </c>
      <c r="BR700" s="39" t="s">
        <v>610</v>
      </c>
    </row>
    <row r="701">
      <c r="A701" s="39">
        <v>2898.0</v>
      </c>
      <c r="B701" s="39" t="s">
        <v>605</v>
      </c>
      <c r="C701" s="39" t="s">
        <v>128</v>
      </c>
      <c r="D701" s="39" t="s">
        <v>606</v>
      </c>
      <c r="E701" s="39">
        <v>2013.0</v>
      </c>
      <c r="F701" s="39" t="s">
        <v>607</v>
      </c>
      <c r="G701" s="39" t="s">
        <v>615</v>
      </c>
      <c r="I701" s="39" t="s">
        <v>608</v>
      </c>
      <c r="J701" s="39">
        <v>2010.0</v>
      </c>
      <c r="K701" s="39">
        <v>-0.2</v>
      </c>
      <c r="L701" s="39">
        <v>2007.0</v>
      </c>
      <c r="M701" s="39" t="s">
        <v>614</v>
      </c>
      <c r="O701" s="39">
        <v>3.0</v>
      </c>
      <c r="AX701" s="39">
        <v>19.4</v>
      </c>
      <c r="BH701" s="39">
        <v>1.0</v>
      </c>
      <c r="BP701" s="39" t="s">
        <v>139</v>
      </c>
      <c r="BR701" s="39" t="s">
        <v>610</v>
      </c>
    </row>
    <row r="702">
      <c r="A702" s="39">
        <v>2898.0</v>
      </c>
      <c r="B702" s="39" t="s">
        <v>605</v>
      </c>
      <c r="C702" s="39" t="s">
        <v>128</v>
      </c>
      <c r="D702" s="39" t="s">
        <v>606</v>
      </c>
      <c r="E702" s="39">
        <v>2013.0</v>
      </c>
      <c r="F702" s="39" t="s">
        <v>607</v>
      </c>
      <c r="G702" s="39" t="s">
        <v>89</v>
      </c>
      <c r="I702" s="39" t="s">
        <v>608</v>
      </c>
      <c r="J702" s="39">
        <v>2010.0</v>
      </c>
      <c r="K702" s="39">
        <v>10.8</v>
      </c>
      <c r="L702" s="39">
        <v>2007.0</v>
      </c>
      <c r="M702" s="39" t="s">
        <v>609</v>
      </c>
      <c r="O702" s="39">
        <v>5.0</v>
      </c>
      <c r="BH702" s="39">
        <v>1.0</v>
      </c>
      <c r="BP702" s="39" t="s">
        <v>139</v>
      </c>
      <c r="BR702" s="39" t="s">
        <v>610</v>
      </c>
    </row>
    <row r="703">
      <c r="A703" s="39">
        <v>2898.0</v>
      </c>
      <c r="B703" s="39" t="s">
        <v>605</v>
      </c>
      <c r="C703" s="39" t="s">
        <v>128</v>
      </c>
      <c r="D703" s="39" t="s">
        <v>606</v>
      </c>
      <c r="E703" s="39">
        <v>2013.0</v>
      </c>
      <c r="F703" s="39" t="s">
        <v>607</v>
      </c>
      <c r="G703" s="39" t="s">
        <v>89</v>
      </c>
      <c r="I703" s="39" t="s">
        <v>608</v>
      </c>
      <c r="J703" s="39">
        <v>2010.0</v>
      </c>
      <c r="K703" s="39">
        <v>7.5</v>
      </c>
      <c r="L703" s="39">
        <v>2007.0</v>
      </c>
      <c r="M703" s="39" t="s">
        <v>611</v>
      </c>
      <c r="O703" s="39">
        <v>5.0</v>
      </c>
      <c r="BH703" s="39">
        <v>1.0</v>
      </c>
      <c r="BP703" s="39" t="s">
        <v>139</v>
      </c>
      <c r="BR703" s="39" t="s">
        <v>610</v>
      </c>
    </row>
    <row r="704">
      <c r="A704" s="39">
        <v>2898.0</v>
      </c>
      <c r="B704" s="39" t="s">
        <v>605</v>
      </c>
      <c r="C704" s="39" t="s">
        <v>128</v>
      </c>
      <c r="D704" s="39" t="s">
        <v>606</v>
      </c>
      <c r="E704" s="39">
        <v>2013.0</v>
      </c>
      <c r="F704" s="39" t="s">
        <v>607</v>
      </c>
      <c r="G704" s="39" t="s">
        <v>89</v>
      </c>
      <c r="I704" s="39" t="s">
        <v>608</v>
      </c>
      <c r="J704" s="39">
        <v>2010.0</v>
      </c>
      <c r="K704" s="39">
        <v>9.8</v>
      </c>
      <c r="L704" s="39">
        <v>2007.0</v>
      </c>
      <c r="M704" s="39" t="s">
        <v>612</v>
      </c>
      <c r="O704" s="39">
        <v>5.0</v>
      </c>
      <c r="BH704" s="39">
        <v>1.0</v>
      </c>
      <c r="BP704" s="39" t="s">
        <v>139</v>
      </c>
      <c r="BR704" s="39" t="s">
        <v>610</v>
      </c>
    </row>
    <row r="705">
      <c r="A705" s="39">
        <v>2898.0</v>
      </c>
      <c r="B705" s="39" t="s">
        <v>605</v>
      </c>
      <c r="C705" s="39" t="s">
        <v>128</v>
      </c>
      <c r="D705" s="39" t="s">
        <v>606</v>
      </c>
      <c r="E705" s="39">
        <v>2013.0</v>
      </c>
      <c r="F705" s="39" t="s">
        <v>607</v>
      </c>
      <c r="G705" s="39" t="s">
        <v>89</v>
      </c>
      <c r="I705" s="39" t="s">
        <v>608</v>
      </c>
      <c r="J705" s="39">
        <v>2010.0</v>
      </c>
      <c r="K705" s="39">
        <v>8.6</v>
      </c>
      <c r="L705" s="39">
        <v>2007.0</v>
      </c>
      <c r="M705" s="39" t="s">
        <v>613</v>
      </c>
      <c r="O705" s="39">
        <v>5.0</v>
      </c>
      <c r="BH705" s="39">
        <v>1.0</v>
      </c>
      <c r="BP705" s="39" t="s">
        <v>139</v>
      </c>
      <c r="BR705" s="39" t="s">
        <v>610</v>
      </c>
    </row>
    <row r="706">
      <c r="A706" s="39">
        <v>2898.0</v>
      </c>
      <c r="B706" s="39" t="s">
        <v>605</v>
      </c>
      <c r="C706" s="39" t="s">
        <v>128</v>
      </c>
      <c r="D706" s="39" t="s">
        <v>606</v>
      </c>
      <c r="E706" s="39">
        <v>2013.0</v>
      </c>
      <c r="F706" s="39" t="s">
        <v>607</v>
      </c>
      <c r="G706" s="39" t="s">
        <v>89</v>
      </c>
      <c r="I706" s="39" t="s">
        <v>608</v>
      </c>
      <c r="J706" s="39">
        <v>2010.0</v>
      </c>
      <c r="K706" s="39">
        <v>8.2</v>
      </c>
      <c r="L706" s="39">
        <v>2007.0</v>
      </c>
      <c r="M706" s="39" t="s">
        <v>614</v>
      </c>
      <c r="O706" s="39">
        <v>5.0</v>
      </c>
      <c r="BH706" s="39">
        <v>1.0</v>
      </c>
      <c r="BP706" s="39" t="s">
        <v>139</v>
      </c>
      <c r="BR706" s="39" t="s">
        <v>610</v>
      </c>
    </row>
    <row r="707">
      <c r="A707" s="39">
        <v>2898.0</v>
      </c>
      <c r="B707" s="39" t="s">
        <v>605</v>
      </c>
      <c r="C707" s="39" t="s">
        <v>128</v>
      </c>
      <c r="D707" s="39" t="s">
        <v>606</v>
      </c>
      <c r="E707" s="39">
        <v>2013.0</v>
      </c>
      <c r="F707" s="39" t="s">
        <v>607</v>
      </c>
      <c r="G707" s="39" t="s">
        <v>365</v>
      </c>
      <c r="I707" s="39" t="s">
        <v>608</v>
      </c>
      <c r="J707" s="39">
        <v>2010.0</v>
      </c>
      <c r="K707" s="39">
        <v>8.3</v>
      </c>
      <c r="L707" s="39">
        <v>2007.0</v>
      </c>
      <c r="M707" s="39" t="s">
        <v>609</v>
      </c>
      <c r="O707" s="39">
        <v>5.0</v>
      </c>
      <c r="BH707" s="39">
        <v>1.0</v>
      </c>
      <c r="BP707" s="39" t="s">
        <v>139</v>
      </c>
      <c r="BR707" s="39" t="s">
        <v>610</v>
      </c>
    </row>
    <row r="708">
      <c r="A708" s="39">
        <v>2898.0</v>
      </c>
      <c r="B708" s="39" t="s">
        <v>605</v>
      </c>
      <c r="C708" s="39" t="s">
        <v>128</v>
      </c>
      <c r="D708" s="39" t="s">
        <v>606</v>
      </c>
      <c r="E708" s="39">
        <v>2013.0</v>
      </c>
      <c r="F708" s="39" t="s">
        <v>607</v>
      </c>
      <c r="G708" s="39" t="s">
        <v>365</v>
      </c>
      <c r="I708" s="39" t="s">
        <v>608</v>
      </c>
      <c r="J708" s="39">
        <v>2010.0</v>
      </c>
      <c r="K708" s="39">
        <v>5.2</v>
      </c>
      <c r="L708" s="39">
        <v>2007.0</v>
      </c>
      <c r="M708" s="39" t="s">
        <v>611</v>
      </c>
      <c r="O708" s="39">
        <v>5.0</v>
      </c>
      <c r="BH708" s="39">
        <v>1.0</v>
      </c>
      <c r="BP708" s="39" t="s">
        <v>139</v>
      </c>
      <c r="BR708" s="39" t="s">
        <v>610</v>
      </c>
    </row>
    <row r="709">
      <c r="A709" s="39">
        <v>2898.0</v>
      </c>
      <c r="B709" s="39" t="s">
        <v>605</v>
      </c>
      <c r="C709" s="39" t="s">
        <v>128</v>
      </c>
      <c r="D709" s="39" t="s">
        <v>606</v>
      </c>
      <c r="E709" s="39">
        <v>2013.0</v>
      </c>
      <c r="F709" s="39" t="s">
        <v>607</v>
      </c>
      <c r="G709" s="39" t="s">
        <v>365</v>
      </c>
      <c r="I709" s="39" t="s">
        <v>608</v>
      </c>
      <c r="J709" s="39">
        <v>2010.0</v>
      </c>
      <c r="K709" s="39">
        <v>7.2</v>
      </c>
      <c r="L709" s="39">
        <v>2007.0</v>
      </c>
      <c r="M709" s="39" t="s">
        <v>612</v>
      </c>
      <c r="O709" s="39">
        <v>5.0</v>
      </c>
      <c r="BH709" s="39">
        <v>1.0</v>
      </c>
      <c r="BP709" s="39" t="s">
        <v>139</v>
      </c>
      <c r="BR709" s="39" t="s">
        <v>610</v>
      </c>
    </row>
    <row r="710">
      <c r="A710" s="39">
        <v>2898.0</v>
      </c>
      <c r="B710" s="39" t="s">
        <v>605</v>
      </c>
      <c r="C710" s="39" t="s">
        <v>128</v>
      </c>
      <c r="D710" s="39" t="s">
        <v>606</v>
      </c>
      <c r="E710" s="39">
        <v>2013.0</v>
      </c>
      <c r="F710" s="39" t="s">
        <v>607</v>
      </c>
      <c r="G710" s="39" t="s">
        <v>365</v>
      </c>
      <c r="I710" s="39" t="s">
        <v>608</v>
      </c>
      <c r="J710" s="39">
        <v>2010.0</v>
      </c>
      <c r="K710" s="39">
        <v>6.4</v>
      </c>
      <c r="L710" s="39">
        <v>2007.0</v>
      </c>
      <c r="M710" s="39" t="s">
        <v>613</v>
      </c>
      <c r="O710" s="39">
        <v>5.0</v>
      </c>
      <c r="BH710" s="39">
        <v>1.0</v>
      </c>
      <c r="BP710" s="39" t="s">
        <v>139</v>
      </c>
      <c r="BR710" s="39" t="s">
        <v>610</v>
      </c>
    </row>
    <row r="711">
      <c r="A711" s="39">
        <v>2898.0</v>
      </c>
      <c r="B711" s="39" t="s">
        <v>605</v>
      </c>
      <c r="C711" s="39" t="s">
        <v>128</v>
      </c>
      <c r="D711" s="39" t="s">
        <v>606</v>
      </c>
      <c r="E711" s="39">
        <v>2013.0</v>
      </c>
      <c r="F711" s="39" t="s">
        <v>607</v>
      </c>
      <c r="G711" s="39" t="s">
        <v>365</v>
      </c>
      <c r="I711" s="39" t="s">
        <v>608</v>
      </c>
      <c r="J711" s="39">
        <v>2010.0</v>
      </c>
      <c r="K711" s="39">
        <v>5.5</v>
      </c>
      <c r="L711" s="39">
        <v>2007.0</v>
      </c>
      <c r="M711" s="39" t="s">
        <v>614</v>
      </c>
      <c r="O711" s="39">
        <v>5.0</v>
      </c>
      <c r="BH711" s="39">
        <v>1.0</v>
      </c>
      <c r="BP711" s="39" t="s">
        <v>139</v>
      </c>
      <c r="BR711" s="39" t="s">
        <v>610</v>
      </c>
    </row>
    <row r="712">
      <c r="A712" s="39">
        <v>2898.0</v>
      </c>
      <c r="B712" s="39" t="s">
        <v>605</v>
      </c>
      <c r="C712" s="39" t="s">
        <v>128</v>
      </c>
      <c r="D712" s="39" t="s">
        <v>606</v>
      </c>
      <c r="E712" s="39">
        <v>2013.0</v>
      </c>
      <c r="F712" s="39" t="s">
        <v>607</v>
      </c>
      <c r="G712" s="39" t="s">
        <v>615</v>
      </c>
      <c r="I712" s="39" t="s">
        <v>608</v>
      </c>
      <c r="J712" s="39">
        <v>2010.0</v>
      </c>
      <c r="K712" s="39">
        <v>-1.3</v>
      </c>
      <c r="L712" s="39">
        <v>2007.0</v>
      </c>
      <c r="M712" s="39" t="s">
        <v>609</v>
      </c>
      <c r="O712" s="39">
        <v>5.0</v>
      </c>
      <c r="BH712" s="39">
        <v>1.0</v>
      </c>
      <c r="BP712" s="39" t="s">
        <v>139</v>
      </c>
      <c r="BR712" s="39" t="s">
        <v>610</v>
      </c>
    </row>
    <row r="713">
      <c r="A713" s="39">
        <v>2898.0</v>
      </c>
      <c r="B713" s="39" t="s">
        <v>605</v>
      </c>
      <c r="C713" s="39" t="s">
        <v>128</v>
      </c>
      <c r="D713" s="39" t="s">
        <v>606</v>
      </c>
      <c r="E713" s="39">
        <v>2013.0</v>
      </c>
      <c r="F713" s="39" t="s">
        <v>607</v>
      </c>
      <c r="G713" s="39" t="s">
        <v>615</v>
      </c>
      <c r="I713" s="39" t="s">
        <v>608</v>
      </c>
      <c r="J713" s="39">
        <v>2010.0</v>
      </c>
      <c r="K713" s="39">
        <v>-0.3</v>
      </c>
      <c r="L713" s="39">
        <v>2007.0</v>
      </c>
      <c r="M713" s="39" t="s">
        <v>611</v>
      </c>
      <c r="O713" s="39">
        <v>5.0</v>
      </c>
      <c r="BH713" s="39">
        <v>1.0</v>
      </c>
      <c r="BP713" s="39" t="s">
        <v>139</v>
      </c>
      <c r="BR713" s="39" t="s">
        <v>610</v>
      </c>
    </row>
    <row r="714">
      <c r="A714" s="39">
        <v>2898.0</v>
      </c>
      <c r="B714" s="39" t="s">
        <v>605</v>
      </c>
      <c r="C714" s="39" t="s">
        <v>128</v>
      </c>
      <c r="D714" s="39" t="s">
        <v>606</v>
      </c>
      <c r="E714" s="39">
        <v>2013.0</v>
      </c>
      <c r="F714" s="39" t="s">
        <v>607</v>
      </c>
      <c r="G714" s="39" t="s">
        <v>615</v>
      </c>
      <c r="I714" s="39" t="s">
        <v>608</v>
      </c>
      <c r="J714" s="39">
        <v>2010.0</v>
      </c>
      <c r="K714" s="39">
        <v>-1.9</v>
      </c>
      <c r="L714" s="39">
        <v>2007.0</v>
      </c>
      <c r="M714" s="39" t="s">
        <v>612</v>
      </c>
      <c r="O714" s="39">
        <v>5.0</v>
      </c>
      <c r="BH714" s="39">
        <v>1.0</v>
      </c>
      <c r="BP714" s="39" t="s">
        <v>139</v>
      </c>
      <c r="BR714" s="39" t="s">
        <v>610</v>
      </c>
    </row>
    <row r="715">
      <c r="A715" s="39">
        <v>2898.0</v>
      </c>
      <c r="B715" s="39" t="s">
        <v>605</v>
      </c>
      <c r="C715" s="39" t="s">
        <v>128</v>
      </c>
      <c r="D715" s="39" t="s">
        <v>606</v>
      </c>
      <c r="E715" s="39">
        <v>2013.0</v>
      </c>
      <c r="F715" s="39" t="s">
        <v>607</v>
      </c>
      <c r="G715" s="39" t="s">
        <v>615</v>
      </c>
      <c r="I715" s="39" t="s">
        <v>608</v>
      </c>
      <c r="J715" s="39">
        <v>2010.0</v>
      </c>
      <c r="K715" s="39">
        <v>-0.6</v>
      </c>
      <c r="L715" s="39">
        <v>2007.0</v>
      </c>
      <c r="M715" s="39" t="s">
        <v>613</v>
      </c>
      <c r="O715" s="39">
        <v>5.0</v>
      </c>
      <c r="BH715" s="39">
        <v>1.0</v>
      </c>
      <c r="BP715" s="39" t="s">
        <v>139</v>
      </c>
      <c r="BR715" s="39" t="s">
        <v>610</v>
      </c>
    </row>
    <row r="716">
      <c r="A716" s="39">
        <v>2898.0</v>
      </c>
      <c r="B716" s="39" t="s">
        <v>605</v>
      </c>
      <c r="C716" s="39" t="s">
        <v>128</v>
      </c>
      <c r="D716" s="39" t="s">
        <v>606</v>
      </c>
      <c r="E716" s="39">
        <v>2013.0</v>
      </c>
      <c r="F716" s="39" t="s">
        <v>607</v>
      </c>
      <c r="G716" s="39" t="s">
        <v>615</v>
      </c>
      <c r="I716" s="39" t="s">
        <v>608</v>
      </c>
      <c r="J716" s="39">
        <v>2010.0</v>
      </c>
      <c r="K716" s="39">
        <v>-2.7</v>
      </c>
      <c r="L716" s="39">
        <v>2007.0</v>
      </c>
      <c r="M716" s="39" t="s">
        <v>614</v>
      </c>
      <c r="O716" s="39">
        <v>5.0</v>
      </c>
      <c r="BH716" s="39">
        <v>1.0</v>
      </c>
      <c r="BP716" s="39" t="s">
        <v>139</v>
      </c>
      <c r="BR716" s="39" t="s">
        <v>610</v>
      </c>
    </row>
    <row r="717">
      <c r="A717" s="39">
        <v>3376.0</v>
      </c>
      <c r="B717" s="39" t="s">
        <v>616</v>
      </c>
      <c r="C717" s="39" t="s">
        <v>128</v>
      </c>
      <c r="D717" s="39" t="s">
        <v>617</v>
      </c>
      <c r="E717" s="39">
        <v>2009.0</v>
      </c>
      <c r="F717" s="39" t="s">
        <v>618</v>
      </c>
      <c r="G717" s="39" t="s">
        <v>203</v>
      </c>
      <c r="I717" s="39" t="s">
        <v>608</v>
      </c>
      <c r="J717" s="39">
        <v>2000.0</v>
      </c>
      <c r="K717" s="48">
        <f>73.9/44*12</f>
        <v>20.15454545</v>
      </c>
      <c r="L717" s="39">
        <v>2000.0</v>
      </c>
      <c r="M717" s="39" t="s">
        <v>615</v>
      </c>
      <c r="P717" s="39">
        <v>0.0</v>
      </c>
      <c r="Q717" s="39"/>
      <c r="R717" s="39">
        <v>1.0</v>
      </c>
      <c r="BP717" s="39" t="s">
        <v>330</v>
      </c>
    </row>
    <row r="718">
      <c r="A718" s="39">
        <v>3376.0</v>
      </c>
      <c r="B718" s="39" t="s">
        <v>616</v>
      </c>
      <c r="C718" s="39" t="s">
        <v>128</v>
      </c>
      <c r="D718" s="39" t="s">
        <v>617</v>
      </c>
      <c r="E718" s="39">
        <v>2009.0</v>
      </c>
      <c r="F718" s="39" t="s">
        <v>618</v>
      </c>
      <c r="G718" s="39" t="s">
        <v>203</v>
      </c>
      <c r="I718" s="39" t="s">
        <v>608</v>
      </c>
      <c r="J718" s="39">
        <v>2000.0</v>
      </c>
      <c r="K718" s="48">
        <f>26.3/44*12</f>
        <v>7.172727273</v>
      </c>
      <c r="L718" s="39">
        <v>2000.0</v>
      </c>
      <c r="M718" s="39" t="s">
        <v>619</v>
      </c>
      <c r="P718" s="39">
        <v>0.0</v>
      </c>
      <c r="Q718" s="39"/>
      <c r="R718" s="39">
        <v>1.0</v>
      </c>
      <c r="BP718" s="39" t="s">
        <v>330</v>
      </c>
    </row>
    <row r="719">
      <c r="A719" s="39">
        <v>3376.0</v>
      </c>
      <c r="B719" s="39" t="s">
        <v>616</v>
      </c>
      <c r="C719" s="39" t="s">
        <v>128</v>
      </c>
      <c r="D719" s="39" t="s">
        <v>617</v>
      </c>
      <c r="E719" s="39">
        <v>2009.0</v>
      </c>
      <c r="F719" s="39" t="s">
        <v>618</v>
      </c>
      <c r="G719" s="39" t="s">
        <v>203</v>
      </c>
      <c r="I719" s="39" t="s">
        <v>608</v>
      </c>
      <c r="J719" s="39">
        <v>2000.0</v>
      </c>
      <c r="K719" s="48">
        <f>111.5/44*12</f>
        <v>30.40909091</v>
      </c>
      <c r="L719" s="39">
        <v>2000.0</v>
      </c>
      <c r="M719" s="39" t="s">
        <v>620</v>
      </c>
      <c r="P719" s="39">
        <v>0.0</v>
      </c>
      <c r="Q719" s="39"/>
      <c r="R719" s="39">
        <v>1.0</v>
      </c>
      <c r="BP719" s="39" t="s">
        <v>330</v>
      </c>
    </row>
    <row r="720">
      <c r="A720" s="39">
        <v>3376.0</v>
      </c>
      <c r="B720" s="39" t="s">
        <v>616</v>
      </c>
      <c r="C720" s="39" t="s">
        <v>128</v>
      </c>
      <c r="D720" s="39" t="s">
        <v>617</v>
      </c>
      <c r="E720" s="39">
        <v>2009.0</v>
      </c>
      <c r="F720" s="39" t="s">
        <v>618</v>
      </c>
      <c r="G720" s="39" t="s">
        <v>203</v>
      </c>
      <c r="I720" s="39" t="s">
        <v>608</v>
      </c>
      <c r="J720" s="39">
        <v>2000.0</v>
      </c>
      <c r="K720" s="48">
        <f>13.1/44*12</f>
        <v>3.572727273</v>
      </c>
      <c r="L720" s="39">
        <v>2000.0</v>
      </c>
      <c r="M720" s="39" t="s">
        <v>621</v>
      </c>
      <c r="P720" s="39">
        <v>0.0</v>
      </c>
      <c r="Q720" s="39"/>
      <c r="R720" s="39">
        <v>1.0</v>
      </c>
      <c r="BP720" s="39" t="s">
        <v>330</v>
      </c>
    </row>
    <row r="721">
      <c r="A721" s="39">
        <v>3376.0</v>
      </c>
      <c r="B721" s="39" t="s">
        <v>616</v>
      </c>
      <c r="C721" s="39" t="s">
        <v>128</v>
      </c>
      <c r="D721" s="39" t="s">
        <v>617</v>
      </c>
      <c r="E721" s="39">
        <v>2009.0</v>
      </c>
      <c r="F721" s="39" t="s">
        <v>618</v>
      </c>
      <c r="G721" s="39" t="s">
        <v>203</v>
      </c>
      <c r="I721" s="39" t="s">
        <v>608</v>
      </c>
      <c r="J721" s="39">
        <v>2000.0</v>
      </c>
      <c r="K721" s="48">
        <f>69.8/44*12</f>
        <v>19.03636364</v>
      </c>
      <c r="L721" s="39">
        <v>2000.0</v>
      </c>
      <c r="M721" s="39" t="s">
        <v>622</v>
      </c>
      <c r="P721" s="39">
        <v>0.0</v>
      </c>
      <c r="Q721" s="39"/>
      <c r="R721" s="39">
        <v>1.0</v>
      </c>
      <c r="BP721" s="39" t="s">
        <v>330</v>
      </c>
    </row>
    <row r="722">
      <c r="A722" s="39">
        <v>3376.0</v>
      </c>
      <c r="B722" s="39" t="s">
        <v>616</v>
      </c>
      <c r="C722" s="39" t="s">
        <v>128</v>
      </c>
      <c r="D722" s="39" t="s">
        <v>617</v>
      </c>
      <c r="E722" s="39">
        <v>2009.0</v>
      </c>
      <c r="F722" s="39" t="s">
        <v>618</v>
      </c>
      <c r="G722" s="39" t="s">
        <v>203</v>
      </c>
      <c r="I722" s="39" t="s">
        <v>608</v>
      </c>
      <c r="J722" s="39">
        <v>2000.0</v>
      </c>
      <c r="K722" s="48">
        <f>15/44*12</f>
        <v>4.090909091</v>
      </c>
      <c r="L722" s="39">
        <v>2000.0</v>
      </c>
      <c r="M722" s="39" t="s">
        <v>615</v>
      </c>
      <c r="P722" s="39">
        <v>1.0</v>
      </c>
      <c r="Q722" s="39"/>
      <c r="R722" s="39">
        <v>1.0</v>
      </c>
      <c r="BP722" s="39" t="s">
        <v>330</v>
      </c>
    </row>
    <row r="723">
      <c r="A723" s="39">
        <v>3376.0</v>
      </c>
      <c r="B723" s="39" t="s">
        <v>616</v>
      </c>
      <c r="C723" s="39" t="s">
        <v>128</v>
      </c>
      <c r="D723" s="39" t="s">
        <v>617</v>
      </c>
      <c r="E723" s="39">
        <v>2009.0</v>
      </c>
      <c r="F723" s="39" t="s">
        <v>618</v>
      </c>
      <c r="G723" s="39" t="s">
        <v>203</v>
      </c>
      <c r="I723" s="39" t="s">
        <v>608</v>
      </c>
      <c r="J723" s="39">
        <v>2000.0</v>
      </c>
      <c r="K723" s="48">
        <f>3.5/44*12</f>
        <v>0.9545454545</v>
      </c>
      <c r="L723" s="39">
        <v>2000.0</v>
      </c>
      <c r="M723" s="39" t="s">
        <v>619</v>
      </c>
      <c r="P723" s="39">
        <v>1.0</v>
      </c>
      <c r="Q723" s="39"/>
      <c r="R723" s="39">
        <v>1.0</v>
      </c>
      <c r="BP723" s="39" t="s">
        <v>330</v>
      </c>
    </row>
    <row r="724">
      <c r="A724" s="39">
        <v>3376.0</v>
      </c>
      <c r="B724" s="39" t="s">
        <v>616</v>
      </c>
      <c r="C724" s="39" t="s">
        <v>128</v>
      </c>
      <c r="D724" s="39" t="s">
        <v>617</v>
      </c>
      <c r="E724" s="39">
        <v>2009.0</v>
      </c>
      <c r="F724" s="39" t="s">
        <v>618</v>
      </c>
      <c r="G724" s="39" t="s">
        <v>203</v>
      </c>
      <c r="I724" s="39" t="s">
        <v>608</v>
      </c>
      <c r="J724" s="39">
        <v>2000.0</v>
      </c>
      <c r="K724" s="48">
        <f>21.8/44*12</f>
        <v>5.945454545</v>
      </c>
      <c r="L724" s="39">
        <v>2000.0</v>
      </c>
      <c r="M724" s="39" t="s">
        <v>620</v>
      </c>
      <c r="P724" s="39">
        <v>1.0</v>
      </c>
      <c r="Q724" s="39"/>
      <c r="R724" s="39">
        <v>1.0</v>
      </c>
      <c r="BP724" s="39" t="s">
        <v>330</v>
      </c>
    </row>
    <row r="725">
      <c r="A725" s="39">
        <v>3376.0</v>
      </c>
      <c r="B725" s="39" t="s">
        <v>616</v>
      </c>
      <c r="C725" s="39" t="s">
        <v>128</v>
      </c>
      <c r="D725" s="39" t="s">
        <v>617</v>
      </c>
      <c r="E725" s="39">
        <v>2009.0</v>
      </c>
      <c r="F725" s="39" t="s">
        <v>618</v>
      </c>
      <c r="G725" s="39" t="s">
        <v>203</v>
      </c>
      <c r="I725" s="39" t="s">
        <v>608</v>
      </c>
      <c r="J725" s="39">
        <v>2000.0</v>
      </c>
      <c r="K725" s="48">
        <f>-1.6/44*12</f>
        <v>-0.4363636364</v>
      </c>
      <c r="L725" s="39">
        <v>2000.0</v>
      </c>
      <c r="M725" s="39" t="s">
        <v>621</v>
      </c>
      <c r="P725" s="39">
        <v>1.0</v>
      </c>
      <c r="Q725" s="39"/>
      <c r="R725" s="39">
        <v>1.0</v>
      </c>
      <c r="BP725" s="39" t="s">
        <v>330</v>
      </c>
    </row>
    <row r="726">
      <c r="A726" s="39">
        <v>3376.0</v>
      </c>
      <c r="B726" s="39" t="s">
        <v>616</v>
      </c>
      <c r="C726" s="39" t="s">
        <v>128</v>
      </c>
      <c r="D726" s="39" t="s">
        <v>617</v>
      </c>
      <c r="E726" s="39">
        <v>2009.0</v>
      </c>
      <c r="F726" s="39" t="s">
        <v>618</v>
      </c>
      <c r="G726" s="39" t="s">
        <v>203</v>
      </c>
      <c r="I726" s="39" t="s">
        <v>608</v>
      </c>
      <c r="J726" s="39">
        <v>2000.0</v>
      </c>
      <c r="K726" s="48">
        <f>12.7/44*12</f>
        <v>3.463636364</v>
      </c>
      <c r="L726" s="39">
        <v>2000.0</v>
      </c>
      <c r="M726" s="39" t="s">
        <v>622</v>
      </c>
      <c r="P726" s="39">
        <v>1.0</v>
      </c>
      <c r="Q726" s="39"/>
      <c r="R726" s="39">
        <v>1.0</v>
      </c>
      <c r="BP726" s="39" t="s">
        <v>330</v>
      </c>
    </row>
    <row r="727">
      <c r="A727" s="39">
        <v>3376.0</v>
      </c>
      <c r="B727" s="39" t="s">
        <v>616</v>
      </c>
      <c r="C727" s="39" t="s">
        <v>128</v>
      </c>
      <c r="D727" s="39" t="s">
        <v>617</v>
      </c>
      <c r="E727" s="39">
        <v>2009.0</v>
      </c>
      <c r="F727" s="39" t="s">
        <v>618</v>
      </c>
      <c r="G727" s="39" t="s">
        <v>203</v>
      </c>
      <c r="I727" s="39" t="s">
        <v>608</v>
      </c>
      <c r="J727" s="39">
        <v>2000.0</v>
      </c>
      <c r="K727" s="48">
        <f>-2.6/44*12</f>
        <v>-0.7090909091</v>
      </c>
      <c r="L727" s="39">
        <v>2000.0</v>
      </c>
      <c r="M727" s="39" t="s">
        <v>615</v>
      </c>
      <c r="P727" s="39">
        <v>3.0</v>
      </c>
      <c r="Q727" s="39"/>
      <c r="R727" s="39">
        <v>1.0</v>
      </c>
      <c r="BP727" s="39" t="s">
        <v>330</v>
      </c>
    </row>
    <row r="728">
      <c r="A728" s="39">
        <v>3376.0</v>
      </c>
      <c r="B728" s="39" t="s">
        <v>616</v>
      </c>
      <c r="C728" s="39" t="s">
        <v>128</v>
      </c>
      <c r="D728" s="39" t="s">
        <v>617</v>
      </c>
      <c r="E728" s="39">
        <v>2009.0</v>
      </c>
      <c r="F728" s="39" t="s">
        <v>618</v>
      </c>
      <c r="G728" s="39" t="s">
        <v>203</v>
      </c>
      <c r="I728" s="39" t="s">
        <v>608</v>
      </c>
      <c r="J728" s="39">
        <v>2000.0</v>
      </c>
      <c r="K728" s="48">
        <f>-3.8/44*12</f>
        <v>-1.036363636</v>
      </c>
      <c r="L728" s="39">
        <v>2000.0</v>
      </c>
      <c r="M728" s="39" t="s">
        <v>619</v>
      </c>
      <c r="P728" s="39">
        <v>3.0</v>
      </c>
      <c r="Q728" s="39"/>
      <c r="R728" s="39">
        <v>1.0</v>
      </c>
      <c r="BP728" s="39" t="s">
        <v>330</v>
      </c>
    </row>
    <row r="729">
      <c r="A729" s="39">
        <v>3376.0</v>
      </c>
      <c r="B729" s="39" t="s">
        <v>616</v>
      </c>
      <c r="C729" s="39" t="s">
        <v>128</v>
      </c>
      <c r="D729" s="39" t="s">
        <v>617</v>
      </c>
      <c r="E729" s="39">
        <v>2009.0</v>
      </c>
      <c r="F729" s="39" t="s">
        <v>618</v>
      </c>
      <c r="G729" s="39" t="s">
        <v>203</v>
      </c>
      <c r="I729" s="39" t="s">
        <v>608</v>
      </c>
      <c r="J729" s="39">
        <v>2000.0</v>
      </c>
      <c r="K729" s="48">
        <f>-2.4/44*12</f>
        <v>-0.6545454545</v>
      </c>
      <c r="L729" s="39">
        <v>2000.0</v>
      </c>
      <c r="M729" s="39" t="s">
        <v>620</v>
      </c>
      <c r="P729" s="39">
        <v>3.0</v>
      </c>
      <c r="Q729" s="39"/>
      <c r="R729" s="39">
        <v>1.0</v>
      </c>
      <c r="BP729" s="39" t="s">
        <v>330</v>
      </c>
    </row>
    <row r="730">
      <c r="A730" s="39">
        <v>3376.0</v>
      </c>
      <c r="B730" s="39" t="s">
        <v>616</v>
      </c>
      <c r="C730" s="39" t="s">
        <v>128</v>
      </c>
      <c r="D730" s="39" t="s">
        <v>617</v>
      </c>
      <c r="E730" s="39">
        <v>2009.0</v>
      </c>
      <c r="F730" s="39" t="s">
        <v>618</v>
      </c>
      <c r="G730" s="39" t="s">
        <v>203</v>
      </c>
      <c r="I730" s="39" t="s">
        <v>608</v>
      </c>
      <c r="J730" s="39">
        <v>2000.0</v>
      </c>
      <c r="K730" s="48">
        <f>-5.3/44*12</f>
        <v>-1.445454545</v>
      </c>
      <c r="L730" s="39">
        <v>2000.0</v>
      </c>
      <c r="M730" s="39" t="s">
        <v>621</v>
      </c>
      <c r="P730" s="39">
        <v>3.0</v>
      </c>
      <c r="Q730" s="39"/>
      <c r="R730" s="39">
        <v>1.0</v>
      </c>
      <c r="BP730" s="39" t="s">
        <v>330</v>
      </c>
    </row>
    <row r="731">
      <c r="A731" s="39">
        <v>3376.0</v>
      </c>
      <c r="B731" s="39" t="s">
        <v>616</v>
      </c>
      <c r="C731" s="39" t="s">
        <v>128</v>
      </c>
      <c r="D731" s="39" t="s">
        <v>617</v>
      </c>
      <c r="E731" s="39">
        <v>2009.0</v>
      </c>
      <c r="F731" s="39" t="s">
        <v>618</v>
      </c>
      <c r="G731" s="39" t="s">
        <v>203</v>
      </c>
      <c r="I731" s="39" t="s">
        <v>608</v>
      </c>
      <c r="J731" s="39">
        <v>2000.0</v>
      </c>
      <c r="K731" s="48">
        <f>-3.1/44*12</f>
        <v>-0.8454545455</v>
      </c>
      <c r="L731" s="39">
        <v>2000.0</v>
      </c>
      <c r="M731" s="39" t="s">
        <v>622</v>
      </c>
      <c r="P731" s="39">
        <v>3.0</v>
      </c>
      <c r="Q731" s="39"/>
      <c r="R731" s="39">
        <v>1.0</v>
      </c>
      <c r="BP731" s="39" t="s">
        <v>330</v>
      </c>
    </row>
    <row r="732">
      <c r="A732" s="39">
        <v>3376.0</v>
      </c>
      <c r="B732" s="39" t="s">
        <v>616</v>
      </c>
      <c r="C732" s="39" t="s">
        <v>128</v>
      </c>
      <c r="D732" s="39" t="s">
        <v>617</v>
      </c>
      <c r="E732" s="39">
        <v>2009.0</v>
      </c>
      <c r="F732" s="39" t="s">
        <v>618</v>
      </c>
      <c r="G732" s="39" t="s">
        <v>203</v>
      </c>
      <c r="I732" s="39" t="s">
        <v>608</v>
      </c>
      <c r="J732" s="39">
        <v>2000.0</v>
      </c>
      <c r="K732" s="48">
        <f>1097.3/44*12</f>
        <v>299.2636364</v>
      </c>
      <c r="L732" s="39">
        <v>2000.0</v>
      </c>
      <c r="M732" s="39" t="s">
        <v>615</v>
      </c>
      <c r="P732" s="39">
        <v>0.0</v>
      </c>
      <c r="Q732" s="39"/>
      <c r="R732" s="39">
        <v>1.0</v>
      </c>
      <c r="W732" s="39">
        <v>1.0</v>
      </c>
      <c r="X732" s="39"/>
      <c r="Y732" s="39"/>
      <c r="BP732" s="39" t="s">
        <v>139</v>
      </c>
    </row>
    <row r="733">
      <c r="A733" s="39">
        <v>3376.0</v>
      </c>
      <c r="B733" s="39" t="s">
        <v>616</v>
      </c>
      <c r="C733" s="39" t="s">
        <v>128</v>
      </c>
      <c r="D733" s="39" t="s">
        <v>617</v>
      </c>
      <c r="E733" s="39">
        <v>2009.0</v>
      </c>
      <c r="F733" s="39" t="s">
        <v>618</v>
      </c>
      <c r="G733" s="39" t="s">
        <v>203</v>
      </c>
      <c r="I733" s="39" t="s">
        <v>608</v>
      </c>
      <c r="J733" s="39">
        <v>2000.0</v>
      </c>
      <c r="K733" s="48">
        <f>269.4/44*12</f>
        <v>73.47272727</v>
      </c>
      <c r="L733" s="39">
        <v>2000.0</v>
      </c>
      <c r="M733" s="39" t="s">
        <v>619</v>
      </c>
      <c r="P733" s="39">
        <v>0.0</v>
      </c>
      <c r="Q733" s="39"/>
      <c r="R733" s="39">
        <v>1.0</v>
      </c>
      <c r="W733" s="39">
        <v>1.0</v>
      </c>
      <c r="X733" s="39"/>
      <c r="Y733" s="39"/>
      <c r="BP733" s="39" t="s">
        <v>139</v>
      </c>
    </row>
    <row r="734">
      <c r="A734" s="39">
        <v>3376.0</v>
      </c>
      <c r="B734" s="39" t="s">
        <v>616</v>
      </c>
      <c r="C734" s="39" t="s">
        <v>128</v>
      </c>
      <c r="D734" s="39" t="s">
        <v>617</v>
      </c>
      <c r="E734" s="39">
        <v>2009.0</v>
      </c>
      <c r="F734" s="39" t="s">
        <v>618</v>
      </c>
      <c r="G734" s="39" t="s">
        <v>203</v>
      </c>
      <c r="I734" s="39" t="s">
        <v>608</v>
      </c>
      <c r="J734" s="39">
        <v>2000.0</v>
      </c>
      <c r="K734" s="48">
        <f>1610.2/44*12</f>
        <v>439.1454545</v>
      </c>
      <c r="L734" s="39">
        <v>2000.0</v>
      </c>
      <c r="M734" s="39" t="s">
        <v>620</v>
      </c>
      <c r="P734" s="39">
        <v>0.0</v>
      </c>
      <c r="Q734" s="39"/>
      <c r="R734" s="39">
        <v>1.0</v>
      </c>
      <c r="W734" s="39">
        <v>1.0</v>
      </c>
      <c r="X734" s="39"/>
      <c r="Y734" s="39"/>
      <c r="BP734" s="39" t="s">
        <v>139</v>
      </c>
    </row>
    <row r="735">
      <c r="A735" s="39">
        <v>3376.0</v>
      </c>
      <c r="B735" s="39" t="s">
        <v>616</v>
      </c>
      <c r="C735" s="39" t="s">
        <v>128</v>
      </c>
      <c r="D735" s="39" t="s">
        <v>617</v>
      </c>
      <c r="E735" s="39">
        <v>2009.0</v>
      </c>
      <c r="F735" s="39" t="s">
        <v>618</v>
      </c>
      <c r="G735" s="39" t="s">
        <v>203</v>
      </c>
      <c r="I735" s="39" t="s">
        <v>608</v>
      </c>
      <c r="J735" s="39">
        <v>2000.0</v>
      </c>
      <c r="K735" s="48">
        <f>163.3/44*12</f>
        <v>44.53636364</v>
      </c>
      <c r="L735" s="39">
        <v>2000.0</v>
      </c>
      <c r="M735" s="39" t="s">
        <v>621</v>
      </c>
      <c r="P735" s="39">
        <v>0.0</v>
      </c>
      <c r="Q735" s="39"/>
      <c r="R735" s="39">
        <v>1.0</v>
      </c>
      <c r="W735" s="39">
        <v>1.0</v>
      </c>
      <c r="X735" s="39"/>
      <c r="Y735" s="39"/>
      <c r="BP735" s="39" t="s">
        <v>139</v>
      </c>
    </row>
    <row r="736">
      <c r="A736" s="39">
        <v>3376.0</v>
      </c>
      <c r="B736" s="39" t="s">
        <v>616</v>
      </c>
      <c r="C736" s="39" t="s">
        <v>128</v>
      </c>
      <c r="D736" s="39" t="s">
        <v>617</v>
      </c>
      <c r="E736" s="39">
        <v>2009.0</v>
      </c>
      <c r="F736" s="39" t="s">
        <v>618</v>
      </c>
      <c r="G736" s="39" t="s">
        <v>203</v>
      </c>
      <c r="I736" s="39" t="s">
        <v>608</v>
      </c>
      <c r="J736" s="39">
        <v>2000.0</v>
      </c>
      <c r="K736" s="48">
        <f>1019.4/44*12</f>
        <v>278.0181818</v>
      </c>
      <c r="L736" s="39">
        <v>2000.0</v>
      </c>
      <c r="M736" s="39" t="s">
        <v>622</v>
      </c>
      <c r="P736" s="39">
        <v>0.0</v>
      </c>
      <c r="Q736" s="39"/>
      <c r="R736" s="39">
        <v>1.0</v>
      </c>
      <c r="W736" s="39">
        <v>1.0</v>
      </c>
      <c r="X736" s="39"/>
      <c r="Y736" s="39"/>
      <c r="BP736" s="39" t="s">
        <v>139</v>
      </c>
    </row>
    <row r="737">
      <c r="A737" s="39">
        <v>3376.0</v>
      </c>
      <c r="B737" s="39" t="s">
        <v>616</v>
      </c>
      <c r="C737" s="39" t="s">
        <v>128</v>
      </c>
      <c r="D737" s="39" t="s">
        <v>617</v>
      </c>
      <c r="E737" s="39">
        <v>2009.0</v>
      </c>
      <c r="F737" s="39" t="s">
        <v>618</v>
      </c>
      <c r="G737" s="39" t="s">
        <v>203</v>
      </c>
      <c r="I737" s="39" t="s">
        <v>608</v>
      </c>
      <c r="J737" s="39">
        <v>2000.0</v>
      </c>
      <c r="K737" s="48">
        <f>263.1/44*12</f>
        <v>71.75454545</v>
      </c>
      <c r="L737" s="39">
        <v>2000.0</v>
      </c>
      <c r="M737" s="39" t="s">
        <v>615</v>
      </c>
      <c r="P737" s="39">
        <v>1.0</v>
      </c>
      <c r="Q737" s="39"/>
      <c r="R737" s="39">
        <v>1.0</v>
      </c>
      <c r="W737" s="39">
        <v>1.0</v>
      </c>
      <c r="X737" s="39"/>
      <c r="Y737" s="39"/>
      <c r="BP737" s="39" t="s">
        <v>139</v>
      </c>
    </row>
    <row r="738">
      <c r="A738" s="39">
        <v>3376.0</v>
      </c>
      <c r="B738" s="39" t="s">
        <v>616</v>
      </c>
      <c r="C738" s="39" t="s">
        <v>128</v>
      </c>
      <c r="D738" s="39" t="s">
        <v>617</v>
      </c>
      <c r="E738" s="39">
        <v>2009.0</v>
      </c>
      <c r="F738" s="39" t="s">
        <v>618</v>
      </c>
      <c r="G738" s="39" t="s">
        <v>203</v>
      </c>
      <c r="I738" s="39" t="s">
        <v>608</v>
      </c>
      <c r="J738" s="39">
        <v>2000.0</v>
      </c>
      <c r="K738" s="48">
        <f>47/44*12</f>
        <v>12.81818182</v>
      </c>
      <c r="L738" s="39">
        <v>2000.0</v>
      </c>
      <c r="M738" s="39" t="s">
        <v>619</v>
      </c>
      <c r="P738" s="39">
        <v>1.0</v>
      </c>
      <c r="Q738" s="39"/>
      <c r="R738" s="39">
        <v>1.0</v>
      </c>
      <c r="W738" s="39">
        <v>1.0</v>
      </c>
      <c r="X738" s="39"/>
      <c r="Y738" s="39"/>
      <c r="BP738" s="39" t="s">
        <v>139</v>
      </c>
    </row>
    <row r="739">
      <c r="A739" s="39">
        <v>3376.0</v>
      </c>
      <c r="B739" s="39" t="s">
        <v>616</v>
      </c>
      <c r="C739" s="39" t="s">
        <v>128</v>
      </c>
      <c r="D739" s="39" t="s">
        <v>617</v>
      </c>
      <c r="E739" s="39">
        <v>2009.0</v>
      </c>
      <c r="F739" s="39" t="s">
        <v>618</v>
      </c>
      <c r="G739" s="39" t="s">
        <v>203</v>
      </c>
      <c r="I739" s="39" t="s">
        <v>608</v>
      </c>
      <c r="J739" s="39">
        <v>2000.0</v>
      </c>
      <c r="K739" s="48">
        <f>350.6/44*12</f>
        <v>95.61818182</v>
      </c>
      <c r="L739" s="39">
        <v>2000.0</v>
      </c>
      <c r="M739" s="39" t="s">
        <v>620</v>
      </c>
      <c r="P739" s="39">
        <v>1.0</v>
      </c>
      <c r="Q739" s="39"/>
      <c r="R739" s="39">
        <v>1.0</v>
      </c>
      <c r="W739" s="39">
        <v>1.0</v>
      </c>
      <c r="X739" s="39"/>
      <c r="Y739" s="39"/>
      <c r="BP739" s="39" t="s">
        <v>139</v>
      </c>
    </row>
    <row r="740">
      <c r="A740" s="39">
        <v>3376.0</v>
      </c>
      <c r="B740" s="39" t="s">
        <v>616</v>
      </c>
      <c r="C740" s="39" t="s">
        <v>128</v>
      </c>
      <c r="D740" s="39" t="s">
        <v>617</v>
      </c>
      <c r="E740" s="39">
        <v>2009.0</v>
      </c>
      <c r="F740" s="39" t="s">
        <v>618</v>
      </c>
      <c r="G740" s="39" t="s">
        <v>203</v>
      </c>
      <c r="I740" s="39" t="s">
        <v>608</v>
      </c>
      <c r="J740" s="39">
        <v>2000.0</v>
      </c>
      <c r="K740" s="48">
        <f>3.4/44*12</f>
        <v>0.9272727273</v>
      </c>
      <c r="L740" s="39">
        <v>2000.0</v>
      </c>
      <c r="M740" s="39" t="s">
        <v>621</v>
      </c>
      <c r="P740" s="39">
        <v>1.0</v>
      </c>
      <c r="Q740" s="39"/>
      <c r="R740" s="39">
        <v>1.0</v>
      </c>
      <c r="W740" s="39">
        <v>1.0</v>
      </c>
      <c r="X740" s="39"/>
      <c r="Y740" s="39"/>
      <c r="BP740" s="39" t="s">
        <v>139</v>
      </c>
    </row>
    <row r="741">
      <c r="A741" s="39">
        <v>3376.0</v>
      </c>
      <c r="B741" s="39" t="s">
        <v>616</v>
      </c>
      <c r="C741" s="39" t="s">
        <v>128</v>
      </c>
      <c r="D741" s="39" t="s">
        <v>617</v>
      </c>
      <c r="E741" s="39">
        <v>2009.0</v>
      </c>
      <c r="F741" s="39" t="s">
        <v>618</v>
      </c>
      <c r="G741" s="39" t="s">
        <v>203</v>
      </c>
      <c r="I741" s="39" t="s">
        <v>608</v>
      </c>
      <c r="J741" s="39">
        <v>2000.0</v>
      </c>
      <c r="K741" s="48">
        <f>211.6/44*12</f>
        <v>57.70909091</v>
      </c>
      <c r="L741" s="39">
        <v>2000.0</v>
      </c>
      <c r="M741" s="39" t="s">
        <v>622</v>
      </c>
      <c r="P741" s="39">
        <v>1.0</v>
      </c>
      <c r="Q741" s="39"/>
      <c r="R741" s="39">
        <v>1.0</v>
      </c>
      <c r="W741" s="39">
        <v>1.0</v>
      </c>
      <c r="X741" s="39"/>
      <c r="Y741" s="39"/>
      <c r="BP741" s="39" t="s">
        <v>139</v>
      </c>
    </row>
    <row r="742">
      <c r="A742" s="39">
        <v>3376.0</v>
      </c>
      <c r="B742" s="39" t="s">
        <v>616</v>
      </c>
      <c r="C742" s="39" t="s">
        <v>128</v>
      </c>
      <c r="D742" s="39" t="s">
        <v>617</v>
      </c>
      <c r="E742" s="39">
        <v>2009.0</v>
      </c>
      <c r="F742" s="39" t="s">
        <v>618</v>
      </c>
      <c r="G742" s="39" t="s">
        <v>203</v>
      </c>
      <c r="I742" s="39" t="s">
        <v>608</v>
      </c>
      <c r="J742" s="39">
        <v>2000.0</v>
      </c>
      <c r="K742" s="48">
        <f>-0.7/44*12</f>
        <v>-0.1909090909</v>
      </c>
      <c r="L742" s="39">
        <v>2000.0</v>
      </c>
      <c r="M742" s="39" t="s">
        <v>615</v>
      </c>
      <c r="P742" s="39">
        <v>3.0</v>
      </c>
      <c r="Q742" s="39"/>
      <c r="R742" s="39">
        <v>1.0</v>
      </c>
      <c r="W742" s="39">
        <v>1.0</v>
      </c>
      <c r="X742" s="39"/>
      <c r="Y742" s="39"/>
      <c r="BP742" s="39" t="s">
        <v>139</v>
      </c>
    </row>
    <row r="743">
      <c r="A743" s="39">
        <v>3376.0</v>
      </c>
      <c r="B743" s="39" t="s">
        <v>616</v>
      </c>
      <c r="C743" s="39" t="s">
        <v>128</v>
      </c>
      <c r="D743" s="39" t="s">
        <v>617</v>
      </c>
      <c r="E743" s="39">
        <v>2009.0</v>
      </c>
      <c r="F743" s="39" t="s">
        <v>618</v>
      </c>
      <c r="G743" s="39" t="s">
        <v>203</v>
      </c>
      <c r="I743" s="39" t="s">
        <v>608</v>
      </c>
      <c r="J743" s="39">
        <v>2000.0</v>
      </c>
      <c r="K743" s="48">
        <f>-31.6/44*12</f>
        <v>-8.618181818</v>
      </c>
      <c r="L743" s="39">
        <v>2000.0</v>
      </c>
      <c r="M743" s="39" t="s">
        <v>619</v>
      </c>
      <c r="P743" s="39">
        <v>3.0</v>
      </c>
      <c r="Q743" s="39"/>
      <c r="R743" s="39">
        <v>1.0</v>
      </c>
      <c r="W743" s="39">
        <v>1.0</v>
      </c>
      <c r="X743" s="39"/>
      <c r="Y743" s="39"/>
      <c r="BP743" s="39" t="s">
        <v>139</v>
      </c>
    </row>
    <row r="744">
      <c r="A744" s="39">
        <v>3376.0</v>
      </c>
      <c r="B744" s="39" t="s">
        <v>616</v>
      </c>
      <c r="C744" s="39" t="s">
        <v>128</v>
      </c>
      <c r="D744" s="39" t="s">
        <v>617</v>
      </c>
      <c r="E744" s="39">
        <v>2009.0</v>
      </c>
      <c r="F744" s="39" t="s">
        <v>618</v>
      </c>
      <c r="G744" s="39" t="s">
        <v>203</v>
      </c>
      <c r="I744" s="39" t="s">
        <v>608</v>
      </c>
      <c r="J744" s="39">
        <v>2000.0</v>
      </c>
      <c r="K744" s="48">
        <f>2.5/44*12</f>
        <v>0.6818181818</v>
      </c>
      <c r="L744" s="39">
        <v>2000.0</v>
      </c>
      <c r="M744" s="39" t="s">
        <v>620</v>
      </c>
      <c r="P744" s="39">
        <v>3.0</v>
      </c>
      <c r="Q744" s="39"/>
      <c r="R744" s="39">
        <v>1.0</v>
      </c>
      <c r="W744" s="39">
        <v>1.0</v>
      </c>
      <c r="X744" s="39"/>
      <c r="Y744" s="39"/>
      <c r="BP744" s="39" t="s">
        <v>139</v>
      </c>
    </row>
    <row r="745">
      <c r="A745" s="39">
        <v>3376.0</v>
      </c>
      <c r="B745" s="39" t="s">
        <v>616</v>
      </c>
      <c r="C745" s="39" t="s">
        <v>128</v>
      </c>
      <c r="D745" s="39" t="s">
        <v>617</v>
      </c>
      <c r="E745" s="39">
        <v>2009.0</v>
      </c>
      <c r="F745" s="39" t="s">
        <v>618</v>
      </c>
      <c r="G745" s="39" t="s">
        <v>203</v>
      </c>
      <c r="I745" s="39" t="s">
        <v>608</v>
      </c>
      <c r="J745" s="39">
        <v>2000.0</v>
      </c>
      <c r="K745" s="48">
        <f>-45.7/44*12</f>
        <v>-12.46363636</v>
      </c>
      <c r="L745" s="39">
        <v>2000.0</v>
      </c>
      <c r="M745" s="39" t="s">
        <v>621</v>
      </c>
      <c r="P745" s="39">
        <v>3.0</v>
      </c>
      <c r="Q745" s="39"/>
      <c r="R745" s="39">
        <v>1.0</v>
      </c>
      <c r="W745" s="39">
        <v>1.0</v>
      </c>
      <c r="X745" s="39"/>
      <c r="Y745" s="39"/>
      <c r="BP745" s="39" t="s">
        <v>139</v>
      </c>
    </row>
    <row r="746">
      <c r="A746" s="39">
        <v>3376.0</v>
      </c>
      <c r="B746" s="39" t="s">
        <v>616</v>
      </c>
      <c r="C746" s="39" t="s">
        <v>128</v>
      </c>
      <c r="D746" s="39" t="s">
        <v>617</v>
      </c>
      <c r="E746" s="39">
        <v>2009.0</v>
      </c>
      <c r="F746" s="39" t="s">
        <v>618</v>
      </c>
      <c r="G746" s="39" t="s">
        <v>203</v>
      </c>
      <c r="I746" s="39" t="s">
        <v>608</v>
      </c>
      <c r="J746" s="39">
        <v>2000.0</v>
      </c>
      <c r="K746" s="48">
        <f>-12.7/44*12</f>
        <v>-3.463636364</v>
      </c>
      <c r="L746" s="39">
        <v>2000.0</v>
      </c>
      <c r="M746" s="39" t="s">
        <v>622</v>
      </c>
      <c r="P746" s="39">
        <v>3.0</v>
      </c>
      <c r="Q746" s="39"/>
      <c r="R746" s="39">
        <v>1.0</v>
      </c>
      <c r="W746" s="39">
        <v>1.0</v>
      </c>
      <c r="X746" s="39"/>
      <c r="Y746" s="39"/>
      <c r="BP746" s="39" t="s">
        <v>139</v>
      </c>
    </row>
    <row r="747">
      <c r="A747" s="39">
        <v>1602.0</v>
      </c>
      <c r="B747" s="39" t="s">
        <v>623</v>
      </c>
      <c r="C747" s="39" t="s">
        <v>128</v>
      </c>
      <c r="D747" s="39" t="s">
        <v>624</v>
      </c>
      <c r="E747" s="39">
        <v>2017.0</v>
      </c>
      <c r="F747" s="39" t="s">
        <v>625</v>
      </c>
      <c r="G747" s="39" t="s">
        <v>267</v>
      </c>
      <c r="I747" s="39" t="s">
        <v>626</v>
      </c>
      <c r="J747" s="39">
        <v>2015.0</v>
      </c>
      <c r="K747" s="39">
        <v>24.8</v>
      </c>
      <c r="L747" s="39">
        <v>2005.0</v>
      </c>
      <c r="M747" s="39" t="s">
        <v>325</v>
      </c>
      <c r="N747" s="39">
        <v>20.9</v>
      </c>
      <c r="P747" s="39">
        <v>1.5</v>
      </c>
      <c r="Q747" s="39"/>
      <c r="R747" s="39">
        <v>1.45</v>
      </c>
      <c r="AB747" s="39">
        <v>1.0</v>
      </c>
      <c r="BP747" s="39" t="s">
        <v>627</v>
      </c>
      <c r="BR747" s="39" t="s">
        <v>628</v>
      </c>
    </row>
    <row r="748">
      <c r="A748" s="39">
        <v>1602.0</v>
      </c>
      <c r="B748" s="39" t="s">
        <v>623</v>
      </c>
      <c r="C748" s="39" t="s">
        <v>128</v>
      </c>
      <c r="D748" s="39" t="s">
        <v>624</v>
      </c>
      <c r="E748" s="39">
        <v>2017.0</v>
      </c>
      <c r="F748" s="39" t="s">
        <v>625</v>
      </c>
      <c r="G748" s="39" t="s">
        <v>267</v>
      </c>
      <c r="I748" s="39" t="s">
        <v>626</v>
      </c>
      <c r="J748" s="39">
        <v>2015.0</v>
      </c>
      <c r="K748" s="39">
        <v>135.4</v>
      </c>
      <c r="L748" s="39">
        <v>2005.0</v>
      </c>
      <c r="M748" s="39" t="s">
        <v>325</v>
      </c>
      <c r="N748" s="39">
        <v>87.2</v>
      </c>
      <c r="P748" s="39">
        <v>1.5</v>
      </c>
      <c r="Q748" s="39"/>
      <c r="R748" s="39">
        <v>1.45</v>
      </c>
      <c r="S748" s="39">
        <v>1.0</v>
      </c>
      <c r="AB748" s="39">
        <v>1.0</v>
      </c>
      <c r="BP748" s="39" t="s">
        <v>627</v>
      </c>
      <c r="BR748" s="39" t="s">
        <v>628</v>
      </c>
    </row>
    <row r="749">
      <c r="A749" s="39">
        <v>1602.0</v>
      </c>
      <c r="B749" s="39" t="s">
        <v>623</v>
      </c>
      <c r="C749" s="39" t="s">
        <v>128</v>
      </c>
      <c r="D749" s="39" t="s">
        <v>624</v>
      </c>
      <c r="E749" s="39">
        <v>2017.0</v>
      </c>
      <c r="F749" s="39" t="s">
        <v>625</v>
      </c>
      <c r="G749" s="39" t="s">
        <v>267</v>
      </c>
      <c r="I749" s="39" t="s">
        <v>626</v>
      </c>
      <c r="J749" s="39">
        <v>2015.0</v>
      </c>
      <c r="K749" s="39">
        <v>2.6</v>
      </c>
      <c r="L749" s="39">
        <v>2005.0</v>
      </c>
      <c r="M749" s="39" t="s">
        <v>325</v>
      </c>
      <c r="N749" s="39">
        <v>2.4</v>
      </c>
      <c r="P749" s="39">
        <v>1.5</v>
      </c>
      <c r="Q749" s="39"/>
      <c r="R749" s="39">
        <v>4.0</v>
      </c>
      <c r="AB749" s="39">
        <v>1.0</v>
      </c>
      <c r="BP749" s="39" t="s">
        <v>629</v>
      </c>
    </row>
    <row r="750">
      <c r="A750" s="39">
        <v>1602.0</v>
      </c>
      <c r="B750" s="39" t="s">
        <v>623</v>
      </c>
      <c r="C750" s="39" t="s">
        <v>128</v>
      </c>
      <c r="D750" s="39" t="s">
        <v>624</v>
      </c>
      <c r="E750" s="39">
        <v>2017.0</v>
      </c>
      <c r="F750" s="39" t="s">
        <v>625</v>
      </c>
      <c r="G750" s="39" t="s">
        <v>267</v>
      </c>
      <c r="I750" s="39" t="s">
        <v>626</v>
      </c>
      <c r="J750" s="39">
        <v>2015.0</v>
      </c>
      <c r="K750" s="39">
        <v>17.7</v>
      </c>
      <c r="L750" s="39">
        <v>2005.0</v>
      </c>
      <c r="M750" s="39" t="s">
        <v>325</v>
      </c>
      <c r="N750" s="39">
        <v>15.0</v>
      </c>
      <c r="P750" s="39">
        <v>1.0</v>
      </c>
      <c r="Q750" s="39"/>
      <c r="R750" s="39">
        <v>2.0</v>
      </c>
      <c r="AB750" s="39">
        <v>1.0</v>
      </c>
      <c r="BP750" s="39" t="s">
        <v>629</v>
      </c>
    </row>
    <row r="751">
      <c r="A751" s="39">
        <v>1602.0</v>
      </c>
      <c r="B751" s="39" t="s">
        <v>623</v>
      </c>
      <c r="C751" s="39" t="s">
        <v>128</v>
      </c>
      <c r="D751" s="39" t="s">
        <v>624</v>
      </c>
      <c r="E751" s="39">
        <v>2017.0</v>
      </c>
      <c r="F751" s="39" t="s">
        <v>625</v>
      </c>
      <c r="G751" s="39" t="s">
        <v>267</v>
      </c>
      <c r="I751" s="39" t="s">
        <v>626</v>
      </c>
      <c r="J751" s="39">
        <v>2015.0</v>
      </c>
      <c r="K751" s="39">
        <v>239.9</v>
      </c>
      <c r="L751" s="39">
        <v>2005.0</v>
      </c>
      <c r="M751" s="39" t="s">
        <v>325</v>
      </c>
      <c r="N751" s="39">
        <v>204.6</v>
      </c>
      <c r="P751" s="39">
        <v>0.0</v>
      </c>
      <c r="Q751" s="39"/>
      <c r="R751" s="39">
        <v>1.0</v>
      </c>
      <c r="AB751" s="39">
        <v>1.0</v>
      </c>
      <c r="BP751" s="39" t="s">
        <v>629</v>
      </c>
    </row>
    <row r="752">
      <c r="A752" s="39">
        <v>1602.0</v>
      </c>
      <c r="B752" s="39" t="s">
        <v>623</v>
      </c>
      <c r="C752" s="39" t="s">
        <v>128</v>
      </c>
      <c r="D752" s="39" t="s">
        <v>624</v>
      </c>
      <c r="E752" s="39">
        <v>2017.0</v>
      </c>
      <c r="F752" s="39" t="s">
        <v>625</v>
      </c>
      <c r="G752" s="39" t="s">
        <v>267</v>
      </c>
      <c r="I752" s="39" t="s">
        <v>626</v>
      </c>
      <c r="J752" s="39">
        <v>2015.0</v>
      </c>
      <c r="K752" s="39">
        <v>6.7</v>
      </c>
      <c r="L752" s="39">
        <v>2005.0</v>
      </c>
      <c r="M752" s="39" t="s">
        <v>325</v>
      </c>
      <c r="N752" s="39">
        <v>3.6</v>
      </c>
      <c r="P752" s="39">
        <v>1.5</v>
      </c>
      <c r="Q752" s="39"/>
      <c r="R752" s="39">
        <v>4.0</v>
      </c>
      <c r="S752" s="39">
        <v>1.0</v>
      </c>
      <c r="AB752" s="39">
        <v>1.0</v>
      </c>
      <c r="BP752" s="39" t="s">
        <v>630</v>
      </c>
    </row>
    <row r="753">
      <c r="A753" s="39">
        <v>1602.0</v>
      </c>
      <c r="B753" s="39" t="s">
        <v>623</v>
      </c>
      <c r="C753" s="39" t="s">
        <v>128</v>
      </c>
      <c r="D753" s="39" t="s">
        <v>624</v>
      </c>
      <c r="E753" s="39">
        <v>2017.0</v>
      </c>
      <c r="F753" s="39" t="s">
        <v>625</v>
      </c>
      <c r="G753" s="39" t="s">
        <v>267</v>
      </c>
      <c r="I753" s="39" t="s">
        <v>626</v>
      </c>
      <c r="J753" s="39">
        <v>2015.0</v>
      </c>
      <c r="K753" s="39">
        <v>124.0</v>
      </c>
      <c r="L753" s="39">
        <v>2005.0</v>
      </c>
      <c r="M753" s="39" t="s">
        <v>325</v>
      </c>
      <c r="N753" s="39">
        <v>70.9</v>
      </c>
      <c r="P753" s="39">
        <v>1.0</v>
      </c>
      <c r="Q753" s="39"/>
      <c r="R753" s="39">
        <v>2.0</v>
      </c>
      <c r="S753" s="39">
        <v>1.0</v>
      </c>
      <c r="AB753" s="39">
        <v>1.0</v>
      </c>
      <c r="BP753" s="39" t="s">
        <v>630</v>
      </c>
    </row>
    <row r="754">
      <c r="A754" s="39">
        <v>1602.0</v>
      </c>
      <c r="B754" s="39" t="s">
        <v>623</v>
      </c>
      <c r="C754" s="39" t="s">
        <v>128</v>
      </c>
      <c r="D754" s="39" t="s">
        <v>624</v>
      </c>
      <c r="E754" s="39">
        <v>2017.0</v>
      </c>
      <c r="F754" s="39" t="s">
        <v>625</v>
      </c>
      <c r="G754" s="39" t="s">
        <v>267</v>
      </c>
      <c r="I754" s="39" t="s">
        <v>626</v>
      </c>
      <c r="J754" s="39">
        <v>2015.0</v>
      </c>
      <c r="K754" s="39">
        <v>1974.5</v>
      </c>
      <c r="L754" s="39">
        <v>2005.0</v>
      </c>
      <c r="M754" s="39" t="s">
        <v>325</v>
      </c>
      <c r="N754" s="39">
        <v>1676.5</v>
      </c>
      <c r="P754" s="39">
        <v>0.0</v>
      </c>
      <c r="Q754" s="39"/>
      <c r="R754" s="39">
        <v>1.0</v>
      </c>
      <c r="S754" s="39">
        <v>1.0</v>
      </c>
      <c r="AB754" s="39">
        <v>1.0</v>
      </c>
      <c r="BP754" s="39" t="s">
        <v>630</v>
      </c>
    </row>
    <row r="755">
      <c r="A755" s="39">
        <v>1602.0</v>
      </c>
      <c r="B755" s="39" t="s">
        <v>623</v>
      </c>
      <c r="C755" s="39" t="s">
        <v>128</v>
      </c>
      <c r="D755" s="39" t="s">
        <v>624</v>
      </c>
      <c r="E755" s="39">
        <v>2017.0</v>
      </c>
      <c r="F755" s="39" t="s">
        <v>625</v>
      </c>
      <c r="G755" s="39" t="s">
        <v>267</v>
      </c>
      <c r="I755" s="39" t="s">
        <v>626</v>
      </c>
      <c r="J755" s="39">
        <v>2015.0</v>
      </c>
      <c r="K755" s="39">
        <v>16.6</v>
      </c>
      <c r="L755" s="39">
        <v>2005.0</v>
      </c>
      <c r="M755" s="39" t="s">
        <v>85</v>
      </c>
      <c r="N755" s="39">
        <v>14.5</v>
      </c>
      <c r="P755" s="39">
        <v>1.5</v>
      </c>
      <c r="Q755" s="39"/>
      <c r="R755" s="39">
        <v>1.45</v>
      </c>
      <c r="AB755" s="39">
        <v>1.0</v>
      </c>
      <c r="BP755" s="39" t="s">
        <v>631</v>
      </c>
    </row>
    <row r="756">
      <c r="A756" s="39">
        <v>1602.0</v>
      </c>
      <c r="B756" s="39" t="s">
        <v>623</v>
      </c>
      <c r="C756" s="39" t="s">
        <v>128</v>
      </c>
      <c r="D756" s="39" t="s">
        <v>624</v>
      </c>
      <c r="E756" s="39">
        <v>2017.0</v>
      </c>
      <c r="F756" s="39" t="s">
        <v>625</v>
      </c>
      <c r="G756" s="39" t="s">
        <v>267</v>
      </c>
      <c r="I756" s="39" t="s">
        <v>626</v>
      </c>
      <c r="J756" s="39">
        <v>2050.0</v>
      </c>
      <c r="K756" s="39">
        <v>58.2</v>
      </c>
      <c r="L756" s="39">
        <v>2005.0</v>
      </c>
      <c r="M756" s="39" t="s">
        <v>85</v>
      </c>
      <c r="N756" s="39">
        <v>48.2</v>
      </c>
      <c r="P756" s="39">
        <v>1.5</v>
      </c>
      <c r="Q756" s="39"/>
      <c r="R756" s="39">
        <v>1.45</v>
      </c>
      <c r="AB756" s="39">
        <v>1.0</v>
      </c>
      <c r="BP756" s="39" t="s">
        <v>631</v>
      </c>
    </row>
    <row r="757">
      <c r="A757" s="39">
        <v>1602.0</v>
      </c>
      <c r="B757" s="39" t="s">
        <v>623</v>
      </c>
      <c r="C757" s="39" t="s">
        <v>128</v>
      </c>
      <c r="D757" s="39" t="s">
        <v>624</v>
      </c>
      <c r="E757" s="39">
        <v>2017.0</v>
      </c>
      <c r="F757" s="39" t="s">
        <v>625</v>
      </c>
      <c r="G757" s="39" t="s">
        <v>267</v>
      </c>
      <c r="I757" s="39" t="s">
        <v>626</v>
      </c>
      <c r="J757" s="39">
        <v>2100.0</v>
      </c>
      <c r="K757" s="39">
        <v>182.0</v>
      </c>
      <c r="L757" s="39">
        <v>2005.0</v>
      </c>
      <c r="M757" s="39" t="s">
        <v>85</v>
      </c>
      <c r="N757" s="39">
        <v>157.0</v>
      </c>
      <c r="P757" s="39">
        <v>1.5</v>
      </c>
      <c r="Q757" s="39"/>
      <c r="R757" s="39">
        <v>1.45</v>
      </c>
      <c r="AB757" s="39">
        <v>1.0</v>
      </c>
      <c r="BP757" s="39" t="s">
        <v>631</v>
      </c>
    </row>
    <row r="758">
      <c r="A758" s="39">
        <v>2566.0</v>
      </c>
      <c r="B758" s="39" t="s">
        <v>632</v>
      </c>
      <c r="C758" s="39" t="s">
        <v>128</v>
      </c>
      <c r="D758" s="39" t="s">
        <v>633</v>
      </c>
      <c r="E758" s="39">
        <v>2014.0</v>
      </c>
      <c r="F758" s="39" t="s">
        <v>634</v>
      </c>
      <c r="G758" s="39" t="s">
        <v>635</v>
      </c>
      <c r="I758" s="39" t="s">
        <v>608</v>
      </c>
      <c r="J758" s="39">
        <v>2009.0</v>
      </c>
      <c r="K758" s="39">
        <v>135.0</v>
      </c>
      <c r="L758" s="39">
        <v>2005.0</v>
      </c>
      <c r="M758" s="39" t="s">
        <v>636</v>
      </c>
      <c r="N758" s="39">
        <v>102.0</v>
      </c>
      <c r="P758" s="39">
        <v>1.0333</v>
      </c>
      <c r="Q758" s="39"/>
      <c r="R758" s="39">
        <v>1.667</v>
      </c>
      <c r="AP758" s="39">
        <v>12.0</v>
      </c>
      <c r="AT758" s="39">
        <v>58.0</v>
      </c>
      <c r="AX758" s="39">
        <v>489.0</v>
      </c>
      <c r="AZ758" s="39">
        <v>1276.0</v>
      </c>
      <c r="BA758" s="39"/>
      <c r="BH758" s="39">
        <v>1.0</v>
      </c>
      <c r="BJ758" s="39">
        <v>1.0</v>
      </c>
      <c r="BP758" s="39" t="s">
        <v>637</v>
      </c>
      <c r="BR758" s="39" t="s">
        <v>638</v>
      </c>
    </row>
    <row r="759">
      <c r="A759" s="39">
        <v>2566.0</v>
      </c>
      <c r="B759" s="39" t="s">
        <v>632</v>
      </c>
      <c r="C759" s="39" t="s">
        <v>128</v>
      </c>
      <c r="D759" s="39" t="s">
        <v>633</v>
      </c>
      <c r="E759" s="39">
        <v>2014.0</v>
      </c>
      <c r="F759" s="39" t="s">
        <v>634</v>
      </c>
      <c r="G759" s="39" t="s">
        <v>635</v>
      </c>
      <c r="I759" s="39" t="s">
        <v>608</v>
      </c>
      <c r="J759" s="39">
        <v>2009.0</v>
      </c>
      <c r="K759" s="39">
        <v>147.0</v>
      </c>
      <c r="L759" s="39">
        <v>2005.0</v>
      </c>
      <c r="M759" s="39" t="s">
        <v>636</v>
      </c>
      <c r="N759" s="39">
        <v>102.0</v>
      </c>
      <c r="P759" s="39">
        <v>1.0333</v>
      </c>
      <c r="Q759" s="39"/>
      <c r="R759" s="39">
        <v>1.667</v>
      </c>
      <c r="AP759" s="39">
        <v>12.0</v>
      </c>
      <c r="AT759" s="39">
        <v>57.0</v>
      </c>
      <c r="AX759" s="39">
        <v>551.0</v>
      </c>
      <c r="AZ759" s="39">
        <v>1660.0</v>
      </c>
      <c r="BA759" s="39"/>
      <c r="BH759" s="39">
        <v>1.0</v>
      </c>
      <c r="BJ759" s="39">
        <v>1.0</v>
      </c>
      <c r="BP759" s="39" t="s">
        <v>639</v>
      </c>
      <c r="BR759" s="39" t="s">
        <v>638</v>
      </c>
    </row>
    <row r="760">
      <c r="A760" s="39">
        <v>2566.0</v>
      </c>
      <c r="B760" s="39" t="s">
        <v>632</v>
      </c>
      <c r="C760" s="39" t="s">
        <v>128</v>
      </c>
      <c r="D760" s="39" t="s">
        <v>633</v>
      </c>
      <c r="E760" s="39">
        <v>2014.0</v>
      </c>
      <c r="F760" s="39" t="s">
        <v>634</v>
      </c>
      <c r="G760" s="39" t="s">
        <v>635</v>
      </c>
      <c r="I760" s="39" t="s">
        <v>608</v>
      </c>
      <c r="J760" s="39">
        <v>2009.0</v>
      </c>
      <c r="K760" s="39">
        <v>218.0</v>
      </c>
      <c r="L760" s="39">
        <v>2005.0</v>
      </c>
      <c r="M760" s="39" t="s">
        <v>636</v>
      </c>
      <c r="N760" s="39">
        <v>102.0</v>
      </c>
      <c r="P760" s="39">
        <v>1.0333</v>
      </c>
      <c r="Q760" s="39"/>
      <c r="R760" s="39">
        <v>1.667</v>
      </c>
      <c r="AP760" s="39">
        <v>11.0</v>
      </c>
      <c r="AT760" s="39">
        <v>55.0</v>
      </c>
      <c r="AX760" s="39">
        <v>839.0</v>
      </c>
      <c r="AZ760" s="39">
        <v>3082.0</v>
      </c>
      <c r="BA760" s="39"/>
      <c r="BH760" s="39">
        <v>1.0</v>
      </c>
      <c r="BJ760" s="39">
        <v>1.0</v>
      </c>
      <c r="BP760" s="39" t="s">
        <v>640</v>
      </c>
      <c r="BR760" s="39" t="s">
        <v>638</v>
      </c>
    </row>
    <row r="761">
      <c r="A761" s="39">
        <v>2566.0</v>
      </c>
      <c r="B761" s="39" t="s">
        <v>632</v>
      </c>
      <c r="C761" s="39" t="s">
        <v>128</v>
      </c>
      <c r="D761" s="39" t="s">
        <v>633</v>
      </c>
      <c r="E761" s="39">
        <v>2014.0</v>
      </c>
      <c r="F761" s="39" t="s">
        <v>634</v>
      </c>
      <c r="G761" s="39" t="s">
        <v>635</v>
      </c>
      <c r="I761" s="39" t="s">
        <v>608</v>
      </c>
      <c r="J761" s="39">
        <v>2009.0</v>
      </c>
      <c r="K761" s="39">
        <v>149.0</v>
      </c>
      <c r="L761" s="39">
        <v>2005.0</v>
      </c>
      <c r="M761" s="39" t="s">
        <v>636</v>
      </c>
      <c r="N761" s="39">
        <v>102.0</v>
      </c>
      <c r="P761" s="39">
        <v>1.0333</v>
      </c>
      <c r="Q761" s="39"/>
      <c r="R761" s="39">
        <v>1.667</v>
      </c>
      <c r="AB761" s="39">
        <v>1.0</v>
      </c>
      <c r="AP761" s="39">
        <v>17.0</v>
      </c>
      <c r="AT761" s="39">
        <v>69.0</v>
      </c>
      <c r="AX761" s="39">
        <v>534.0</v>
      </c>
      <c r="AZ761" s="39">
        <v>1338.0</v>
      </c>
      <c r="BA761" s="39"/>
      <c r="BH761" s="39">
        <v>1.0</v>
      </c>
      <c r="BJ761" s="39">
        <v>1.0</v>
      </c>
      <c r="BP761" s="39" t="s">
        <v>641</v>
      </c>
      <c r="BR761" s="39" t="s">
        <v>638</v>
      </c>
    </row>
    <row r="762">
      <c r="A762" s="39">
        <v>2566.0</v>
      </c>
      <c r="B762" s="39" t="s">
        <v>632</v>
      </c>
      <c r="C762" s="39" t="s">
        <v>128</v>
      </c>
      <c r="D762" s="39" t="s">
        <v>633</v>
      </c>
      <c r="E762" s="39">
        <v>2014.0</v>
      </c>
      <c r="F762" s="39" t="s">
        <v>634</v>
      </c>
      <c r="G762" s="39" t="s">
        <v>635</v>
      </c>
      <c r="I762" s="39" t="s">
        <v>608</v>
      </c>
      <c r="J762" s="39">
        <v>2009.0</v>
      </c>
      <c r="K762" s="39">
        <v>161.0</v>
      </c>
      <c r="L762" s="39">
        <v>2005.0</v>
      </c>
      <c r="M762" s="39" t="s">
        <v>636</v>
      </c>
      <c r="N762" s="39">
        <v>102.0</v>
      </c>
      <c r="P762" s="39">
        <v>1.0333</v>
      </c>
      <c r="Q762" s="39"/>
      <c r="R762" s="39">
        <v>1.667</v>
      </c>
      <c r="AB762" s="39">
        <v>1.0</v>
      </c>
      <c r="AP762" s="39">
        <v>17.0</v>
      </c>
      <c r="AT762" s="39">
        <v>68.0</v>
      </c>
      <c r="AX762" s="39">
        <v>573.0</v>
      </c>
      <c r="AZ762" s="39">
        <v>1685.0</v>
      </c>
      <c r="BA762" s="39"/>
      <c r="BH762" s="39">
        <v>1.0</v>
      </c>
      <c r="BJ762" s="39">
        <v>1.0</v>
      </c>
      <c r="BP762" s="39" t="s">
        <v>642</v>
      </c>
      <c r="BR762" s="39" t="s">
        <v>638</v>
      </c>
    </row>
    <row r="763">
      <c r="A763" s="39">
        <v>2566.0</v>
      </c>
      <c r="B763" s="39" t="s">
        <v>632</v>
      </c>
      <c r="C763" s="39" t="s">
        <v>128</v>
      </c>
      <c r="D763" s="39" t="s">
        <v>633</v>
      </c>
      <c r="E763" s="39">
        <v>2014.0</v>
      </c>
      <c r="F763" s="39" t="s">
        <v>634</v>
      </c>
      <c r="G763" s="39" t="s">
        <v>635</v>
      </c>
      <c r="I763" s="39" t="s">
        <v>608</v>
      </c>
      <c r="J763" s="39">
        <v>2009.0</v>
      </c>
      <c r="K763" s="39">
        <v>228.0</v>
      </c>
      <c r="L763" s="39">
        <v>2005.0</v>
      </c>
      <c r="M763" s="39" t="s">
        <v>636</v>
      </c>
      <c r="N763" s="39">
        <v>102.0</v>
      </c>
      <c r="P763" s="39">
        <v>1.0333</v>
      </c>
      <c r="Q763" s="39"/>
      <c r="R763" s="39">
        <v>1.667</v>
      </c>
      <c r="AB763" s="39">
        <v>1.0</v>
      </c>
      <c r="AP763" s="39">
        <v>17.0</v>
      </c>
      <c r="AT763" s="39">
        <v>66.0</v>
      </c>
      <c r="AX763" s="39">
        <v>893.0</v>
      </c>
      <c r="AZ763" s="39">
        <v>3146.0</v>
      </c>
      <c r="BA763" s="39"/>
      <c r="BH763" s="39">
        <v>1.0</v>
      </c>
      <c r="BJ763" s="39">
        <v>1.0</v>
      </c>
      <c r="BP763" s="39" t="s">
        <v>643</v>
      </c>
      <c r="BR763" s="39" t="s">
        <v>638</v>
      </c>
    </row>
    <row r="764">
      <c r="A764" s="39">
        <v>966.0</v>
      </c>
      <c r="B764" s="39" t="s">
        <v>644</v>
      </c>
      <c r="C764" s="39" t="s">
        <v>91</v>
      </c>
      <c r="D764" s="39" t="s">
        <v>645</v>
      </c>
      <c r="E764" s="39">
        <v>2018.0</v>
      </c>
      <c r="F764" s="39" t="s">
        <v>646</v>
      </c>
      <c r="G764" s="39" t="s">
        <v>124</v>
      </c>
      <c r="H764" s="39" t="s">
        <v>647</v>
      </c>
      <c r="I764" s="39" t="s">
        <v>608</v>
      </c>
      <c r="J764" s="39">
        <v>2020.0</v>
      </c>
      <c r="K764" s="48">
        <v>10.0</v>
      </c>
      <c r="L764" s="39">
        <v>2010.0</v>
      </c>
      <c r="M764" s="39" t="s">
        <v>648</v>
      </c>
      <c r="P764" s="39">
        <v>1.5</v>
      </c>
      <c r="Q764" s="39"/>
      <c r="R764" s="39">
        <v>1.45</v>
      </c>
      <c r="S764" s="39">
        <v>1.0</v>
      </c>
      <c r="BJ764" s="39">
        <v>1.0</v>
      </c>
      <c r="BP764" s="39" t="s">
        <v>649</v>
      </c>
    </row>
    <row r="765">
      <c r="A765" s="39">
        <v>966.0</v>
      </c>
      <c r="B765" s="39" t="s">
        <v>644</v>
      </c>
      <c r="C765" s="39" t="s">
        <v>91</v>
      </c>
      <c r="D765" s="39" t="s">
        <v>645</v>
      </c>
      <c r="E765" s="39">
        <v>2018.0</v>
      </c>
      <c r="F765" s="39" t="s">
        <v>646</v>
      </c>
      <c r="G765" s="39" t="s">
        <v>124</v>
      </c>
      <c r="H765" s="39" t="s">
        <v>647</v>
      </c>
      <c r="I765" s="39" t="s">
        <v>608</v>
      </c>
      <c r="J765" s="39">
        <v>2020.0</v>
      </c>
      <c r="K765" s="48">
        <v>19.0</v>
      </c>
      <c r="L765" s="39">
        <v>2010.0</v>
      </c>
      <c r="M765" s="39" t="s">
        <v>556</v>
      </c>
      <c r="P765" s="39">
        <v>1.5</v>
      </c>
      <c r="Q765" s="39"/>
      <c r="R765" s="39">
        <v>1.45</v>
      </c>
      <c r="S765" s="39">
        <v>1.0</v>
      </c>
      <c r="BJ765" s="39">
        <v>1.0</v>
      </c>
      <c r="BP765" s="39" t="s">
        <v>649</v>
      </c>
    </row>
    <row r="766">
      <c r="A766" s="39">
        <v>966.0</v>
      </c>
      <c r="B766" s="39" t="s">
        <v>644</v>
      </c>
      <c r="C766" s="39" t="s">
        <v>91</v>
      </c>
      <c r="D766" s="39" t="s">
        <v>645</v>
      </c>
      <c r="E766" s="39">
        <v>2018.0</v>
      </c>
      <c r="F766" s="39" t="s">
        <v>646</v>
      </c>
      <c r="G766" s="39" t="s">
        <v>124</v>
      </c>
      <c r="H766" s="39" t="s">
        <v>647</v>
      </c>
      <c r="I766" s="39" t="s">
        <v>608</v>
      </c>
      <c r="J766" s="39">
        <v>2020.0</v>
      </c>
      <c r="K766" s="48">
        <v>18.0</v>
      </c>
      <c r="L766" s="39">
        <v>2010.0</v>
      </c>
      <c r="M766" s="39" t="s">
        <v>650</v>
      </c>
      <c r="P766" s="39">
        <v>1.5</v>
      </c>
      <c r="Q766" s="39"/>
      <c r="R766" s="39">
        <v>1.45</v>
      </c>
      <c r="S766" s="39">
        <v>1.0</v>
      </c>
      <c r="BJ766" s="39">
        <v>1.0</v>
      </c>
      <c r="BP766" s="39" t="s">
        <v>649</v>
      </c>
    </row>
    <row r="767">
      <c r="A767" s="39">
        <v>966.0</v>
      </c>
      <c r="B767" s="39" t="s">
        <v>644</v>
      </c>
      <c r="C767" s="39" t="s">
        <v>91</v>
      </c>
      <c r="D767" s="39" t="s">
        <v>645</v>
      </c>
      <c r="E767" s="39">
        <v>2018.0</v>
      </c>
      <c r="F767" s="39" t="s">
        <v>646</v>
      </c>
      <c r="G767" s="39" t="s">
        <v>124</v>
      </c>
      <c r="H767" s="39" t="s">
        <v>647</v>
      </c>
      <c r="I767" s="39" t="s">
        <v>608</v>
      </c>
      <c r="J767" s="39">
        <v>2020.0</v>
      </c>
      <c r="K767" s="48">
        <v>12.0</v>
      </c>
      <c r="L767" s="39">
        <v>2010.0</v>
      </c>
      <c r="M767" s="39" t="s">
        <v>651</v>
      </c>
      <c r="P767" s="39">
        <v>1.5</v>
      </c>
      <c r="Q767" s="39"/>
      <c r="R767" s="39">
        <v>1.45</v>
      </c>
      <c r="S767" s="39">
        <v>1.0</v>
      </c>
      <c r="BJ767" s="39">
        <v>1.0</v>
      </c>
      <c r="BP767" s="39" t="s">
        <v>649</v>
      </c>
    </row>
    <row r="768">
      <c r="A768" s="39">
        <v>966.0</v>
      </c>
      <c r="B768" s="39" t="s">
        <v>644</v>
      </c>
      <c r="C768" s="39" t="s">
        <v>91</v>
      </c>
      <c r="D768" s="39" t="s">
        <v>645</v>
      </c>
      <c r="E768" s="39">
        <v>2018.0</v>
      </c>
      <c r="F768" s="39" t="s">
        <v>646</v>
      </c>
      <c r="G768" s="39" t="s">
        <v>124</v>
      </c>
      <c r="H768" s="39" t="s">
        <v>647</v>
      </c>
      <c r="I768" s="39" t="s">
        <v>608</v>
      </c>
      <c r="J768" s="39">
        <v>2020.0</v>
      </c>
      <c r="K768" s="48">
        <v>45.0</v>
      </c>
      <c r="L768" s="39">
        <v>2010.0</v>
      </c>
      <c r="M768" s="39" t="s">
        <v>651</v>
      </c>
      <c r="P768" s="39">
        <v>1.5</v>
      </c>
      <c r="Q768" s="39"/>
      <c r="R768" s="39">
        <v>1.45</v>
      </c>
      <c r="S768" s="39">
        <v>1.0</v>
      </c>
      <c r="BJ768" s="39">
        <v>1.0</v>
      </c>
      <c r="BP768" s="39" t="s">
        <v>649</v>
      </c>
    </row>
    <row r="769">
      <c r="A769" s="39">
        <v>966.0</v>
      </c>
      <c r="B769" s="39" t="s">
        <v>644</v>
      </c>
      <c r="C769" s="39" t="s">
        <v>91</v>
      </c>
      <c r="D769" s="39" t="s">
        <v>645</v>
      </c>
      <c r="E769" s="39">
        <v>2018.0</v>
      </c>
      <c r="F769" s="39" t="s">
        <v>646</v>
      </c>
      <c r="G769" s="39" t="s">
        <v>124</v>
      </c>
      <c r="H769" s="39" t="s">
        <v>647</v>
      </c>
      <c r="I769" s="39" t="s">
        <v>608</v>
      </c>
      <c r="J769" s="39">
        <v>2050.0</v>
      </c>
      <c r="K769" s="48">
        <v>108.0</v>
      </c>
      <c r="L769" s="39">
        <v>2010.0</v>
      </c>
      <c r="M769" s="39" t="s">
        <v>651</v>
      </c>
      <c r="P769" s="39">
        <v>1.5</v>
      </c>
      <c r="Q769" s="39"/>
      <c r="R769" s="39">
        <v>1.45</v>
      </c>
      <c r="S769" s="39">
        <v>1.0</v>
      </c>
      <c r="BJ769" s="39">
        <v>1.0</v>
      </c>
      <c r="BP769" s="39" t="s">
        <v>649</v>
      </c>
    </row>
    <row r="770">
      <c r="A770" s="39">
        <v>966.0</v>
      </c>
      <c r="B770" s="39" t="s">
        <v>644</v>
      </c>
      <c r="C770" s="39" t="s">
        <v>91</v>
      </c>
      <c r="D770" s="39" t="s">
        <v>645</v>
      </c>
      <c r="E770" s="39">
        <v>2018.0</v>
      </c>
      <c r="F770" s="39" t="s">
        <v>646</v>
      </c>
      <c r="G770" s="39" t="s">
        <v>124</v>
      </c>
      <c r="H770" s="39" t="s">
        <v>652</v>
      </c>
      <c r="I770" s="39" t="s">
        <v>608</v>
      </c>
      <c r="J770" s="39">
        <v>2100.0</v>
      </c>
      <c r="K770" s="48">
        <v>157.0</v>
      </c>
      <c r="L770" s="39">
        <v>2010.0</v>
      </c>
      <c r="M770" s="39" t="s">
        <v>653</v>
      </c>
      <c r="P770" s="39">
        <v>1.5</v>
      </c>
      <c r="Q770" s="39"/>
      <c r="R770" s="39">
        <v>1.45</v>
      </c>
      <c r="S770" s="39"/>
      <c r="BC770" s="39">
        <v>1.0</v>
      </c>
      <c r="BJ770" s="39">
        <v>1.0</v>
      </c>
      <c r="BP770" s="39" t="s">
        <v>654</v>
      </c>
    </row>
    <row r="771">
      <c r="A771" s="39">
        <v>966.0</v>
      </c>
      <c r="B771" s="39" t="s">
        <v>644</v>
      </c>
      <c r="C771" s="39" t="s">
        <v>91</v>
      </c>
      <c r="D771" s="39" t="s">
        <v>645</v>
      </c>
      <c r="E771" s="39">
        <v>2018.0</v>
      </c>
      <c r="F771" s="39" t="s">
        <v>646</v>
      </c>
      <c r="G771" s="39" t="s">
        <v>124</v>
      </c>
      <c r="H771" s="39" t="s">
        <v>655</v>
      </c>
      <c r="I771" s="39" t="s">
        <v>608</v>
      </c>
      <c r="J771" s="39">
        <v>2100.0</v>
      </c>
      <c r="K771" s="39">
        <v>864.0</v>
      </c>
      <c r="L771" s="39">
        <v>2010.0</v>
      </c>
      <c r="M771" s="39" t="s">
        <v>653</v>
      </c>
      <c r="P771" s="39">
        <v>1.5</v>
      </c>
      <c r="Q771" s="39"/>
      <c r="R771" s="39">
        <v>1.45</v>
      </c>
      <c r="S771" s="39">
        <v>1.0</v>
      </c>
      <c r="BC771" s="39">
        <v>1.0</v>
      </c>
      <c r="BJ771" s="39">
        <v>1.0</v>
      </c>
      <c r="BP771" s="39" t="s">
        <v>654</v>
      </c>
    </row>
    <row r="772">
      <c r="A772" s="39">
        <v>966.0</v>
      </c>
      <c r="B772" s="39" t="s">
        <v>644</v>
      </c>
      <c r="C772" s="39" t="s">
        <v>91</v>
      </c>
      <c r="D772" s="39" t="s">
        <v>645</v>
      </c>
      <c r="E772" s="39">
        <v>2018.0</v>
      </c>
      <c r="F772" s="39" t="s">
        <v>646</v>
      </c>
      <c r="G772" s="39" t="s">
        <v>124</v>
      </c>
      <c r="H772" s="39" t="s">
        <v>656</v>
      </c>
      <c r="I772" s="39" t="s">
        <v>608</v>
      </c>
      <c r="J772" s="39">
        <v>2015.0</v>
      </c>
      <c r="K772" s="39">
        <v>13.0</v>
      </c>
      <c r="L772" s="39">
        <v>2010.0</v>
      </c>
      <c r="M772" s="39" t="s">
        <v>653</v>
      </c>
      <c r="P772" s="39">
        <v>1.5</v>
      </c>
      <c r="Q772" s="39"/>
      <c r="R772" s="39">
        <v>1.45</v>
      </c>
      <c r="S772" s="39"/>
      <c r="BC772" s="39">
        <v>1.0</v>
      </c>
      <c r="BP772" s="39" t="s">
        <v>657</v>
      </c>
    </row>
    <row r="773">
      <c r="A773" s="39">
        <v>966.0</v>
      </c>
      <c r="B773" s="39" t="s">
        <v>644</v>
      </c>
      <c r="C773" s="39" t="s">
        <v>91</v>
      </c>
      <c r="D773" s="39" t="s">
        <v>645</v>
      </c>
      <c r="E773" s="39">
        <v>2018.0</v>
      </c>
      <c r="F773" s="39" t="s">
        <v>646</v>
      </c>
      <c r="G773" s="39" t="s">
        <v>124</v>
      </c>
      <c r="H773" s="39" t="s">
        <v>656</v>
      </c>
      <c r="I773" s="39" t="s">
        <v>608</v>
      </c>
      <c r="J773" s="39">
        <v>2100.0</v>
      </c>
      <c r="K773" s="39">
        <v>1192.0</v>
      </c>
      <c r="L773" s="39">
        <v>2010.0</v>
      </c>
      <c r="M773" s="39" t="s">
        <v>653</v>
      </c>
      <c r="P773" s="39">
        <v>1.5</v>
      </c>
      <c r="Q773" s="39"/>
      <c r="R773" s="39">
        <v>1.45</v>
      </c>
      <c r="S773" s="39"/>
      <c r="BC773" s="39">
        <v>1.0</v>
      </c>
      <c r="BP773" s="39" t="s">
        <v>657</v>
      </c>
    </row>
    <row r="774">
      <c r="A774" s="39">
        <v>966.0</v>
      </c>
      <c r="B774" s="39" t="s">
        <v>644</v>
      </c>
      <c r="C774" s="39" t="s">
        <v>91</v>
      </c>
      <c r="D774" s="39" t="s">
        <v>645</v>
      </c>
      <c r="E774" s="39">
        <v>2018.0</v>
      </c>
      <c r="F774" s="39" t="s">
        <v>646</v>
      </c>
      <c r="G774" s="39" t="s">
        <v>124</v>
      </c>
      <c r="H774" s="39" t="s">
        <v>647</v>
      </c>
      <c r="I774" s="39" t="s">
        <v>608</v>
      </c>
      <c r="J774" s="39">
        <v>2020.0</v>
      </c>
      <c r="K774" s="39">
        <v>146.0</v>
      </c>
      <c r="L774" s="39">
        <v>2010.0</v>
      </c>
      <c r="M774" s="39" t="s">
        <v>653</v>
      </c>
      <c r="O774" s="39">
        <v>0.0</v>
      </c>
      <c r="S774" s="39"/>
      <c r="AL774" s="39">
        <v>-25.0</v>
      </c>
      <c r="BB774" s="39">
        <v>501.0</v>
      </c>
      <c r="BC774" s="39">
        <v>1.0</v>
      </c>
      <c r="BJ774" s="39">
        <v>1.0</v>
      </c>
      <c r="BP774" s="39" t="s">
        <v>658</v>
      </c>
    </row>
    <row r="775">
      <c r="A775" s="39">
        <v>966.0</v>
      </c>
      <c r="B775" s="39" t="s">
        <v>644</v>
      </c>
      <c r="C775" s="39" t="s">
        <v>91</v>
      </c>
      <c r="D775" s="39" t="s">
        <v>645</v>
      </c>
      <c r="E775" s="39">
        <v>2018.0</v>
      </c>
      <c r="F775" s="39" t="s">
        <v>646</v>
      </c>
      <c r="G775" s="39" t="s">
        <v>124</v>
      </c>
      <c r="H775" s="39" t="s">
        <v>647</v>
      </c>
      <c r="I775" s="39" t="s">
        <v>608</v>
      </c>
      <c r="J775" s="39">
        <v>2020.0</v>
      </c>
      <c r="K775" s="39">
        <v>37.0</v>
      </c>
      <c r="L775" s="39">
        <v>2010.0</v>
      </c>
      <c r="M775" s="39" t="s">
        <v>653</v>
      </c>
      <c r="O775" s="39">
        <v>1.0</v>
      </c>
      <c r="S775" s="39"/>
      <c r="BC775" s="39">
        <v>1.0</v>
      </c>
      <c r="BJ775" s="39">
        <v>1.0</v>
      </c>
      <c r="BP775" s="39" t="s">
        <v>658</v>
      </c>
    </row>
    <row r="776">
      <c r="A776" s="39">
        <v>966.0</v>
      </c>
      <c r="B776" s="39" t="s">
        <v>644</v>
      </c>
      <c r="C776" s="39" t="s">
        <v>91</v>
      </c>
      <c r="D776" s="39" t="s">
        <v>645</v>
      </c>
      <c r="E776" s="39">
        <v>2018.0</v>
      </c>
      <c r="F776" s="39" t="s">
        <v>646</v>
      </c>
      <c r="G776" s="39" t="s">
        <v>124</v>
      </c>
      <c r="H776" s="39" t="s">
        <v>647</v>
      </c>
      <c r="I776" s="39" t="s">
        <v>608</v>
      </c>
      <c r="J776" s="39">
        <v>2020.0</v>
      </c>
      <c r="K776" s="39">
        <v>12.0</v>
      </c>
      <c r="L776" s="39">
        <v>2010.0</v>
      </c>
      <c r="M776" s="39" t="s">
        <v>653</v>
      </c>
      <c r="O776" s="39">
        <v>2.0</v>
      </c>
      <c r="S776" s="39"/>
      <c r="BC776" s="39">
        <v>1.0</v>
      </c>
      <c r="BJ776" s="39">
        <v>1.0</v>
      </c>
      <c r="BP776" s="39" t="s">
        <v>658</v>
      </c>
    </row>
    <row r="777">
      <c r="A777" s="39">
        <v>966.0</v>
      </c>
      <c r="B777" s="39" t="s">
        <v>644</v>
      </c>
      <c r="C777" s="39" t="s">
        <v>91</v>
      </c>
      <c r="D777" s="39" t="s">
        <v>645</v>
      </c>
      <c r="E777" s="39">
        <v>2018.0</v>
      </c>
      <c r="F777" s="39" t="s">
        <v>646</v>
      </c>
      <c r="G777" s="39" t="s">
        <v>124</v>
      </c>
      <c r="H777" s="39" t="s">
        <v>647</v>
      </c>
      <c r="I777" s="39" t="s">
        <v>608</v>
      </c>
      <c r="J777" s="39">
        <v>2020.0</v>
      </c>
      <c r="K777" s="39">
        <v>5.0</v>
      </c>
      <c r="L777" s="39">
        <v>2010.0</v>
      </c>
      <c r="M777" s="39" t="s">
        <v>653</v>
      </c>
      <c r="O777" s="39">
        <v>3.0</v>
      </c>
      <c r="S777" s="39"/>
      <c r="BC777" s="39">
        <v>1.0</v>
      </c>
      <c r="BJ777" s="39">
        <v>1.0</v>
      </c>
      <c r="BP777" s="39" t="s">
        <v>658</v>
      </c>
    </row>
    <row r="778">
      <c r="A778" s="39">
        <v>966.0</v>
      </c>
      <c r="B778" s="39" t="s">
        <v>644</v>
      </c>
      <c r="C778" s="39" t="s">
        <v>91</v>
      </c>
      <c r="D778" s="39" t="s">
        <v>645</v>
      </c>
      <c r="E778" s="39">
        <v>2018.0</v>
      </c>
      <c r="F778" s="39" t="s">
        <v>646</v>
      </c>
      <c r="G778" s="39" t="s">
        <v>124</v>
      </c>
      <c r="H778" s="39" t="s">
        <v>647</v>
      </c>
      <c r="I778" s="39" t="s">
        <v>608</v>
      </c>
      <c r="J778" s="39">
        <v>2020.0</v>
      </c>
      <c r="K778" s="39">
        <v>3.0</v>
      </c>
      <c r="L778" s="39">
        <v>2010.0</v>
      </c>
      <c r="M778" s="39" t="s">
        <v>653</v>
      </c>
      <c r="O778" s="39">
        <v>4.0</v>
      </c>
      <c r="S778" s="39"/>
      <c r="BC778" s="39">
        <v>1.0</v>
      </c>
      <c r="BJ778" s="39">
        <v>1.0</v>
      </c>
      <c r="BP778" s="39" t="s">
        <v>658</v>
      </c>
    </row>
    <row r="779">
      <c r="A779" s="39">
        <v>966.0</v>
      </c>
      <c r="B779" s="39" t="s">
        <v>644</v>
      </c>
      <c r="C779" s="39" t="s">
        <v>91</v>
      </c>
      <c r="D779" s="39" t="s">
        <v>645</v>
      </c>
      <c r="E779" s="39">
        <v>2018.0</v>
      </c>
      <c r="F779" s="39" t="s">
        <v>646</v>
      </c>
      <c r="G779" s="39" t="s">
        <v>124</v>
      </c>
      <c r="H779" s="39" t="s">
        <v>647</v>
      </c>
      <c r="I779" s="39" t="s">
        <v>608</v>
      </c>
      <c r="J779" s="39">
        <v>2020.0</v>
      </c>
      <c r="K779" s="39">
        <v>2.0</v>
      </c>
      <c r="L779" s="39">
        <v>2010.0</v>
      </c>
      <c r="M779" s="39" t="s">
        <v>653</v>
      </c>
      <c r="O779" s="39">
        <v>5.0</v>
      </c>
      <c r="S779" s="39"/>
      <c r="BC779" s="39">
        <v>1.0</v>
      </c>
      <c r="BJ779" s="39">
        <v>1.0</v>
      </c>
      <c r="BP779" s="39" t="s">
        <v>658</v>
      </c>
    </row>
    <row r="780">
      <c r="A780" s="39">
        <v>803.0</v>
      </c>
      <c r="B780" s="39" t="s">
        <v>659</v>
      </c>
      <c r="C780" s="39" t="s">
        <v>91</v>
      </c>
      <c r="D780" s="39" t="s">
        <v>660</v>
      </c>
      <c r="E780" s="39">
        <v>2019.0</v>
      </c>
      <c r="F780" s="39" t="s">
        <v>661</v>
      </c>
      <c r="G780" s="39" t="s">
        <v>267</v>
      </c>
      <c r="I780" s="39" t="s">
        <v>608</v>
      </c>
      <c r="J780" s="39">
        <v>2020.0</v>
      </c>
      <c r="K780" s="39">
        <v>19.1</v>
      </c>
      <c r="L780" s="39">
        <v>2005.0</v>
      </c>
      <c r="M780" s="39" t="s">
        <v>85</v>
      </c>
      <c r="N780" s="39">
        <v>21.1</v>
      </c>
      <c r="P780" s="39">
        <v>1.5</v>
      </c>
      <c r="Q780" s="39"/>
      <c r="R780" s="39">
        <v>1.45</v>
      </c>
      <c r="AF780" s="39">
        <v>1.0</v>
      </c>
      <c r="BP780" s="39" t="s">
        <v>249</v>
      </c>
      <c r="BR780" s="39" t="s">
        <v>662</v>
      </c>
    </row>
    <row r="781">
      <c r="A781" s="39">
        <v>803.0</v>
      </c>
      <c r="B781" s="39" t="s">
        <v>659</v>
      </c>
      <c r="C781" s="39" t="s">
        <v>91</v>
      </c>
      <c r="D781" s="39" t="s">
        <v>660</v>
      </c>
      <c r="E781" s="39">
        <v>2019.0</v>
      </c>
      <c r="F781" s="39" t="s">
        <v>661</v>
      </c>
      <c r="G781" s="39" t="s">
        <v>267</v>
      </c>
      <c r="I781" s="39" t="s">
        <v>608</v>
      </c>
      <c r="J781" s="39">
        <v>2020.0</v>
      </c>
      <c r="K781" s="39">
        <v>17.1</v>
      </c>
      <c r="L781" s="39">
        <v>2005.0</v>
      </c>
      <c r="M781" s="39" t="s">
        <v>85</v>
      </c>
      <c r="N781" s="39">
        <v>21.1</v>
      </c>
      <c r="P781" s="39">
        <v>1.5</v>
      </c>
      <c r="Q781" s="39"/>
      <c r="R781" s="39">
        <v>1.45</v>
      </c>
      <c r="AF781" s="39">
        <v>1.0</v>
      </c>
      <c r="BP781" s="39" t="s">
        <v>249</v>
      </c>
      <c r="BR781" s="39" t="s">
        <v>663</v>
      </c>
    </row>
    <row r="782">
      <c r="A782" s="39">
        <v>803.0</v>
      </c>
      <c r="B782" s="39" t="s">
        <v>659</v>
      </c>
      <c r="C782" s="39" t="s">
        <v>91</v>
      </c>
      <c r="D782" s="39" t="s">
        <v>660</v>
      </c>
      <c r="E782" s="39">
        <v>2019.0</v>
      </c>
      <c r="F782" s="39" t="s">
        <v>661</v>
      </c>
      <c r="G782" s="39" t="s">
        <v>267</v>
      </c>
      <c r="I782" s="39" t="s">
        <v>608</v>
      </c>
      <c r="J782" s="39">
        <v>2020.0</v>
      </c>
      <c r="K782" s="39">
        <v>15.0</v>
      </c>
      <c r="L782" s="39">
        <v>2005.0</v>
      </c>
      <c r="M782" s="39" t="s">
        <v>85</v>
      </c>
      <c r="N782" s="39">
        <v>21.1</v>
      </c>
      <c r="P782" s="39">
        <v>1.5</v>
      </c>
      <c r="Q782" s="39"/>
      <c r="R782" s="39">
        <v>1.45</v>
      </c>
      <c r="AF782" s="39">
        <v>1.0</v>
      </c>
      <c r="BP782" s="39" t="s">
        <v>249</v>
      </c>
      <c r="BR782" s="39" t="s">
        <v>664</v>
      </c>
    </row>
    <row r="783">
      <c r="A783" s="39">
        <v>803.0</v>
      </c>
      <c r="B783" s="39" t="s">
        <v>659</v>
      </c>
      <c r="C783" s="39" t="s">
        <v>91</v>
      </c>
      <c r="D783" s="39" t="s">
        <v>660</v>
      </c>
      <c r="E783" s="39">
        <v>2019.0</v>
      </c>
      <c r="F783" s="39" t="s">
        <v>661</v>
      </c>
      <c r="G783" s="39" t="s">
        <v>267</v>
      </c>
      <c r="I783" s="39" t="s">
        <v>608</v>
      </c>
      <c r="J783" s="39">
        <v>2020.0</v>
      </c>
      <c r="K783" s="39">
        <v>12.9</v>
      </c>
      <c r="L783" s="39">
        <v>2005.0</v>
      </c>
      <c r="M783" s="39" t="s">
        <v>85</v>
      </c>
      <c r="N783" s="39">
        <v>21.1</v>
      </c>
      <c r="P783" s="39">
        <v>1.5</v>
      </c>
      <c r="Q783" s="39"/>
      <c r="R783" s="39">
        <v>1.45</v>
      </c>
      <c r="AF783" s="39">
        <v>1.0</v>
      </c>
      <c r="BP783" s="39" t="s">
        <v>249</v>
      </c>
      <c r="BR783" s="39" t="s">
        <v>665</v>
      </c>
    </row>
    <row r="784">
      <c r="A784" s="39">
        <v>803.0</v>
      </c>
      <c r="B784" s="39" t="s">
        <v>659</v>
      </c>
      <c r="C784" s="39" t="s">
        <v>91</v>
      </c>
      <c r="D784" s="39" t="s">
        <v>660</v>
      </c>
      <c r="E784" s="39">
        <v>2019.0</v>
      </c>
      <c r="F784" s="39" t="s">
        <v>661</v>
      </c>
      <c r="G784" s="39" t="s">
        <v>267</v>
      </c>
      <c r="I784" s="39" t="s">
        <v>608</v>
      </c>
      <c r="J784" s="39">
        <v>2020.0</v>
      </c>
      <c r="K784" s="39">
        <v>10.8</v>
      </c>
      <c r="L784" s="39">
        <v>2005.0</v>
      </c>
      <c r="M784" s="39" t="s">
        <v>85</v>
      </c>
      <c r="N784" s="39">
        <v>21.1</v>
      </c>
      <c r="P784" s="39">
        <v>1.5</v>
      </c>
      <c r="Q784" s="39"/>
      <c r="R784" s="39">
        <v>1.45</v>
      </c>
      <c r="AF784" s="39">
        <v>1.0</v>
      </c>
      <c r="BP784" s="39" t="s">
        <v>249</v>
      </c>
      <c r="BR784" s="39" t="s">
        <v>666</v>
      </c>
    </row>
    <row r="785">
      <c r="A785" s="39">
        <v>803.0</v>
      </c>
      <c r="B785" s="39" t="s">
        <v>659</v>
      </c>
      <c r="C785" s="39" t="s">
        <v>91</v>
      </c>
      <c r="D785" s="39" t="s">
        <v>660</v>
      </c>
      <c r="E785" s="39">
        <v>2019.0</v>
      </c>
      <c r="F785" s="39" t="s">
        <v>661</v>
      </c>
      <c r="G785" s="39" t="s">
        <v>267</v>
      </c>
      <c r="I785" s="39" t="s">
        <v>608</v>
      </c>
      <c r="J785" s="39">
        <v>2020.0</v>
      </c>
      <c r="K785" s="39">
        <v>8.7</v>
      </c>
      <c r="L785" s="39">
        <v>2005.0</v>
      </c>
      <c r="M785" s="39" t="s">
        <v>85</v>
      </c>
      <c r="N785" s="39">
        <v>21.1</v>
      </c>
      <c r="P785" s="39">
        <v>1.5</v>
      </c>
      <c r="Q785" s="39"/>
      <c r="R785" s="39">
        <v>1.45</v>
      </c>
      <c r="AF785" s="39">
        <v>1.0</v>
      </c>
      <c r="BP785" s="39" t="s">
        <v>249</v>
      </c>
      <c r="BR785" s="39" t="s">
        <v>667</v>
      </c>
    </row>
    <row r="786">
      <c r="A786" s="39">
        <v>803.0</v>
      </c>
      <c r="B786" s="39" t="s">
        <v>659</v>
      </c>
      <c r="C786" s="39" t="s">
        <v>91</v>
      </c>
      <c r="D786" s="39" t="s">
        <v>660</v>
      </c>
      <c r="E786" s="39">
        <v>2019.0</v>
      </c>
      <c r="F786" s="39" t="s">
        <v>661</v>
      </c>
      <c r="G786" s="39" t="s">
        <v>267</v>
      </c>
      <c r="I786" s="39" t="s">
        <v>608</v>
      </c>
      <c r="J786" s="39">
        <v>2020.0</v>
      </c>
      <c r="K786" s="39">
        <v>6.6</v>
      </c>
      <c r="L786" s="39">
        <v>2005.0</v>
      </c>
      <c r="M786" s="39" t="s">
        <v>85</v>
      </c>
      <c r="N786" s="39">
        <v>21.1</v>
      </c>
      <c r="P786" s="39">
        <v>1.5</v>
      </c>
      <c r="Q786" s="39"/>
      <c r="R786" s="39">
        <v>1.45</v>
      </c>
      <c r="AF786" s="39">
        <v>1.0</v>
      </c>
      <c r="BP786" s="39" t="s">
        <v>249</v>
      </c>
      <c r="BR786" s="39" t="s">
        <v>668</v>
      </c>
    </row>
    <row r="787">
      <c r="A787" s="39">
        <v>803.0</v>
      </c>
      <c r="B787" s="39" t="s">
        <v>659</v>
      </c>
      <c r="C787" s="39" t="s">
        <v>91</v>
      </c>
      <c r="D787" s="39" t="s">
        <v>660</v>
      </c>
      <c r="E787" s="39">
        <v>2019.0</v>
      </c>
      <c r="F787" s="39" t="s">
        <v>661</v>
      </c>
      <c r="G787" s="39" t="s">
        <v>267</v>
      </c>
      <c r="I787" s="39" t="s">
        <v>608</v>
      </c>
      <c r="J787" s="39">
        <v>2020.0</v>
      </c>
      <c r="K787" s="39">
        <v>4.4</v>
      </c>
      <c r="L787" s="39">
        <v>2005.0</v>
      </c>
      <c r="M787" s="39" t="s">
        <v>85</v>
      </c>
      <c r="N787" s="39">
        <v>21.1</v>
      </c>
      <c r="P787" s="39">
        <v>1.5</v>
      </c>
      <c r="Q787" s="39"/>
      <c r="R787" s="39">
        <v>1.45</v>
      </c>
      <c r="AF787" s="39">
        <v>1.0</v>
      </c>
      <c r="BP787" s="39" t="s">
        <v>249</v>
      </c>
      <c r="BR787" s="39" t="s">
        <v>669</v>
      </c>
    </row>
    <row r="788">
      <c r="A788" s="39">
        <v>803.0</v>
      </c>
      <c r="B788" s="39" t="s">
        <v>659</v>
      </c>
      <c r="C788" s="39" t="s">
        <v>91</v>
      </c>
      <c r="D788" s="39" t="s">
        <v>660</v>
      </c>
      <c r="E788" s="39">
        <v>2019.0</v>
      </c>
      <c r="F788" s="39" t="s">
        <v>661</v>
      </c>
      <c r="G788" s="39" t="s">
        <v>267</v>
      </c>
      <c r="I788" s="39" t="s">
        <v>608</v>
      </c>
      <c r="J788" s="39">
        <v>2020.0</v>
      </c>
      <c r="K788" s="39">
        <v>2.2</v>
      </c>
      <c r="L788" s="39">
        <v>2005.0</v>
      </c>
      <c r="M788" s="39" t="s">
        <v>85</v>
      </c>
      <c r="N788" s="39">
        <v>21.1</v>
      </c>
      <c r="P788" s="39">
        <v>1.5</v>
      </c>
      <c r="Q788" s="39"/>
      <c r="R788" s="39">
        <v>1.45</v>
      </c>
      <c r="AF788" s="39">
        <v>1.0</v>
      </c>
      <c r="BP788" s="39" t="s">
        <v>249</v>
      </c>
      <c r="BR788" s="39" t="s">
        <v>670</v>
      </c>
    </row>
    <row r="789">
      <c r="A789" s="39">
        <v>803.0</v>
      </c>
      <c r="B789" s="39" t="s">
        <v>659</v>
      </c>
      <c r="C789" s="39" t="s">
        <v>91</v>
      </c>
      <c r="D789" s="39" t="s">
        <v>660</v>
      </c>
      <c r="E789" s="39">
        <v>2019.0</v>
      </c>
      <c r="F789" s="39" t="s">
        <v>661</v>
      </c>
      <c r="G789" s="39" t="s">
        <v>267</v>
      </c>
      <c r="I789" s="39" t="s">
        <v>608</v>
      </c>
      <c r="J789" s="39">
        <v>2020.0</v>
      </c>
      <c r="K789" s="39">
        <v>24.7</v>
      </c>
      <c r="L789" s="39">
        <v>2005.0</v>
      </c>
      <c r="M789" s="39" t="s">
        <v>85</v>
      </c>
      <c r="N789" s="39">
        <v>26.7</v>
      </c>
      <c r="P789" s="39">
        <v>1.5</v>
      </c>
      <c r="Q789" s="39"/>
      <c r="R789" s="39">
        <v>1.45</v>
      </c>
      <c r="S789" s="39">
        <v>1.0</v>
      </c>
      <c r="AF789" s="39">
        <v>1.0</v>
      </c>
      <c r="BP789" s="39" t="s">
        <v>671</v>
      </c>
      <c r="BR789" s="39" t="s">
        <v>662</v>
      </c>
    </row>
    <row r="790">
      <c r="A790" s="39">
        <v>803.0</v>
      </c>
      <c r="B790" s="39" t="s">
        <v>659</v>
      </c>
      <c r="C790" s="39" t="s">
        <v>91</v>
      </c>
      <c r="D790" s="39" t="s">
        <v>660</v>
      </c>
      <c r="E790" s="39">
        <v>2019.0</v>
      </c>
      <c r="F790" s="39" t="s">
        <v>661</v>
      </c>
      <c r="G790" s="39" t="s">
        <v>267</v>
      </c>
      <c r="I790" s="39" t="s">
        <v>608</v>
      </c>
      <c r="J790" s="39">
        <v>2020.0</v>
      </c>
      <c r="K790" s="39">
        <v>16.2</v>
      </c>
      <c r="L790" s="39">
        <v>2005.0</v>
      </c>
      <c r="M790" s="39" t="s">
        <v>85</v>
      </c>
      <c r="N790" s="39">
        <v>26.7</v>
      </c>
      <c r="P790" s="39">
        <v>1.5</v>
      </c>
      <c r="Q790" s="39"/>
      <c r="R790" s="39">
        <v>1.45</v>
      </c>
      <c r="S790" s="39">
        <v>1.0</v>
      </c>
      <c r="AF790" s="39">
        <v>1.0</v>
      </c>
      <c r="BP790" s="39" t="s">
        <v>671</v>
      </c>
      <c r="BR790" s="39" t="s">
        <v>666</v>
      </c>
    </row>
    <row r="791">
      <c r="A791" s="39">
        <v>803.0</v>
      </c>
      <c r="B791" s="39" t="s">
        <v>659</v>
      </c>
      <c r="C791" s="39" t="s">
        <v>91</v>
      </c>
      <c r="D791" s="39" t="s">
        <v>660</v>
      </c>
      <c r="E791" s="39">
        <v>2019.0</v>
      </c>
      <c r="F791" s="39" t="s">
        <v>661</v>
      </c>
      <c r="G791" s="39" t="s">
        <v>267</v>
      </c>
      <c r="I791" s="39" t="s">
        <v>608</v>
      </c>
      <c r="J791" s="39">
        <v>2020.0</v>
      </c>
      <c r="K791" s="39">
        <v>22.3</v>
      </c>
      <c r="L791" s="39">
        <v>2005.0</v>
      </c>
      <c r="M791" s="39" t="s">
        <v>672</v>
      </c>
      <c r="N791" s="39">
        <v>24.7</v>
      </c>
      <c r="P791" s="39">
        <v>1.5</v>
      </c>
      <c r="Q791" s="39"/>
      <c r="R791" s="39">
        <v>1.45</v>
      </c>
      <c r="AF791" s="39">
        <v>1.0</v>
      </c>
      <c r="BP791" s="39" t="s">
        <v>671</v>
      </c>
      <c r="BR791" s="39" t="s">
        <v>662</v>
      </c>
    </row>
    <row r="792">
      <c r="A792" s="39">
        <v>803.0</v>
      </c>
      <c r="B792" s="39" t="s">
        <v>659</v>
      </c>
      <c r="C792" s="39" t="s">
        <v>91</v>
      </c>
      <c r="D792" s="39" t="s">
        <v>660</v>
      </c>
      <c r="E792" s="39">
        <v>2019.0</v>
      </c>
      <c r="F792" s="39" t="s">
        <v>661</v>
      </c>
      <c r="G792" s="39" t="s">
        <v>267</v>
      </c>
      <c r="I792" s="39" t="s">
        <v>608</v>
      </c>
      <c r="J792" s="39">
        <v>2020.0</v>
      </c>
      <c r="K792" s="39">
        <v>16.2</v>
      </c>
      <c r="L792" s="39">
        <v>2005.0</v>
      </c>
      <c r="M792" s="39" t="s">
        <v>672</v>
      </c>
      <c r="N792" s="39">
        <v>12.6</v>
      </c>
      <c r="P792" s="39">
        <v>1.5</v>
      </c>
      <c r="Q792" s="39"/>
      <c r="R792" s="39">
        <v>1.45</v>
      </c>
      <c r="AF792" s="39">
        <v>1.0</v>
      </c>
      <c r="BP792" s="39" t="s">
        <v>671</v>
      </c>
      <c r="BR792" s="39" t="s">
        <v>666</v>
      </c>
    </row>
    <row r="793">
      <c r="A793" s="39">
        <v>803.0</v>
      </c>
      <c r="B793" s="39" t="s">
        <v>659</v>
      </c>
      <c r="C793" s="39" t="s">
        <v>91</v>
      </c>
      <c r="D793" s="39" t="s">
        <v>660</v>
      </c>
      <c r="E793" s="39">
        <v>2019.0</v>
      </c>
      <c r="F793" s="39" t="s">
        <v>661</v>
      </c>
      <c r="G793" s="39" t="s">
        <v>267</v>
      </c>
      <c r="I793" s="39" t="s">
        <v>608</v>
      </c>
      <c r="J793" s="39">
        <v>2020.0</v>
      </c>
      <c r="K793" s="39">
        <v>83.7</v>
      </c>
      <c r="L793" s="39">
        <v>2005.0</v>
      </c>
      <c r="M793" s="39" t="s">
        <v>85</v>
      </c>
      <c r="N793" s="39">
        <v>91.3</v>
      </c>
      <c r="P793" s="39">
        <v>0.1</v>
      </c>
      <c r="Q793" s="39"/>
      <c r="R793" s="39">
        <v>1.0</v>
      </c>
      <c r="AF793" s="39">
        <v>1.0</v>
      </c>
      <c r="BP793" s="39" t="s">
        <v>671</v>
      </c>
      <c r="BR793" s="39" t="s">
        <v>662</v>
      </c>
    </row>
    <row r="794">
      <c r="A794" s="39">
        <v>803.0</v>
      </c>
      <c r="B794" s="39" t="s">
        <v>659</v>
      </c>
      <c r="C794" s="39" t="s">
        <v>91</v>
      </c>
      <c r="D794" s="39" t="s">
        <v>660</v>
      </c>
      <c r="E794" s="39">
        <v>2019.0</v>
      </c>
      <c r="F794" s="39" t="s">
        <v>661</v>
      </c>
      <c r="G794" s="39" t="s">
        <v>267</v>
      </c>
      <c r="I794" s="39" t="s">
        <v>608</v>
      </c>
      <c r="J794" s="39">
        <v>2020.0</v>
      </c>
      <c r="K794" s="39">
        <v>51.1</v>
      </c>
      <c r="L794" s="39">
        <v>2005.0</v>
      </c>
      <c r="M794" s="39" t="s">
        <v>85</v>
      </c>
      <c r="N794" s="39">
        <v>91.3</v>
      </c>
      <c r="P794" s="39">
        <v>0.1</v>
      </c>
      <c r="Q794" s="39"/>
      <c r="R794" s="39">
        <v>1.0</v>
      </c>
      <c r="AF794" s="39">
        <v>1.0</v>
      </c>
      <c r="BP794" s="39" t="s">
        <v>671</v>
      </c>
      <c r="BR794" s="39" t="s">
        <v>666</v>
      </c>
    </row>
    <row r="795">
      <c r="A795" s="39">
        <v>786.0</v>
      </c>
      <c r="B795" s="39" t="s">
        <v>673</v>
      </c>
      <c r="C795" s="39" t="s">
        <v>674</v>
      </c>
      <c r="D795" s="39" t="s">
        <v>675</v>
      </c>
      <c r="E795" s="39">
        <v>2019.0</v>
      </c>
      <c r="F795" s="39" t="s">
        <v>676</v>
      </c>
      <c r="H795" s="39" t="s">
        <v>677</v>
      </c>
      <c r="I795" s="39" t="s">
        <v>608</v>
      </c>
      <c r="J795" s="39">
        <v>2010.0</v>
      </c>
      <c r="K795" s="39">
        <v>5.454545455</v>
      </c>
      <c r="L795" s="39">
        <v>2010.0</v>
      </c>
      <c r="M795" s="39" t="s">
        <v>85</v>
      </c>
      <c r="N795" s="39"/>
      <c r="O795" s="39">
        <v>1.5</v>
      </c>
      <c r="W795" s="39"/>
      <c r="X795" s="39"/>
      <c r="Y795" s="39">
        <v>1.0</v>
      </c>
      <c r="BP795" s="39" t="s">
        <v>412</v>
      </c>
      <c r="BR795" s="39" t="s">
        <v>678</v>
      </c>
    </row>
    <row r="796">
      <c r="A796" s="39">
        <v>786.0</v>
      </c>
      <c r="B796" s="39" t="s">
        <v>673</v>
      </c>
      <c r="C796" s="39" t="s">
        <v>674</v>
      </c>
      <c r="D796" s="39" t="s">
        <v>675</v>
      </c>
      <c r="E796" s="39">
        <v>2019.0</v>
      </c>
      <c r="F796" s="39" t="s">
        <v>676</v>
      </c>
      <c r="H796" s="39" t="s">
        <v>677</v>
      </c>
      <c r="I796" s="39" t="s">
        <v>608</v>
      </c>
      <c r="J796" s="39">
        <v>2020.0</v>
      </c>
      <c r="K796" s="39">
        <v>5.454545455</v>
      </c>
      <c r="L796" s="39">
        <v>2010.0</v>
      </c>
      <c r="M796" s="39" t="s">
        <v>85</v>
      </c>
      <c r="N796" s="39"/>
      <c r="O796" s="39">
        <v>1.5</v>
      </c>
      <c r="W796" s="39"/>
      <c r="X796" s="39"/>
      <c r="Y796" s="39">
        <v>1.0</v>
      </c>
      <c r="BP796" s="39" t="s">
        <v>412</v>
      </c>
      <c r="BR796" s="39" t="s">
        <v>678</v>
      </c>
    </row>
    <row r="797">
      <c r="A797" s="39">
        <v>786.0</v>
      </c>
      <c r="B797" s="39" t="s">
        <v>673</v>
      </c>
      <c r="C797" s="39" t="s">
        <v>674</v>
      </c>
      <c r="D797" s="39" t="s">
        <v>675</v>
      </c>
      <c r="E797" s="39">
        <v>2019.0</v>
      </c>
      <c r="F797" s="39" t="s">
        <v>676</v>
      </c>
      <c r="H797" s="39" t="s">
        <v>677</v>
      </c>
      <c r="I797" s="39" t="s">
        <v>608</v>
      </c>
      <c r="J797" s="39">
        <v>2030.0</v>
      </c>
      <c r="K797" s="39">
        <v>5.454545455</v>
      </c>
      <c r="L797" s="39">
        <v>2010.0</v>
      </c>
      <c r="M797" s="39" t="s">
        <v>85</v>
      </c>
      <c r="O797" s="39">
        <v>1.5</v>
      </c>
      <c r="W797" s="39"/>
      <c r="X797" s="39"/>
      <c r="Y797" s="39">
        <v>1.0</v>
      </c>
      <c r="BP797" s="39" t="s">
        <v>412</v>
      </c>
      <c r="BR797" s="39" t="s">
        <v>678</v>
      </c>
    </row>
    <row r="798">
      <c r="A798" s="39">
        <v>786.0</v>
      </c>
      <c r="B798" s="39" t="s">
        <v>673</v>
      </c>
      <c r="C798" s="39" t="s">
        <v>674</v>
      </c>
      <c r="D798" s="39" t="s">
        <v>675</v>
      </c>
      <c r="E798" s="39">
        <v>2019.0</v>
      </c>
      <c r="F798" s="39" t="s">
        <v>676</v>
      </c>
      <c r="H798" s="39" t="s">
        <v>677</v>
      </c>
      <c r="I798" s="39" t="s">
        <v>608</v>
      </c>
      <c r="J798" s="39">
        <v>2040.0</v>
      </c>
      <c r="K798" s="39">
        <v>5.454545455</v>
      </c>
      <c r="L798" s="39">
        <v>2010.0</v>
      </c>
      <c r="M798" s="39" t="s">
        <v>85</v>
      </c>
      <c r="O798" s="39">
        <v>1.5</v>
      </c>
      <c r="W798" s="39"/>
      <c r="X798" s="39"/>
      <c r="Y798" s="39">
        <v>1.0</v>
      </c>
      <c r="BP798" s="39" t="s">
        <v>412</v>
      </c>
      <c r="BR798" s="39" t="s">
        <v>678</v>
      </c>
    </row>
    <row r="799">
      <c r="A799" s="39">
        <v>786.0</v>
      </c>
      <c r="B799" s="39" t="s">
        <v>673</v>
      </c>
      <c r="C799" s="39" t="s">
        <v>674</v>
      </c>
      <c r="D799" s="39" t="s">
        <v>675</v>
      </c>
      <c r="E799" s="39">
        <v>2019.0</v>
      </c>
      <c r="F799" s="39" t="s">
        <v>676</v>
      </c>
      <c r="H799" s="39" t="s">
        <v>677</v>
      </c>
      <c r="I799" s="39" t="s">
        <v>608</v>
      </c>
      <c r="J799" s="39">
        <v>2050.0</v>
      </c>
      <c r="K799" s="39">
        <v>5.454545455</v>
      </c>
      <c r="L799" s="39">
        <v>2010.0</v>
      </c>
      <c r="M799" s="39" t="s">
        <v>85</v>
      </c>
      <c r="O799" s="39">
        <v>1.5</v>
      </c>
      <c r="W799" s="39"/>
      <c r="X799" s="39"/>
      <c r="Y799" s="39">
        <v>1.0</v>
      </c>
      <c r="BP799" s="39" t="s">
        <v>412</v>
      </c>
      <c r="BR799" s="39" t="s">
        <v>678</v>
      </c>
    </row>
    <row r="800">
      <c r="A800" s="39">
        <v>786.0</v>
      </c>
      <c r="B800" s="39" t="s">
        <v>673</v>
      </c>
      <c r="C800" s="39" t="s">
        <v>674</v>
      </c>
      <c r="D800" s="39" t="s">
        <v>675</v>
      </c>
      <c r="E800" s="39">
        <v>2019.0</v>
      </c>
      <c r="F800" s="39" t="s">
        <v>676</v>
      </c>
      <c r="H800" s="39" t="s">
        <v>677</v>
      </c>
      <c r="I800" s="39" t="s">
        <v>608</v>
      </c>
      <c r="J800" s="39">
        <v>2060.0</v>
      </c>
      <c r="K800" s="39">
        <v>5.454545455</v>
      </c>
      <c r="L800" s="39">
        <v>2010.0</v>
      </c>
      <c r="M800" s="39" t="s">
        <v>85</v>
      </c>
      <c r="O800" s="39">
        <v>1.5</v>
      </c>
      <c r="W800" s="39"/>
      <c r="X800" s="39"/>
      <c r="Y800" s="39">
        <v>1.0</v>
      </c>
      <c r="BP800" s="39" t="s">
        <v>412</v>
      </c>
      <c r="BR800" s="39" t="s">
        <v>678</v>
      </c>
    </row>
    <row r="801">
      <c r="A801" s="39">
        <v>786.0</v>
      </c>
      <c r="B801" s="39" t="s">
        <v>673</v>
      </c>
      <c r="C801" s="39" t="s">
        <v>674</v>
      </c>
      <c r="D801" s="39" t="s">
        <v>675</v>
      </c>
      <c r="E801" s="39">
        <v>2019.0</v>
      </c>
      <c r="F801" s="39" t="s">
        <v>676</v>
      </c>
      <c r="H801" s="39" t="s">
        <v>677</v>
      </c>
      <c r="I801" s="39" t="s">
        <v>608</v>
      </c>
      <c r="J801" s="39">
        <v>2070.0</v>
      </c>
      <c r="K801" s="39">
        <v>5.454545455</v>
      </c>
      <c r="L801" s="39">
        <v>2010.0</v>
      </c>
      <c r="M801" s="39" t="s">
        <v>85</v>
      </c>
      <c r="O801" s="39">
        <v>1.5</v>
      </c>
      <c r="W801" s="39"/>
      <c r="X801" s="39"/>
      <c r="Y801" s="39">
        <v>1.0</v>
      </c>
      <c r="BP801" s="39" t="s">
        <v>412</v>
      </c>
      <c r="BR801" s="39" t="s">
        <v>678</v>
      </c>
    </row>
    <row r="802">
      <c r="A802" s="39">
        <v>786.0</v>
      </c>
      <c r="B802" s="39" t="s">
        <v>673</v>
      </c>
      <c r="C802" s="39" t="s">
        <v>674</v>
      </c>
      <c r="D802" s="39" t="s">
        <v>675</v>
      </c>
      <c r="E802" s="39">
        <v>2019.0</v>
      </c>
      <c r="F802" s="39" t="s">
        <v>676</v>
      </c>
      <c r="H802" s="39" t="s">
        <v>677</v>
      </c>
      <c r="I802" s="39" t="s">
        <v>608</v>
      </c>
      <c r="J802" s="39">
        <v>2080.0</v>
      </c>
      <c r="K802" s="39">
        <v>5.454545455</v>
      </c>
      <c r="L802" s="39">
        <v>2010.0</v>
      </c>
      <c r="M802" s="39" t="s">
        <v>85</v>
      </c>
      <c r="O802" s="39">
        <v>1.5</v>
      </c>
      <c r="W802" s="39"/>
      <c r="X802" s="39"/>
      <c r="Y802" s="39">
        <v>1.0</v>
      </c>
      <c r="BP802" s="39" t="s">
        <v>412</v>
      </c>
      <c r="BR802" s="39" t="s">
        <v>678</v>
      </c>
    </row>
    <row r="803">
      <c r="A803" s="39">
        <v>786.0</v>
      </c>
      <c r="B803" s="39" t="s">
        <v>673</v>
      </c>
      <c r="C803" s="39" t="s">
        <v>674</v>
      </c>
      <c r="D803" s="39" t="s">
        <v>675</v>
      </c>
      <c r="E803" s="39">
        <v>2019.0</v>
      </c>
      <c r="F803" s="39" t="s">
        <v>676</v>
      </c>
      <c r="H803" s="39" t="s">
        <v>677</v>
      </c>
      <c r="I803" s="39" t="s">
        <v>608</v>
      </c>
      <c r="J803" s="39">
        <v>2090.0</v>
      </c>
      <c r="K803" s="39">
        <v>5.454545455</v>
      </c>
      <c r="L803" s="39">
        <v>2010.0</v>
      </c>
      <c r="M803" s="39" t="s">
        <v>85</v>
      </c>
      <c r="O803" s="39">
        <v>1.5</v>
      </c>
      <c r="W803" s="39"/>
      <c r="X803" s="39"/>
      <c r="Y803" s="39">
        <v>1.0</v>
      </c>
      <c r="BP803" s="39" t="s">
        <v>412</v>
      </c>
      <c r="BR803" s="39" t="s">
        <v>678</v>
      </c>
    </row>
    <row r="804">
      <c r="A804" s="39">
        <v>786.0</v>
      </c>
      <c r="B804" s="39" t="s">
        <v>673</v>
      </c>
      <c r="C804" s="39" t="s">
        <v>674</v>
      </c>
      <c r="D804" s="39" t="s">
        <v>675</v>
      </c>
      <c r="E804" s="39">
        <v>2019.0</v>
      </c>
      <c r="F804" s="39" t="s">
        <v>676</v>
      </c>
      <c r="H804" s="39" t="s">
        <v>677</v>
      </c>
      <c r="I804" s="39" t="s">
        <v>608</v>
      </c>
      <c r="J804" s="39">
        <v>2100.0</v>
      </c>
      <c r="K804" s="39">
        <v>5.454545455</v>
      </c>
      <c r="L804" s="39">
        <v>2010.0</v>
      </c>
      <c r="M804" s="39" t="s">
        <v>85</v>
      </c>
      <c r="O804" s="39">
        <v>1.5</v>
      </c>
      <c r="W804" s="39"/>
      <c r="X804" s="39"/>
      <c r="Y804" s="39">
        <v>1.0</v>
      </c>
      <c r="BP804" s="39" t="s">
        <v>412</v>
      </c>
      <c r="BR804" s="39" t="s">
        <v>678</v>
      </c>
    </row>
    <row r="805">
      <c r="A805" s="39">
        <v>786.0</v>
      </c>
      <c r="B805" s="39" t="s">
        <v>673</v>
      </c>
      <c r="C805" s="39" t="s">
        <v>674</v>
      </c>
      <c r="D805" s="39" t="s">
        <v>675</v>
      </c>
      <c r="E805" s="39">
        <v>2019.0</v>
      </c>
      <c r="F805" s="39" t="s">
        <v>676</v>
      </c>
      <c r="H805" s="39" t="s">
        <v>677</v>
      </c>
      <c r="I805" s="39" t="s">
        <v>608</v>
      </c>
      <c r="J805" s="39">
        <v>2110.0</v>
      </c>
      <c r="K805" s="39">
        <v>5.454545455</v>
      </c>
      <c r="L805" s="39">
        <v>2010.0</v>
      </c>
      <c r="M805" s="39" t="s">
        <v>85</v>
      </c>
      <c r="O805" s="39">
        <v>1.5</v>
      </c>
      <c r="W805" s="39"/>
      <c r="X805" s="39"/>
      <c r="Y805" s="39">
        <v>1.0</v>
      </c>
      <c r="BP805" s="39" t="s">
        <v>412</v>
      </c>
      <c r="BR805" s="39" t="s">
        <v>678</v>
      </c>
    </row>
    <row r="806">
      <c r="A806" s="39">
        <v>786.0</v>
      </c>
      <c r="B806" s="39" t="s">
        <v>673</v>
      </c>
      <c r="C806" s="39" t="s">
        <v>674</v>
      </c>
      <c r="D806" s="39" t="s">
        <v>675</v>
      </c>
      <c r="E806" s="39">
        <v>2019.0</v>
      </c>
      <c r="F806" s="39" t="s">
        <v>676</v>
      </c>
      <c r="H806" s="39" t="s">
        <v>677</v>
      </c>
      <c r="I806" s="39" t="s">
        <v>608</v>
      </c>
      <c r="J806" s="39">
        <v>2120.0</v>
      </c>
      <c r="K806" s="39">
        <v>5.454545455</v>
      </c>
      <c r="L806" s="39">
        <v>2010.0</v>
      </c>
      <c r="M806" s="39" t="s">
        <v>85</v>
      </c>
      <c r="O806" s="39">
        <v>1.5</v>
      </c>
      <c r="W806" s="39"/>
      <c r="X806" s="39"/>
      <c r="Y806" s="39">
        <v>1.0</v>
      </c>
      <c r="BP806" s="39" t="s">
        <v>412</v>
      </c>
      <c r="BR806" s="39" t="s">
        <v>678</v>
      </c>
    </row>
    <row r="807">
      <c r="A807" s="39">
        <v>786.0</v>
      </c>
      <c r="B807" s="39" t="s">
        <v>673</v>
      </c>
      <c r="C807" s="39" t="s">
        <v>674</v>
      </c>
      <c r="D807" s="39" t="s">
        <v>675</v>
      </c>
      <c r="E807" s="39">
        <v>2019.0</v>
      </c>
      <c r="F807" s="39" t="s">
        <v>676</v>
      </c>
      <c r="H807" s="39" t="s">
        <v>677</v>
      </c>
      <c r="I807" s="39" t="s">
        <v>608</v>
      </c>
      <c r="J807" s="39">
        <v>2130.0</v>
      </c>
      <c r="K807" s="39">
        <v>5.454545455</v>
      </c>
      <c r="L807" s="39">
        <v>2010.0</v>
      </c>
      <c r="M807" s="39" t="s">
        <v>85</v>
      </c>
      <c r="O807" s="39">
        <v>1.5</v>
      </c>
      <c r="W807" s="39"/>
      <c r="X807" s="39"/>
      <c r="Y807" s="39">
        <v>1.0</v>
      </c>
      <c r="BP807" s="39" t="s">
        <v>412</v>
      </c>
      <c r="BR807" s="39" t="s">
        <v>678</v>
      </c>
    </row>
    <row r="808">
      <c r="A808" s="39">
        <v>786.0</v>
      </c>
      <c r="B808" s="39" t="s">
        <v>673</v>
      </c>
      <c r="C808" s="39" t="s">
        <v>674</v>
      </c>
      <c r="D808" s="39" t="s">
        <v>675</v>
      </c>
      <c r="E808" s="39">
        <v>2019.0</v>
      </c>
      <c r="F808" s="39" t="s">
        <v>676</v>
      </c>
      <c r="H808" s="39" t="s">
        <v>677</v>
      </c>
      <c r="I808" s="39" t="s">
        <v>608</v>
      </c>
      <c r="J808" s="39">
        <v>2140.0</v>
      </c>
      <c r="K808" s="39">
        <v>5.454545455</v>
      </c>
      <c r="L808" s="39">
        <v>2010.0</v>
      </c>
      <c r="M808" s="39" t="s">
        <v>85</v>
      </c>
      <c r="O808" s="39">
        <v>1.5</v>
      </c>
      <c r="W808" s="39"/>
      <c r="X808" s="39"/>
      <c r="Y808" s="39">
        <v>1.0</v>
      </c>
      <c r="BP808" s="39" t="s">
        <v>412</v>
      </c>
      <c r="BR808" s="39" t="s">
        <v>678</v>
      </c>
    </row>
    <row r="809">
      <c r="A809" s="39">
        <v>786.0</v>
      </c>
      <c r="B809" s="39" t="s">
        <v>673</v>
      </c>
      <c r="C809" s="39" t="s">
        <v>674</v>
      </c>
      <c r="D809" s="39" t="s">
        <v>675</v>
      </c>
      <c r="E809" s="39">
        <v>2019.0</v>
      </c>
      <c r="F809" s="39" t="s">
        <v>676</v>
      </c>
      <c r="H809" s="39" t="s">
        <v>677</v>
      </c>
      <c r="I809" s="39" t="s">
        <v>608</v>
      </c>
      <c r="J809" s="39">
        <v>2150.0</v>
      </c>
      <c r="K809" s="39">
        <v>5.454545455</v>
      </c>
      <c r="L809" s="39">
        <v>2010.0</v>
      </c>
      <c r="M809" s="39" t="s">
        <v>85</v>
      </c>
      <c r="O809" s="39">
        <v>1.5</v>
      </c>
      <c r="W809" s="39"/>
      <c r="X809" s="39"/>
      <c r="Y809" s="39">
        <v>1.0</v>
      </c>
      <c r="BP809" s="39" t="s">
        <v>412</v>
      </c>
      <c r="BR809" s="39" t="s">
        <v>678</v>
      </c>
    </row>
    <row r="810">
      <c r="A810" s="39">
        <v>786.0</v>
      </c>
      <c r="B810" s="39" t="s">
        <v>673</v>
      </c>
      <c r="C810" s="39" t="s">
        <v>674</v>
      </c>
      <c r="D810" s="39" t="s">
        <v>675</v>
      </c>
      <c r="E810" s="39">
        <v>2019.0</v>
      </c>
      <c r="F810" s="39" t="s">
        <v>676</v>
      </c>
      <c r="H810" s="39" t="s">
        <v>677</v>
      </c>
      <c r="I810" s="39" t="s">
        <v>608</v>
      </c>
      <c r="J810" s="39">
        <v>2160.0</v>
      </c>
      <c r="K810" s="39">
        <v>5.454545455</v>
      </c>
      <c r="L810" s="39">
        <v>2010.0</v>
      </c>
      <c r="M810" s="39" t="s">
        <v>85</v>
      </c>
      <c r="O810" s="39">
        <v>1.5</v>
      </c>
      <c r="W810" s="39"/>
      <c r="X810" s="39"/>
      <c r="Y810" s="39">
        <v>1.0</v>
      </c>
      <c r="BP810" s="39" t="s">
        <v>412</v>
      </c>
      <c r="BR810" s="39" t="s">
        <v>678</v>
      </c>
    </row>
    <row r="811">
      <c r="A811" s="39">
        <v>786.0</v>
      </c>
      <c r="B811" s="39" t="s">
        <v>673</v>
      </c>
      <c r="C811" s="39" t="s">
        <v>674</v>
      </c>
      <c r="D811" s="39" t="s">
        <v>675</v>
      </c>
      <c r="E811" s="39">
        <v>2019.0</v>
      </c>
      <c r="F811" s="39" t="s">
        <v>676</v>
      </c>
      <c r="H811" s="39" t="s">
        <v>677</v>
      </c>
      <c r="I811" s="39" t="s">
        <v>608</v>
      </c>
      <c r="J811" s="39">
        <v>2170.0</v>
      </c>
      <c r="K811" s="39">
        <v>5.454545455</v>
      </c>
      <c r="L811" s="39">
        <v>2010.0</v>
      </c>
      <c r="M811" s="39" t="s">
        <v>85</v>
      </c>
      <c r="O811" s="39">
        <v>1.5</v>
      </c>
      <c r="W811" s="39"/>
      <c r="X811" s="39"/>
      <c r="Y811" s="39">
        <v>1.0</v>
      </c>
      <c r="BP811" s="39" t="s">
        <v>412</v>
      </c>
      <c r="BR811" s="39" t="s">
        <v>678</v>
      </c>
    </row>
    <row r="812">
      <c r="A812" s="39">
        <v>786.0</v>
      </c>
      <c r="B812" s="39" t="s">
        <v>673</v>
      </c>
      <c r="C812" s="39" t="s">
        <v>674</v>
      </c>
      <c r="D812" s="39" t="s">
        <v>675</v>
      </c>
      <c r="E812" s="39">
        <v>2019.0</v>
      </c>
      <c r="F812" s="39" t="s">
        <v>676</v>
      </c>
      <c r="H812" s="39" t="s">
        <v>677</v>
      </c>
      <c r="I812" s="39" t="s">
        <v>608</v>
      </c>
      <c r="J812" s="39">
        <v>2180.0</v>
      </c>
      <c r="K812" s="39">
        <v>5.454545455</v>
      </c>
      <c r="L812" s="39">
        <v>2010.0</v>
      </c>
      <c r="M812" s="39" t="s">
        <v>85</v>
      </c>
      <c r="O812" s="39">
        <v>1.5</v>
      </c>
      <c r="W812" s="39"/>
      <c r="X812" s="39"/>
      <c r="Y812" s="39">
        <v>1.0</v>
      </c>
      <c r="BP812" s="39" t="s">
        <v>412</v>
      </c>
      <c r="BR812" s="39" t="s">
        <v>678</v>
      </c>
    </row>
    <row r="813">
      <c r="A813" s="39">
        <v>786.0</v>
      </c>
      <c r="B813" s="39" t="s">
        <v>673</v>
      </c>
      <c r="C813" s="39" t="s">
        <v>674</v>
      </c>
      <c r="D813" s="39" t="s">
        <v>675</v>
      </c>
      <c r="E813" s="39">
        <v>2019.0</v>
      </c>
      <c r="F813" s="39" t="s">
        <v>676</v>
      </c>
      <c r="H813" s="39" t="s">
        <v>677</v>
      </c>
      <c r="I813" s="39" t="s">
        <v>608</v>
      </c>
      <c r="J813" s="39">
        <v>2190.0</v>
      </c>
      <c r="K813" s="39">
        <v>5.454545455</v>
      </c>
      <c r="L813" s="39">
        <v>2010.0</v>
      </c>
      <c r="M813" s="39" t="s">
        <v>85</v>
      </c>
      <c r="O813" s="39">
        <v>1.5</v>
      </c>
      <c r="W813" s="39"/>
      <c r="X813" s="39"/>
      <c r="Y813" s="39">
        <v>1.0</v>
      </c>
      <c r="BP813" s="39" t="s">
        <v>412</v>
      </c>
      <c r="BR813" s="39" t="s">
        <v>678</v>
      </c>
    </row>
    <row r="814">
      <c r="A814" s="39">
        <v>786.0</v>
      </c>
      <c r="B814" s="39" t="s">
        <v>673</v>
      </c>
      <c r="C814" s="39" t="s">
        <v>674</v>
      </c>
      <c r="D814" s="39" t="s">
        <v>675</v>
      </c>
      <c r="E814" s="39">
        <v>2019.0</v>
      </c>
      <c r="F814" s="39" t="s">
        <v>676</v>
      </c>
      <c r="H814" s="39" t="s">
        <v>677</v>
      </c>
      <c r="I814" s="39" t="s">
        <v>608</v>
      </c>
      <c r="J814" s="39">
        <v>2200.0</v>
      </c>
      <c r="K814" s="39">
        <v>5.454545455</v>
      </c>
      <c r="L814" s="39">
        <v>2010.0</v>
      </c>
      <c r="M814" s="39" t="s">
        <v>85</v>
      </c>
      <c r="O814" s="39">
        <v>1.5</v>
      </c>
      <c r="W814" s="39"/>
      <c r="X814" s="39"/>
      <c r="Y814" s="39">
        <v>1.0</v>
      </c>
      <c r="BP814" s="39" t="s">
        <v>412</v>
      </c>
      <c r="BR814" s="39" t="s">
        <v>678</v>
      </c>
    </row>
    <row r="815">
      <c r="A815" s="39">
        <v>786.0</v>
      </c>
      <c r="B815" s="39" t="s">
        <v>673</v>
      </c>
      <c r="C815" s="39" t="s">
        <v>674</v>
      </c>
      <c r="D815" s="39" t="s">
        <v>675</v>
      </c>
      <c r="E815" s="39">
        <v>2019.0</v>
      </c>
      <c r="F815" s="39" t="s">
        <v>676</v>
      </c>
      <c r="H815" s="39" t="s">
        <v>677</v>
      </c>
      <c r="I815" s="39" t="s">
        <v>608</v>
      </c>
      <c r="J815" s="39">
        <v>2210.0</v>
      </c>
      <c r="K815" s="39">
        <v>5.454545455</v>
      </c>
      <c r="L815" s="39">
        <v>2010.0</v>
      </c>
      <c r="M815" s="39" t="s">
        <v>85</v>
      </c>
      <c r="O815" s="39">
        <v>1.5</v>
      </c>
      <c r="W815" s="39"/>
      <c r="X815" s="39"/>
      <c r="Y815" s="39">
        <v>1.0</v>
      </c>
      <c r="BP815" s="39" t="s">
        <v>412</v>
      </c>
      <c r="BR815" s="39" t="s">
        <v>678</v>
      </c>
    </row>
    <row r="816">
      <c r="A816" s="39">
        <v>786.0</v>
      </c>
      <c r="B816" s="39" t="s">
        <v>673</v>
      </c>
      <c r="C816" s="39" t="s">
        <v>674</v>
      </c>
      <c r="D816" s="39" t="s">
        <v>675</v>
      </c>
      <c r="E816" s="39">
        <v>2019.0</v>
      </c>
      <c r="F816" s="39" t="s">
        <v>676</v>
      </c>
      <c r="H816" s="39" t="s">
        <v>677</v>
      </c>
      <c r="I816" s="39" t="s">
        <v>608</v>
      </c>
      <c r="J816" s="39">
        <v>2220.0</v>
      </c>
      <c r="K816" s="39">
        <v>5.454545455</v>
      </c>
      <c r="L816" s="39">
        <v>2010.0</v>
      </c>
      <c r="M816" s="39" t="s">
        <v>85</v>
      </c>
      <c r="O816" s="39">
        <v>1.5</v>
      </c>
      <c r="W816" s="39"/>
      <c r="X816" s="39"/>
      <c r="Y816" s="39">
        <v>1.0</v>
      </c>
      <c r="BP816" s="39" t="s">
        <v>412</v>
      </c>
      <c r="BR816" s="39" t="s">
        <v>678</v>
      </c>
    </row>
    <row r="817">
      <c r="A817" s="39">
        <v>786.0</v>
      </c>
      <c r="B817" s="39" t="s">
        <v>673</v>
      </c>
      <c r="C817" s="39" t="s">
        <v>674</v>
      </c>
      <c r="D817" s="39" t="s">
        <v>675</v>
      </c>
      <c r="E817" s="39">
        <v>2019.0</v>
      </c>
      <c r="F817" s="39" t="s">
        <v>676</v>
      </c>
      <c r="H817" s="39" t="s">
        <v>677</v>
      </c>
      <c r="I817" s="39" t="s">
        <v>608</v>
      </c>
      <c r="J817" s="39">
        <v>2230.0</v>
      </c>
      <c r="K817" s="39">
        <v>5.454545455</v>
      </c>
      <c r="L817" s="39">
        <v>2010.0</v>
      </c>
      <c r="M817" s="39" t="s">
        <v>85</v>
      </c>
      <c r="O817" s="39">
        <v>1.5</v>
      </c>
      <c r="W817" s="39"/>
      <c r="X817" s="39"/>
      <c r="Y817" s="39">
        <v>1.0</v>
      </c>
      <c r="BP817" s="39" t="s">
        <v>412</v>
      </c>
      <c r="BR817" s="39" t="s">
        <v>678</v>
      </c>
    </row>
    <row r="818">
      <c r="A818" s="39">
        <v>786.0</v>
      </c>
      <c r="B818" s="39" t="s">
        <v>673</v>
      </c>
      <c r="C818" s="39" t="s">
        <v>674</v>
      </c>
      <c r="D818" s="39" t="s">
        <v>675</v>
      </c>
      <c r="E818" s="39">
        <v>2019.0</v>
      </c>
      <c r="F818" s="39" t="s">
        <v>676</v>
      </c>
      <c r="H818" s="39" t="s">
        <v>677</v>
      </c>
      <c r="I818" s="39" t="s">
        <v>608</v>
      </c>
      <c r="J818" s="39">
        <v>2240.0</v>
      </c>
      <c r="K818" s="39">
        <v>5.454545455</v>
      </c>
      <c r="L818" s="39">
        <v>2010.0</v>
      </c>
      <c r="M818" s="39" t="s">
        <v>85</v>
      </c>
      <c r="O818" s="39">
        <v>1.5</v>
      </c>
      <c r="W818" s="39"/>
      <c r="X818" s="39"/>
      <c r="Y818" s="39">
        <v>1.0</v>
      </c>
      <c r="BP818" s="39" t="s">
        <v>412</v>
      </c>
      <c r="BR818" s="39" t="s">
        <v>678</v>
      </c>
    </row>
    <row r="819">
      <c r="A819" s="39">
        <v>786.0</v>
      </c>
      <c r="B819" s="39" t="s">
        <v>673</v>
      </c>
      <c r="C819" s="39" t="s">
        <v>674</v>
      </c>
      <c r="D819" s="39" t="s">
        <v>675</v>
      </c>
      <c r="E819" s="39">
        <v>2019.0</v>
      </c>
      <c r="F819" s="39" t="s">
        <v>676</v>
      </c>
      <c r="H819" s="39" t="s">
        <v>677</v>
      </c>
      <c r="I819" s="39" t="s">
        <v>608</v>
      </c>
      <c r="J819" s="39">
        <v>2250.0</v>
      </c>
      <c r="K819" s="39">
        <v>5.454545455</v>
      </c>
      <c r="L819" s="39">
        <v>2010.0</v>
      </c>
      <c r="M819" s="39" t="s">
        <v>85</v>
      </c>
      <c r="O819" s="39">
        <v>1.5</v>
      </c>
      <c r="W819" s="39"/>
      <c r="X819" s="39"/>
      <c r="Y819" s="39">
        <v>1.0</v>
      </c>
      <c r="BP819" s="39" t="s">
        <v>412</v>
      </c>
      <c r="BR819" s="39" t="s">
        <v>678</v>
      </c>
    </row>
    <row r="820">
      <c r="A820" s="39">
        <v>786.0</v>
      </c>
      <c r="B820" s="39" t="s">
        <v>673</v>
      </c>
      <c r="C820" s="39" t="s">
        <v>674</v>
      </c>
      <c r="D820" s="39" t="s">
        <v>675</v>
      </c>
      <c r="E820" s="39">
        <v>2019.0</v>
      </c>
      <c r="F820" s="39" t="s">
        <v>676</v>
      </c>
      <c r="H820" s="39" t="s">
        <v>677</v>
      </c>
      <c r="I820" s="39" t="s">
        <v>608</v>
      </c>
      <c r="J820" s="39">
        <v>2260.0</v>
      </c>
      <c r="K820" s="39">
        <v>5.454545455</v>
      </c>
      <c r="L820" s="39">
        <v>2010.0</v>
      </c>
      <c r="M820" s="39" t="s">
        <v>85</v>
      </c>
      <c r="O820" s="39">
        <v>1.5</v>
      </c>
      <c r="W820" s="39"/>
      <c r="X820" s="39"/>
      <c r="Y820" s="39">
        <v>1.0</v>
      </c>
      <c r="BP820" s="39" t="s">
        <v>412</v>
      </c>
      <c r="BR820" s="39" t="s">
        <v>678</v>
      </c>
    </row>
    <row r="821">
      <c r="A821" s="39">
        <v>786.0</v>
      </c>
      <c r="B821" s="39" t="s">
        <v>673</v>
      </c>
      <c r="C821" s="39" t="s">
        <v>674</v>
      </c>
      <c r="D821" s="39" t="s">
        <v>675</v>
      </c>
      <c r="E821" s="39">
        <v>2019.0</v>
      </c>
      <c r="F821" s="39" t="s">
        <v>676</v>
      </c>
      <c r="H821" s="39" t="s">
        <v>677</v>
      </c>
      <c r="I821" s="39" t="s">
        <v>608</v>
      </c>
      <c r="J821" s="39">
        <v>2270.0</v>
      </c>
      <c r="K821" s="39">
        <v>5.454545455</v>
      </c>
      <c r="L821" s="39">
        <v>2010.0</v>
      </c>
      <c r="M821" s="39" t="s">
        <v>85</v>
      </c>
      <c r="O821" s="39">
        <v>1.5</v>
      </c>
      <c r="W821" s="39"/>
      <c r="X821" s="39"/>
      <c r="Y821" s="39">
        <v>1.0</v>
      </c>
      <c r="BP821" s="39" t="s">
        <v>412</v>
      </c>
      <c r="BR821" s="39" t="s">
        <v>678</v>
      </c>
    </row>
    <row r="822">
      <c r="A822" s="39">
        <v>786.0</v>
      </c>
      <c r="B822" s="39" t="s">
        <v>673</v>
      </c>
      <c r="C822" s="39" t="s">
        <v>674</v>
      </c>
      <c r="D822" s="39" t="s">
        <v>675</v>
      </c>
      <c r="E822" s="39">
        <v>2019.0</v>
      </c>
      <c r="F822" s="39" t="s">
        <v>676</v>
      </c>
      <c r="H822" s="39" t="s">
        <v>677</v>
      </c>
      <c r="I822" s="39" t="s">
        <v>608</v>
      </c>
      <c r="J822" s="39">
        <v>2280.0</v>
      </c>
      <c r="K822" s="39">
        <v>5.454545455</v>
      </c>
      <c r="L822" s="39">
        <v>2010.0</v>
      </c>
      <c r="M822" s="39" t="s">
        <v>85</v>
      </c>
      <c r="O822" s="39">
        <v>1.5</v>
      </c>
      <c r="W822" s="39"/>
      <c r="X822" s="39"/>
      <c r="Y822" s="39">
        <v>1.0</v>
      </c>
      <c r="BP822" s="39" t="s">
        <v>412</v>
      </c>
      <c r="BR822" s="39" t="s">
        <v>678</v>
      </c>
    </row>
    <row r="823">
      <c r="A823" s="39">
        <v>786.0</v>
      </c>
      <c r="B823" s="39" t="s">
        <v>673</v>
      </c>
      <c r="C823" s="39" t="s">
        <v>674</v>
      </c>
      <c r="D823" s="39" t="s">
        <v>675</v>
      </c>
      <c r="E823" s="39">
        <v>2019.0</v>
      </c>
      <c r="F823" s="39" t="s">
        <v>676</v>
      </c>
      <c r="H823" s="39" t="s">
        <v>677</v>
      </c>
      <c r="I823" s="39" t="s">
        <v>608</v>
      </c>
      <c r="J823" s="39">
        <v>2290.0</v>
      </c>
      <c r="K823" s="39">
        <v>5.454545455</v>
      </c>
      <c r="L823" s="39">
        <v>2010.0</v>
      </c>
      <c r="M823" s="39" t="s">
        <v>85</v>
      </c>
      <c r="O823" s="39">
        <v>1.5</v>
      </c>
      <c r="W823" s="39"/>
      <c r="X823" s="39"/>
      <c r="Y823" s="39">
        <v>1.0</v>
      </c>
      <c r="BP823" s="39" t="s">
        <v>412</v>
      </c>
      <c r="BR823" s="39" t="s">
        <v>678</v>
      </c>
    </row>
    <row r="824">
      <c r="A824" s="39">
        <v>786.0</v>
      </c>
      <c r="B824" s="39" t="s">
        <v>673</v>
      </c>
      <c r="C824" s="39" t="s">
        <v>674</v>
      </c>
      <c r="D824" s="39" t="s">
        <v>675</v>
      </c>
      <c r="E824" s="39">
        <v>2019.0</v>
      </c>
      <c r="F824" s="39" t="s">
        <v>676</v>
      </c>
      <c r="H824" s="39" t="s">
        <v>677</v>
      </c>
      <c r="I824" s="39" t="s">
        <v>608</v>
      </c>
      <c r="J824" s="39">
        <v>2300.0</v>
      </c>
      <c r="K824" s="39">
        <v>5.454545455</v>
      </c>
      <c r="L824" s="39">
        <v>2010.0</v>
      </c>
      <c r="M824" s="39" t="s">
        <v>85</v>
      </c>
      <c r="O824" s="39">
        <v>1.5</v>
      </c>
      <c r="W824" s="39"/>
      <c r="X824" s="39"/>
      <c r="Y824" s="39">
        <v>1.0</v>
      </c>
      <c r="BP824" s="39" t="s">
        <v>412</v>
      </c>
      <c r="BR824" s="39" t="s">
        <v>678</v>
      </c>
    </row>
    <row r="825">
      <c r="A825" s="39">
        <v>786.0</v>
      </c>
      <c r="B825" s="39" t="s">
        <v>673</v>
      </c>
      <c r="C825" s="39" t="s">
        <v>674</v>
      </c>
      <c r="D825" s="39" t="s">
        <v>675</v>
      </c>
      <c r="E825" s="39">
        <v>2019.0</v>
      </c>
      <c r="F825" s="39" t="s">
        <v>676</v>
      </c>
      <c r="H825" s="39" t="s">
        <v>677</v>
      </c>
      <c r="I825" s="39" t="s">
        <v>608</v>
      </c>
      <c r="J825" s="39">
        <v>2010.0</v>
      </c>
      <c r="K825" s="39">
        <v>13.63636364</v>
      </c>
      <c r="L825" s="39">
        <v>2010.0</v>
      </c>
      <c r="M825" s="39" t="s">
        <v>85</v>
      </c>
      <c r="N825" s="39"/>
      <c r="O825" s="39">
        <v>1.5</v>
      </c>
      <c r="X825" s="39"/>
      <c r="Y825" s="39">
        <v>2.0</v>
      </c>
      <c r="BP825" s="39" t="s">
        <v>412</v>
      </c>
      <c r="BR825" s="39" t="s">
        <v>679</v>
      </c>
    </row>
    <row r="826">
      <c r="A826" s="39">
        <v>786.0</v>
      </c>
      <c r="B826" s="39" t="s">
        <v>673</v>
      </c>
      <c r="C826" s="39" t="s">
        <v>674</v>
      </c>
      <c r="D826" s="39" t="s">
        <v>675</v>
      </c>
      <c r="E826" s="39">
        <v>2019.0</v>
      </c>
      <c r="F826" s="39" t="s">
        <v>676</v>
      </c>
      <c r="H826" s="39" t="s">
        <v>677</v>
      </c>
      <c r="I826" s="39" t="s">
        <v>608</v>
      </c>
      <c r="J826" s="39">
        <v>2020.0</v>
      </c>
      <c r="K826" s="39">
        <v>14.28297176</v>
      </c>
      <c r="L826" s="39">
        <v>2010.0</v>
      </c>
      <c r="M826" s="39" t="s">
        <v>85</v>
      </c>
      <c r="O826" s="39">
        <v>1.5</v>
      </c>
      <c r="X826" s="39"/>
      <c r="Y826" s="39">
        <v>2.0</v>
      </c>
      <c r="BP826" s="39" t="s">
        <v>412</v>
      </c>
      <c r="BR826" s="39" t="s">
        <v>679</v>
      </c>
    </row>
    <row r="827">
      <c r="A827" s="39">
        <v>786.0</v>
      </c>
      <c r="B827" s="39" t="s">
        <v>673</v>
      </c>
      <c r="C827" s="39" t="s">
        <v>674</v>
      </c>
      <c r="D827" s="39" t="s">
        <v>675</v>
      </c>
      <c r="E827" s="39">
        <v>2019.0</v>
      </c>
      <c r="F827" s="39" t="s">
        <v>676</v>
      </c>
      <c r="H827" s="39" t="s">
        <v>677</v>
      </c>
      <c r="I827" s="39" t="s">
        <v>608</v>
      </c>
      <c r="J827" s="39">
        <v>2030.0</v>
      </c>
      <c r="K827" s="39">
        <v>14.90914485</v>
      </c>
      <c r="L827" s="39">
        <v>2010.0</v>
      </c>
      <c r="M827" s="39" t="s">
        <v>85</v>
      </c>
      <c r="O827" s="39">
        <v>1.5</v>
      </c>
      <c r="X827" s="39"/>
      <c r="Y827" s="39">
        <v>2.0</v>
      </c>
      <c r="BP827" s="39" t="s">
        <v>412</v>
      </c>
      <c r="BR827" s="39" t="s">
        <v>679</v>
      </c>
    </row>
    <row r="828">
      <c r="A828" s="39">
        <v>786.0</v>
      </c>
      <c r="B828" s="39" t="s">
        <v>673</v>
      </c>
      <c r="C828" s="39" t="s">
        <v>674</v>
      </c>
      <c r="D828" s="39" t="s">
        <v>675</v>
      </c>
      <c r="E828" s="39">
        <v>2019.0</v>
      </c>
      <c r="F828" s="39" t="s">
        <v>676</v>
      </c>
      <c r="H828" s="39" t="s">
        <v>677</v>
      </c>
      <c r="I828" s="39" t="s">
        <v>608</v>
      </c>
      <c r="J828" s="39">
        <v>2040.0</v>
      </c>
      <c r="K828" s="39">
        <v>15.49444786</v>
      </c>
      <c r="L828" s="39">
        <v>2010.0</v>
      </c>
      <c r="M828" s="39" t="s">
        <v>85</v>
      </c>
      <c r="O828" s="39">
        <v>1.5</v>
      </c>
      <c r="X828" s="39"/>
      <c r="Y828" s="39">
        <v>2.0</v>
      </c>
      <c r="BP828" s="39" t="s">
        <v>412</v>
      </c>
      <c r="BR828" s="39" t="s">
        <v>679</v>
      </c>
    </row>
    <row r="829">
      <c r="A829" s="39">
        <v>786.0</v>
      </c>
      <c r="B829" s="39" t="s">
        <v>673</v>
      </c>
      <c r="C829" s="39" t="s">
        <v>674</v>
      </c>
      <c r="D829" s="39" t="s">
        <v>675</v>
      </c>
      <c r="E829" s="39">
        <v>2019.0</v>
      </c>
      <c r="F829" s="39" t="s">
        <v>676</v>
      </c>
      <c r="H829" s="39" t="s">
        <v>677</v>
      </c>
      <c r="I829" s="39" t="s">
        <v>608</v>
      </c>
      <c r="J829" s="39">
        <v>2050.0</v>
      </c>
      <c r="K829" s="39">
        <v>16.01844576</v>
      </c>
      <c r="L829" s="39">
        <v>2010.0</v>
      </c>
      <c r="M829" s="39" t="s">
        <v>85</v>
      </c>
      <c r="O829" s="39">
        <v>1.5</v>
      </c>
      <c r="X829" s="39"/>
      <c r="Y829" s="39">
        <v>2.0</v>
      </c>
      <c r="BP829" s="39" t="s">
        <v>412</v>
      </c>
      <c r="BR829" s="39" t="s">
        <v>679</v>
      </c>
    </row>
    <row r="830">
      <c r="A830" s="39">
        <v>786.0</v>
      </c>
      <c r="B830" s="39" t="s">
        <v>673</v>
      </c>
      <c r="C830" s="39" t="s">
        <v>674</v>
      </c>
      <c r="D830" s="39" t="s">
        <v>675</v>
      </c>
      <c r="E830" s="39">
        <v>2019.0</v>
      </c>
      <c r="F830" s="39" t="s">
        <v>676</v>
      </c>
      <c r="H830" s="39" t="s">
        <v>677</v>
      </c>
      <c r="I830" s="39" t="s">
        <v>608</v>
      </c>
      <c r="J830" s="39">
        <v>2060.0</v>
      </c>
      <c r="K830" s="39">
        <v>16.46135853</v>
      </c>
      <c r="L830" s="39">
        <v>2010.0</v>
      </c>
      <c r="M830" s="39" t="s">
        <v>85</v>
      </c>
      <c r="O830" s="39">
        <v>1.5</v>
      </c>
      <c r="X830" s="39"/>
      <c r="Y830" s="39">
        <v>2.0</v>
      </c>
      <c r="BP830" s="39" t="s">
        <v>412</v>
      </c>
      <c r="BR830" s="39" t="s">
        <v>679</v>
      </c>
    </row>
    <row r="831">
      <c r="A831" s="39">
        <v>786.0</v>
      </c>
      <c r="B831" s="39" t="s">
        <v>673</v>
      </c>
      <c r="C831" s="39" t="s">
        <v>674</v>
      </c>
      <c r="D831" s="39" t="s">
        <v>675</v>
      </c>
      <c r="E831" s="39">
        <v>2019.0</v>
      </c>
      <c r="F831" s="39" t="s">
        <v>676</v>
      </c>
      <c r="H831" s="39" t="s">
        <v>677</v>
      </c>
      <c r="I831" s="39" t="s">
        <v>608</v>
      </c>
      <c r="J831" s="39">
        <v>2070.0</v>
      </c>
      <c r="K831" s="39">
        <v>16.81792913</v>
      </c>
      <c r="L831" s="39">
        <v>2010.0</v>
      </c>
      <c r="M831" s="39" t="s">
        <v>85</v>
      </c>
      <c r="O831" s="39">
        <v>1.5</v>
      </c>
      <c r="X831" s="39"/>
      <c r="Y831" s="39">
        <v>2.0</v>
      </c>
      <c r="BP831" s="39" t="s">
        <v>412</v>
      </c>
      <c r="BR831" s="39" t="s">
        <v>679</v>
      </c>
    </row>
    <row r="832">
      <c r="A832" s="39">
        <v>786.0</v>
      </c>
      <c r="B832" s="39" t="s">
        <v>673</v>
      </c>
      <c r="C832" s="39" t="s">
        <v>674</v>
      </c>
      <c r="D832" s="39" t="s">
        <v>675</v>
      </c>
      <c r="E832" s="39">
        <v>2019.0</v>
      </c>
      <c r="F832" s="39" t="s">
        <v>676</v>
      </c>
      <c r="H832" s="39" t="s">
        <v>677</v>
      </c>
      <c r="I832" s="39" t="s">
        <v>608</v>
      </c>
      <c r="J832" s="39">
        <v>2080.0</v>
      </c>
      <c r="K832" s="39">
        <v>17.09712872</v>
      </c>
      <c r="L832" s="39">
        <v>2010.0</v>
      </c>
      <c r="M832" s="39" t="s">
        <v>85</v>
      </c>
      <c r="O832" s="39">
        <v>1.5</v>
      </c>
      <c r="X832" s="39"/>
      <c r="Y832" s="39">
        <v>2.0</v>
      </c>
      <c r="BP832" s="39" t="s">
        <v>412</v>
      </c>
      <c r="BR832" s="39" t="s">
        <v>679</v>
      </c>
    </row>
    <row r="833">
      <c r="A833" s="39">
        <v>786.0</v>
      </c>
      <c r="B833" s="39" t="s">
        <v>673</v>
      </c>
      <c r="C833" s="39" t="s">
        <v>674</v>
      </c>
      <c r="D833" s="39" t="s">
        <v>675</v>
      </c>
      <c r="E833" s="39">
        <v>2019.0</v>
      </c>
      <c r="F833" s="39" t="s">
        <v>676</v>
      </c>
      <c r="H833" s="39" t="s">
        <v>677</v>
      </c>
      <c r="I833" s="39" t="s">
        <v>608</v>
      </c>
      <c r="J833" s="39">
        <v>2090.0</v>
      </c>
      <c r="K833" s="39">
        <v>17.30852444</v>
      </c>
      <c r="L833" s="39">
        <v>2010.0</v>
      </c>
      <c r="M833" s="39" t="s">
        <v>85</v>
      </c>
      <c r="O833" s="39">
        <v>1.5</v>
      </c>
      <c r="X833" s="39"/>
      <c r="Y833" s="39">
        <v>2.0</v>
      </c>
      <c r="BP833" s="39" t="s">
        <v>412</v>
      </c>
      <c r="BR833" s="39" t="s">
        <v>679</v>
      </c>
    </row>
    <row r="834">
      <c r="A834" s="39">
        <v>786.0</v>
      </c>
      <c r="B834" s="39" t="s">
        <v>673</v>
      </c>
      <c r="C834" s="39" t="s">
        <v>674</v>
      </c>
      <c r="D834" s="39" t="s">
        <v>675</v>
      </c>
      <c r="E834" s="39">
        <v>2019.0</v>
      </c>
      <c r="F834" s="39" t="s">
        <v>676</v>
      </c>
      <c r="H834" s="39" t="s">
        <v>677</v>
      </c>
      <c r="I834" s="39" t="s">
        <v>608</v>
      </c>
      <c r="J834" s="39">
        <v>2100.0</v>
      </c>
      <c r="K834" s="39">
        <v>17.46168345</v>
      </c>
      <c r="L834" s="39">
        <v>2010.0</v>
      </c>
      <c r="M834" s="39" t="s">
        <v>85</v>
      </c>
      <c r="O834" s="39">
        <v>1.5</v>
      </c>
      <c r="X834" s="39"/>
      <c r="Y834" s="39">
        <v>2.0</v>
      </c>
      <c r="BP834" s="39" t="s">
        <v>412</v>
      </c>
      <c r="BR834" s="39" t="s">
        <v>679</v>
      </c>
    </row>
    <row r="835">
      <c r="A835" s="39">
        <v>786.0</v>
      </c>
      <c r="B835" s="39" t="s">
        <v>673</v>
      </c>
      <c r="C835" s="39" t="s">
        <v>674</v>
      </c>
      <c r="D835" s="39" t="s">
        <v>675</v>
      </c>
      <c r="E835" s="39">
        <v>2019.0</v>
      </c>
      <c r="F835" s="39" t="s">
        <v>676</v>
      </c>
      <c r="H835" s="39" t="s">
        <v>677</v>
      </c>
      <c r="I835" s="39" t="s">
        <v>608</v>
      </c>
      <c r="J835" s="39">
        <v>2110.0</v>
      </c>
      <c r="K835" s="39">
        <v>17.56617289</v>
      </c>
      <c r="L835" s="39">
        <v>2010.0</v>
      </c>
      <c r="M835" s="39" t="s">
        <v>85</v>
      </c>
      <c r="O835" s="39">
        <v>1.5</v>
      </c>
      <c r="X835" s="39"/>
      <c r="Y835" s="39">
        <v>2.0</v>
      </c>
      <c r="BP835" s="39" t="s">
        <v>412</v>
      </c>
      <c r="BR835" s="39" t="s">
        <v>679</v>
      </c>
    </row>
    <row r="836">
      <c r="A836" s="39">
        <v>786.0</v>
      </c>
      <c r="B836" s="39" t="s">
        <v>673</v>
      </c>
      <c r="C836" s="39" t="s">
        <v>674</v>
      </c>
      <c r="D836" s="39" t="s">
        <v>675</v>
      </c>
      <c r="E836" s="39">
        <v>2019.0</v>
      </c>
      <c r="F836" s="39" t="s">
        <v>676</v>
      </c>
      <c r="H836" s="39" t="s">
        <v>677</v>
      </c>
      <c r="I836" s="39" t="s">
        <v>608</v>
      </c>
      <c r="J836" s="39">
        <v>2120.0</v>
      </c>
      <c r="K836" s="39">
        <v>17.63155991</v>
      </c>
      <c r="L836" s="39">
        <v>2010.0</v>
      </c>
      <c r="M836" s="39" t="s">
        <v>85</v>
      </c>
      <c r="O836" s="39">
        <v>1.5</v>
      </c>
      <c r="X836" s="39"/>
      <c r="Y836" s="39">
        <v>2.0</v>
      </c>
      <c r="BP836" s="39" t="s">
        <v>412</v>
      </c>
      <c r="BR836" s="39" t="s">
        <v>679</v>
      </c>
    </row>
    <row r="837">
      <c r="A837" s="39">
        <v>786.0</v>
      </c>
      <c r="B837" s="39" t="s">
        <v>673</v>
      </c>
      <c r="C837" s="39" t="s">
        <v>674</v>
      </c>
      <c r="D837" s="39" t="s">
        <v>675</v>
      </c>
      <c r="E837" s="39">
        <v>2019.0</v>
      </c>
      <c r="F837" s="39" t="s">
        <v>676</v>
      </c>
      <c r="H837" s="39" t="s">
        <v>677</v>
      </c>
      <c r="I837" s="39" t="s">
        <v>608</v>
      </c>
      <c r="J837" s="39">
        <v>2130.0</v>
      </c>
      <c r="K837" s="39">
        <v>17.66741168</v>
      </c>
      <c r="L837" s="39">
        <v>2010.0</v>
      </c>
      <c r="M837" s="39" t="s">
        <v>85</v>
      </c>
      <c r="O837" s="39">
        <v>1.5</v>
      </c>
      <c r="X837" s="39"/>
      <c r="Y837" s="39">
        <v>2.0</v>
      </c>
      <c r="BP837" s="39" t="s">
        <v>412</v>
      </c>
      <c r="BR837" s="39" t="s">
        <v>679</v>
      </c>
    </row>
    <row r="838">
      <c r="A838" s="39">
        <v>786.0</v>
      </c>
      <c r="B838" s="39" t="s">
        <v>673</v>
      </c>
      <c r="C838" s="39" t="s">
        <v>674</v>
      </c>
      <c r="D838" s="39" t="s">
        <v>675</v>
      </c>
      <c r="E838" s="39">
        <v>2019.0</v>
      </c>
      <c r="F838" s="39" t="s">
        <v>676</v>
      </c>
      <c r="H838" s="39" t="s">
        <v>677</v>
      </c>
      <c r="I838" s="39" t="s">
        <v>608</v>
      </c>
      <c r="J838" s="39">
        <v>2140.0</v>
      </c>
      <c r="K838" s="39">
        <v>17.68329533</v>
      </c>
      <c r="L838" s="39">
        <v>2010.0</v>
      </c>
      <c r="M838" s="39" t="s">
        <v>85</v>
      </c>
      <c r="O838" s="39">
        <v>1.5</v>
      </c>
      <c r="X838" s="39"/>
      <c r="Y838" s="39">
        <v>2.0</v>
      </c>
      <c r="BP838" s="39" t="s">
        <v>412</v>
      </c>
      <c r="BR838" s="39" t="s">
        <v>679</v>
      </c>
    </row>
    <row r="839">
      <c r="A839" s="39">
        <v>786.0</v>
      </c>
      <c r="B839" s="39" t="s">
        <v>673</v>
      </c>
      <c r="C839" s="39" t="s">
        <v>674</v>
      </c>
      <c r="D839" s="39" t="s">
        <v>675</v>
      </c>
      <c r="E839" s="39">
        <v>2019.0</v>
      </c>
      <c r="F839" s="39" t="s">
        <v>676</v>
      </c>
      <c r="H839" s="39" t="s">
        <v>677</v>
      </c>
      <c r="I839" s="39" t="s">
        <v>608</v>
      </c>
      <c r="J839" s="39">
        <v>2150.0</v>
      </c>
      <c r="K839" s="39">
        <v>17.68877803</v>
      </c>
      <c r="L839" s="39">
        <v>2010.0</v>
      </c>
      <c r="M839" s="39" t="s">
        <v>85</v>
      </c>
      <c r="O839" s="39">
        <v>1.5</v>
      </c>
      <c r="X839" s="39"/>
      <c r="Y839" s="39">
        <v>2.0</v>
      </c>
      <c r="BP839" s="39" t="s">
        <v>412</v>
      </c>
      <c r="BR839" s="39" t="s">
        <v>679</v>
      </c>
    </row>
    <row r="840">
      <c r="A840" s="39">
        <v>786.0</v>
      </c>
      <c r="B840" s="39" t="s">
        <v>673</v>
      </c>
      <c r="C840" s="39" t="s">
        <v>674</v>
      </c>
      <c r="D840" s="39" t="s">
        <v>675</v>
      </c>
      <c r="E840" s="39">
        <v>2019.0</v>
      </c>
      <c r="F840" s="39" t="s">
        <v>676</v>
      </c>
      <c r="H840" s="39" t="s">
        <v>677</v>
      </c>
      <c r="I840" s="39" t="s">
        <v>608</v>
      </c>
      <c r="J840" s="39">
        <v>2160.0</v>
      </c>
      <c r="K840" s="39">
        <v>17.69342691</v>
      </c>
      <c r="L840" s="39">
        <v>2010.0</v>
      </c>
      <c r="M840" s="39" t="s">
        <v>85</v>
      </c>
      <c r="O840" s="39">
        <v>1.5</v>
      </c>
      <c r="X840" s="39"/>
      <c r="Y840" s="39">
        <v>2.0</v>
      </c>
      <c r="BP840" s="39" t="s">
        <v>412</v>
      </c>
      <c r="BR840" s="39" t="s">
        <v>679</v>
      </c>
    </row>
    <row r="841">
      <c r="A841" s="39">
        <v>786.0</v>
      </c>
      <c r="B841" s="39" t="s">
        <v>673</v>
      </c>
      <c r="C841" s="39" t="s">
        <v>674</v>
      </c>
      <c r="D841" s="39" t="s">
        <v>675</v>
      </c>
      <c r="E841" s="39">
        <v>2019.0</v>
      </c>
      <c r="F841" s="39" t="s">
        <v>676</v>
      </c>
      <c r="H841" s="39" t="s">
        <v>677</v>
      </c>
      <c r="I841" s="39" t="s">
        <v>608</v>
      </c>
      <c r="J841" s="39">
        <v>2170.0</v>
      </c>
      <c r="K841" s="39">
        <v>17.70657268</v>
      </c>
      <c r="L841" s="39">
        <v>2010.0</v>
      </c>
      <c r="M841" s="39" t="s">
        <v>85</v>
      </c>
      <c r="O841" s="39">
        <v>1.5</v>
      </c>
      <c r="X841" s="39"/>
      <c r="Y841" s="39">
        <v>2.0</v>
      </c>
      <c r="BP841" s="39" t="s">
        <v>412</v>
      </c>
      <c r="BR841" s="39" t="s">
        <v>679</v>
      </c>
    </row>
    <row r="842">
      <c r="A842" s="39">
        <v>786.0</v>
      </c>
      <c r="B842" s="39" t="s">
        <v>673</v>
      </c>
      <c r="C842" s="39" t="s">
        <v>674</v>
      </c>
      <c r="D842" s="39" t="s">
        <v>675</v>
      </c>
      <c r="E842" s="39">
        <v>2019.0</v>
      </c>
      <c r="F842" s="39" t="s">
        <v>676</v>
      </c>
      <c r="H842" s="39" t="s">
        <v>677</v>
      </c>
      <c r="I842" s="39" t="s">
        <v>608</v>
      </c>
      <c r="J842" s="39">
        <v>2180.0</v>
      </c>
      <c r="K842" s="39">
        <v>17.73242828</v>
      </c>
      <c r="L842" s="39">
        <v>2010.0</v>
      </c>
      <c r="M842" s="39" t="s">
        <v>85</v>
      </c>
      <c r="O842" s="39">
        <v>1.5</v>
      </c>
      <c r="X842" s="39"/>
      <c r="Y842" s="39">
        <v>2.0</v>
      </c>
      <c r="BP842" s="39" t="s">
        <v>412</v>
      </c>
      <c r="BR842" s="39" t="s">
        <v>679</v>
      </c>
    </row>
    <row r="843">
      <c r="A843" s="39">
        <v>786.0</v>
      </c>
      <c r="B843" s="39" t="s">
        <v>673</v>
      </c>
      <c r="C843" s="39" t="s">
        <v>674</v>
      </c>
      <c r="D843" s="39" t="s">
        <v>675</v>
      </c>
      <c r="E843" s="39">
        <v>2019.0</v>
      </c>
      <c r="F843" s="39" t="s">
        <v>676</v>
      </c>
      <c r="H843" s="39" t="s">
        <v>677</v>
      </c>
      <c r="I843" s="39" t="s">
        <v>608</v>
      </c>
      <c r="J843" s="39">
        <v>2190.0</v>
      </c>
      <c r="K843" s="39">
        <v>17.77026122</v>
      </c>
      <c r="L843" s="39">
        <v>2010.0</v>
      </c>
      <c r="M843" s="39" t="s">
        <v>85</v>
      </c>
      <c r="O843" s="39">
        <v>1.5</v>
      </c>
      <c r="X843" s="39"/>
      <c r="Y843" s="39">
        <v>2.0</v>
      </c>
      <c r="BP843" s="39" t="s">
        <v>412</v>
      </c>
      <c r="BR843" s="39" t="s">
        <v>679</v>
      </c>
    </row>
    <row r="844">
      <c r="A844" s="39">
        <v>786.0</v>
      </c>
      <c r="B844" s="39" t="s">
        <v>673</v>
      </c>
      <c r="C844" s="39" t="s">
        <v>674</v>
      </c>
      <c r="D844" s="39" t="s">
        <v>675</v>
      </c>
      <c r="E844" s="39">
        <v>2019.0</v>
      </c>
      <c r="F844" s="39" t="s">
        <v>676</v>
      </c>
      <c r="H844" s="39" t="s">
        <v>677</v>
      </c>
      <c r="I844" s="39" t="s">
        <v>608</v>
      </c>
      <c r="J844" s="39">
        <v>2200.0</v>
      </c>
      <c r="K844" s="39">
        <v>17.81913699</v>
      </c>
      <c r="L844" s="39">
        <v>2010.0</v>
      </c>
      <c r="M844" s="39" t="s">
        <v>85</v>
      </c>
      <c r="O844" s="39">
        <v>1.5</v>
      </c>
      <c r="X844" s="39"/>
      <c r="Y844" s="39">
        <v>2.0</v>
      </c>
      <c r="BP844" s="39" t="s">
        <v>412</v>
      </c>
      <c r="BR844" s="39" t="s">
        <v>679</v>
      </c>
    </row>
    <row r="845">
      <c r="A845" s="39">
        <v>786.0</v>
      </c>
      <c r="B845" s="39" t="s">
        <v>673</v>
      </c>
      <c r="C845" s="39" t="s">
        <v>674</v>
      </c>
      <c r="D845" s="39" t="s">
        <v>675</v>
      </c>
      <c r="E845" s="39">
        <v>2019.0</v>
      </c>
      <c r="F845" s="39" t="s">
        <v>676</v>
      </c>
      <c r="H845" s="39" t="s">
        <v>677</v>
      </c>
      <c r="I845" s="39" t="s">
        <v>608</v>
      </c>
      <c r="J845" s="39">
        <v>2210.0</v>
      </c>
      <c r="K845" s="39">
        <v>17.87812106</v>
      </c>
      <c r="L845" s="39">
        <v>2010.0</v>
      </c>
      <c r="M845" s="39" t="s">
        <v>85</v>
      </c>
      <c r="O845" s="39">
        <v>1.5</v>
      </c>
      <c r="X845" s="39"/>
      <c r="Y845" s="39">
        <v>2.0</v>
      </c>
      <c r="BP845" s="39" t="s">
        <v>412</v>
      </c>
      <c r="BR845" s="39" t="s">
        <v>679</v>
      </c>
    </row>
    <row r="846">
      <c r="A846" s="39">
        <v>786.0</v>
      </c>
      <c r="B846" s="39" t="s">
        <v>673</v>
      </c>
      <c r="C846" s="39" t="s">
        <v>674</v>
      </c>
      <c r="D846" s="39" t="s">
        <v>675</v>
      </c>
      <c r="E846" s="39">
        <v>2019.0</v>
      </c>
      <c r="F846" s="39" t="s">
        <v>676</v>
      </c>
      <c r="H846" s="39" t="s">
        <v>677</v>
      </c>
      <c r="I846" s="39" t="s">
        <v>608</v>
      </c>
      <c r="J846" s="39">
        <v>2220.0</v>
      </c>
      <c r="K846" s="39">
        <v>17.94627892</v>
      </c>
      <c r="L846" s="39">
        <v>2010.0</v>
      </c>
      <c r="M846" s="39" t="s">
        <v>85</v>
      </c>
      <c r="O846" s="39">
        <v>1.5</v>
      </c>
      <c r="X846" s="39"/>
      <c r="Y846" s="39">
        <v>2.0</v>
      </c>
      <c r="BP846" s="39" t="s">
        <v>412</v>
      </c>
      <c r="BR846" s="39" t="s">
        <v>679</v>
      </c>
    </row>
    <row r="847">
      <c r="A847" s="39">
        <v>786.0</v>
      </c>
      <c r="B847" s="39" t="s">
        <v>673</v>
      </c>
      <c r="C847" s="39" t="s">
        <v>674</v>
      </c>
      <c r="D847" s="39" t="s">
        <v>675</v>
      </c>
      <c r="E847" s="39">
        <v>2019.0</v>
      </c>
      <c r="F847" s="39" t="s">
        <v>676</v>
      </c>
      <c r="H847" s="39" t="s">
        <v>677</v>
      </c>
      <c r="I847" s="39" t="s">
        <v>608</v>
      </c>
      <c r="J847" s="39">
        <v>2230.0</v>
      </c>
      <c r="K847" s="39">
        <v>18.02267607</v>
      </c>
      <c r="L847" s="39">
        <v>2010.0</v>
      </c>
      <c r="M847" s="39" t="s">
        <v>85</v>
      </c>
      <c r="O847" s="39">
        <v>1.5</v>
      </c>
      <c r="X847" s="39"/>
      <c r="Y847" s="39">
        <v>2.0</v>
      </c>
      <c r="BP847" s="39" t="s">
        <v>412</v>
      </c>
      <c r="BR847" s="39" t="s">
        <v>679</v>
      </c>
    </row>
    <row r="848">
      <c r="A848" s="39">
        <v>786.0</v>
      </c>
      <c r="B848" s="39" t="s">
        <v>673</v>
      </c>
      <c r="C848" s="39" t="s">
        <v>674</v>
      </c>
      <c r="D848" s="39" t="s">
        <v>675</v>
      </c>
      <c r="E848" s="39">
        <v>2019.0</v>
      </c>
      <c r="F848" s="39" t="s">
        <v>676</v>
      </c>
      <c r="H848" s="39" t="s">
        <v>677</v>
      </c>
      <c r="I848" s="39" t="s">
        <v>608</v>
      </c>
      <c r="J848" s="39">
        <v>2240.0</v>
      </c>
      <c r="K848" s="39">
        <v>18.10637799</v>
      </c>
      <c r="L848" s="39">
        <v>2010.0</v>
      </c>
      <c r="M848" s="39" t="s">
        <v>85</v>
      </c>
      <c r="O848" s="39">
        <v>1.5</v>
      </c>
      <c r="X848" s="39"/>
      <c r="Y848" s="39">
        <v>2.0</v>
      </c>
      <c r="BP848" s="39" t="s">
        <v>412</v>
      </c>
      <c r="BR848" s="39" t="s">
        <v>679</v>
      </c>
    </row>
    <row r="849">
      <c r="A849" s="39">
        <v>786.0</v>
      </c>
      <c r="B849" s="39" t="s">
        <v>673</v>
      </c>
      <c r="C849" s="39" t="s">
        <v>674</v>
      </c>
      <c r="D849" s="39" t="s">
        <v>675</v>
      </c>
      <c r="E849" s="39">
        <v>2019.0</v>
      </c>
      <c r="F849" s="39" t="s">
        <v>676</v>
      </c>
      <c r="H849" s="39" t="s">
        <v>677</v>
      </c>
      <c r="I849" s="39" t="s">
        <v>608</v>
      </c>
      <c r="J849" s="39">
        <v>2250.0</v>
      </c>
      <c r="K849" s="39">
        <v>18.19645016</v>
      </c>
      <c r="L849" s="39">
        <v>2010.0</v>
      </c>
      <c r="M849" s="39" t="s">
        <v>85</v>
      </c>
      <c r="O849" s="39">
        <v>1.5</v>
      </c>
      <c r="X849" s="39"/>
      <c r="Y849" s="39">
        <v>2.0</v>
      </c>
      <c r="BP849" s="39" t="s">
        <v>412</v>
      </c>
      <c r="BR849" s="39" t="s">
        <v>679</v>
      </c>
    </row>
    <row r="850">
      <c r="A850" s="39">
        <v>786.0</v>
      </c>
      <c r="B850" s="39" t="s">
        <v>673</v>
      </c>
      <c r="C850" s="39" t="s">
        <v>674</v>
      </c>
      <c r="D850" s="39" t="s">
        <v>675</v>
      </c>
      <c r="E850" s="39">
        <v>2019.0</v>
      </c>
      <c r="F850" s="39" t="s">
        <v>676</v>
      </c>
      <c r="H850" s="39" t="s">
        <v>677</v>
      </c>
      <c r="I850" s="39" t="s">
        <v>608</v>
      </c>
      <c r="J850" s="39">
        <v>2260.0</v>
      </c>
      <c r="K850" s="39">
        <v>18.29195807</v>
      </c>
      <c r="L850" s="39">
        <v>2010.0</v>
      </c>
      <c r="M850" s="39" t="s">
        <v>85</v>
      </c>
      <c r="O850" s="39">
        <v>1.5</v>
      </c>
      <c r="X850" s="39"/>
      <c r="Y850" s="39">
        <v>2.0</v>
      </c>
      <c r="BP850" s="39" t="s">
        <v>412</v>
      </c>
      <c r="BR850" s="39" t="s">
        <v>679</v>
      </c>
    </row>
    <row r="851">
      <c r="A851" s="39">
        <v>786.0</v>
      </c>
      <c r="B851" s="39" t="s">
        <v>673</v>
      </c>
      <c r="C851" s="39" t="s">
        <v>674</v>
      </c>
      <c r="D851" s="39" t="s">
        <v>675</v>
      </c>
      <c r="E851" s="39">
        <v>2019.0</v>
      </c>
      <c r="F851" s="39" t="s">
        <v>676</v>
      </c>
      <c r="H851" s="39" t="s">
        <v>677</v>
      </c>
      <c r="I851" s="39" t="s">
        <v>608</v>
      </c>
      <c r="J851" s="39">
        <v>2270.0</v>
      </c>
      <c r="K851" s="39">
        <v>18.39196721</v>
      </c>
      <c r="L851" s="39">
        <v>2010.0</v>
      </c>
      <c r="M851" s="39" t="s">
        <v>85</v>
      </c>
      <c r="O851" s="39">
        <v>1.5</v>
      </c>
      <c r="X851" s="39"/>
      <c r="Y851" s="39">
        <v>2.0</v>
      </c>
      <c r="BP851" s="39" t="s">
        <v>412</v>
      </c>
      <c r="BR851" s="39" t="s">
        <v>679</v>
      </c>
    </row>
    <row r="852">
      <c r="A852" s="39">
        <v>786.0</v>
      </c>
      <c r="B852" s="39" t="s">
        <v>673</v>
      </c>
      <c r="C852" s="39" t="s">
        <v>674</v>
      </c>
      <c r="D852" s="39" t="s">
        <v>675</v>
      </c>
      <c r="E852" s="39">
        <v>2019.0</v>
      </c>
      <c r="F852" s="39" t="s">
        <v>676</v>
      </c>
      <c r="H852" s="39" t="s">
        <v>677</v>
      </c>
      <c r="I852" s="39" t="s">
        <v>608</v>
      </c>
      <c r="J852" s="39">
        <v>2280.0</v>
      </c>
      <c r="K852" s="39">
        <v>18.49554306</v>
      </c>
      <c r="L852" s="39">
        <v>2010.0</v>
      </c>
      <c r="M852" s="39" t="s">
        <v>85</v>
      </c>
      <c r="O852" s="39">
        <v>1.5</v>
      </c>
      <c r="X852" s="39"/>
      <c r="Y852" s="39">
        <v>2.0</v>
      </c>
      <c r="BP852" s="39" t="s">
        <v>412</v>
      </c>
      <c r="BR852" s="39" t="s">
        <v>679</v>
      </c>
    </row>
    <row r="853">
      <c r="A853" s="39">
        <v>786.0</v>
      </c>
      <c r="B853" s="39" t="s">
        <v>673</v>
      </c>
      <c r="C853" s="39" t="s">
        <v>674</v>
      </c>
      <c r="D853" s="39" t="s">
        <v>675</v>
      </c>
      <c r="E853" s="39">
        <v>2019.0</v>
      </c>
      <c r="F853" s="39" t="s">
        <v>676</v>
      </c>
      <c r="H853" s="39" t="s">
        <v>677</v>
      </c>
      <c r="I853" s="39" t="s">
        <v>608</v>
      </c>
      <c r="J853" s="39">
        <v>2290.0</v>
      </c>
      <c r="K853" s="39">
        <v>18.60175111</v>
      </c>
      <c r="L853" s="39">
        <v>2010.0</v>
      </c>
      <c r="M853" s="39" t="s">
        <v>85</v>
      </c>
      <c r="O853" s="39">
        <v>1.5</v>
      </c>
      <c r="X853" s="39"/>
      <c r="Y853" s="39">
        <v>2.0</v>
      </c>
      <c r="BP853" s="39" t="s">
        <v>412</v>
      </c>
      <c r="BR853" s="39" t="s">
        <v>679</v>
      </c>
    </row>
    <row r="854">
      <c r="A854" s="39">
        <v>786.0</v>
      </c>
      <c r="B854" s="39" t="s">
        <v>673</v>
      </c>
      <c r="C854" s="39" t="s">
        <v>674</v>
      </c>
      <c r="D854" s="39" t="s">
        <v>675</v>
      </c>
      <c r="E854" s="39">
        <v>2019.0</v>
      </c>
      <c r="F854" s="39" t="s">
        <v>676</v>
      </c>
      <c r="H854" s="39" t="s">
        <v>677</v>
      </c>
      <c r="I854" s="39" t="s">
        <v>608</v>
      </c>
      <c r="J854" s="39">
        <v>2300.0</v>
      </c>
      <c r="K854" s="39">
        <v>18.70965684</v>
      </c>
      <c r="L854" s="39">
        <v>2010.0</v>
      </c>
      <c r="M854" s="39" t="s">
        <v>85</v>
      </c>
      <c r="O854" s="39">
        <v>1.5</v>
      </c>
      <c r="X854" s="39"/>
      <c r="Y854" s="39">
        <v>2.0</v>
      </c>
      <c r="BP854" s="39" t="s">
        <v>412</v>
      </c>
      <c r="BR854" s="39" t="s">
        <v>679</v>
      </c>
    </row>
    <row r="855">
      <c r="A855" s="39">
        <v>786.0</v>
      </c>
      <c r="B855" s="39" t="s">
        <v>673</v>
      </c>
      <c r="C855" s="39" t="s">
        <v>674</v>
      </c>
      <c r="D855" s="39" t="s">
        <v>675</v>
      </c>
      <c r="E855" s="39">
        <v>2019.0</v>
      </c>
      <c r="F855" s="39" t="s">
        <v>676</v>
      </c>
      <c r="H855" s="39" t="s">
        <v>677</v>
      </c>
      <c r="I855" s="39" t="s">
        <v>608</v>
      </c>
      <c r="J855" s="39">
        <v>2010.0</v>
      </c>
      <c r="K855" s="39">
        <v>21.81818</v>
      </c>
      <c r="L855" s="39">
        <v>2010.0</v>
      </c>
      <c r="M855" s="39" t="s">
        <v>85</v>
      </c>
      <c r="N855" s="39"/>
      <c r="O855" s="39">
        <v>1.5</v>
      </c>
      <c r="X855" s="39"/>
      <c r="Y855" s="39">
        <v>3.0</v>
      </c>
      <c r="BP855" s="39" t="s">
        <v>412</v>
      </c>
      <c r="BR855" s="39" t="s">
        <v>680</v>
      </c>
    </row>
    <row r="856">
      <c r="A856" s="39">
        <v>786.0</v>
      </c>
      <c r="B856" s="39" t="s">
        <v>673</v>
      </c>
      <c r="C856" s="39" t="s">
        <v>674</v>
      </c>
      <c r="D856" s="39" t="s">
        <v>675</v>
      </c>
      <c r="E856" s="39">
        <v>2019.0</v>
      </c>
      <c r="F856" s="39" t="s">
        <v>676</v>
      </c>
      <c r="H856" s="39" t="s">
        <v>677</v>
      </c>
      <c r="I856" s="39" t="s">
        <v>608</v>
      </c>
      <c r="J856" s="39">
        <v>2020.0</v>
      </c>
      <c r="K856" s="39">
        <v>28.89936</v>
      </c>
      <c r="L856" s="39">
        <v>2010.0</v>
      </c>
      <c r="M856" s="39" t="s">
        <v>85</v>
      </c>
      <c r="O856" s="39">
        <v>1.5</v>
      </c>
      <c r="X856" s="39"/>
      <c r="Y856" s="39">
        <v>3.0</v>
      </c>
      <c r="BP856" s="39" t="s">
        <v>412</v>
      </c>
      <c r="BR856" s="39" t="s">
        <v>680</v>
      </c>
    </row>
    <row r="857">
      <c r="A857" s="39">
        <v>786.0</v>
      </c>
      <c r="B857" s="39" t="s">
        <v>673</v>
      </c>
      <c r="C857" s="39" t="s">
        <v>674</v>
      </c>
      <c r="D857" s="39" t="s">
        <v>675</v>
      </c>
      <c r="E857" s="39">
        <v>2019.0</v>
      </c>
      <c r="F857" s="39" t="s">
        <v>676</v>
      </c>
      <c r="H857" s="39" t="s">
        <v>677</v>
      </c>
      <c r="I857" s="39" t="s">
        <v>608</v>
      </c>
      <c r="J857" s="39">
        <v>2030.0</v>
      </c>
      <c r="K857" s="39">
        <v>33.36175</v>
      </c>
      <c r="L857" s="39">
        <v>2010.0</v>
      </c>
      <c r="M857" s="39" t="s">
        <v>85</v>
      </c>
      <c r="O857" s="39">
        <v>1.5</v>
      </c>
      <c r="X857" s="39"/>
      <c r="Y857" s="39">
        <v>3.0</v>
      </c>
      <c r="BP857" s="39" t="s">
        <v>412</v>
      </c>
      <c r="BR857" s="39" t="s">
        <v>680</v>
      </c>
    </row>
    <row r="858">
      <c r="A858" s="39">
        <v>786.0</v>
      </c>
      <c r="B858" s="39" t="s">
        <v>673</v>
      </c>
      <c r="C858" s="39" t="s">
        <v>674</v>
      </c>
      <c r="D858" s="39" t="s">
        <v>675</v>
      </c>
      <c r="E858" s="39">
        <v>2019.0</v>
      </c>
      <c r="F858" s="39" t="s">
        <v>676</v>
      </c>
      <c r="H858" s="39" t="s">
        <v>677</v>
      </c>
      <c r="I858" s="39" t="s">
        <v>608</v>
      </c>
      <c r="J858" s="39">
        <v>2040.0</v>
      </c>
      <c r="K858" s="39">
        <v>35.049</v>
      </c>
      <c r="L858" s="39">
        <v>2010.0</v>
      </c>
      <c r="M858" s="39" t="s">
        <v>85</v>
      </c>
      <c r="O858" s="39">
        <v>1.5</v>
      </c>
      <c r="X858" s="39"/>
      <c r="Y858" s="39">
        <v>3.0</v>
      </c>
      <c r="BP858" s="39" t="s">
        <v>412</v>
      </c>
      <c r="BR858" s="39" t="s">
        <v>680</v>
      </c>
    </row>
    <row r="859">
      <c r="A859" s="39">
        <v>786.0</v>
      </c>
      <c r="B859" s="39" t="s">
        <v>673</v>
      </c>
      <c r="C859" s="39" t="s">
        <v>674</v>
      </c>
      <c r="D859" s="39" t="s">
        <v>675</v>
      </c>
      <c r="E859" s="39">
        <v>2019.0</v>
      </c>
      <c r="F859" s="39" t="s">
        <v>676</v>
      </c>
      <c r="H859" s="39" t="s">
        <v>677</v>
      </c>
      <c r="I859" s="39" t="s">
        <v>608</v>
      </c>
      <c r="J859" s="39">
        <v>2050.0</v>
      </c>
      <c r="K859" s="39">
        <v>36.33731</v>
      </c>
      <c r="L859" s="39">
        <v>2010.0</v>
      </c>
      <c r="M859" s="39" t="s">
        <v>85</v>
      </c>
      <c r="O859" s="39">
        <v>1.5</v>
      </c>
      <c r="X859" s="39"/>
      <c r="Y859" s="39">
        <v>3.0</v>
      </c>
      <c r="BP859" s="39" t="s">
        <v>412</v>
      </c>
      <c r="BR859" s="39" t="s">
        <v>680</v>
      </c>
    </row>
    <row r="860">
      <c r="A860" s="39">
        <v>786.0</v>
      </c>
      <c r="B860" s="39" t="s">
        <v>673</v>
      </c>
      <c r="C860" s="39" t="s">
        <v>674</v>
      </c>
      <c r="D860" s="39" t="s">
        <v>675</v>
      </c>
      <c r="E860" s="39">
        <v>2019.0</v>
      </c>
      <c r="F860" s="39" t="s">
        <v>676</v>
      </c>
      <c r="H860" s="39" t="s">
        <v>677</v>
      </c>
      <c r="I860" s="39" t="s">
        <v>608</v>
      </c>
      <c r="J860" s="39">
        <v>2060.0</v>
      </c>
      <c r="K860" s="39">
        <v>38.27649</v>
      </c>
      <c r="L860" s="39">
        <v>2010.0</v>
      </c>
      <c r="M860" s="39" t="s">
        <v>85</v>
      </c>
      <c r="O860" s="39">
        <v>1.5</v>
      </c>
      <c r="X860" s="39"/>
      <c r="Y860" s="39">
        <v>3.0</v>
      </c>
      <c r="BP860" s="39" t="s">
        <v>412</v>
      </c>
      <c r="BR860" s="39" t="s">
        <v>680</v>
      </c>
    </row>
    <row r="861">
      <c r="A861" s="39">
        <v>786.0</v>
      </c>
      <c r="B861" s="39" t="s">
        <v>673</v>
      </c>
      <c r="C861" s="39" t="s">
        <v>674</v>
      </c>
      <c r="D861" s="39" t="s">
        <v>675</v>
      </c>
      <c r="E861" s="39">
        <v>2019.0</v>
      </c>
      <c r="F861" s="39" t="s">
        <v>676</v>
      </c>
      <c r="H861" s="39" t="s">
        <v>677</v>
      </c>
      <c r="I861" s="39" t="s">
        <v>608</v>
      </c>
      <c r="J861" s="39">
        <v>2070.0</v>
      </c>
      <c r="K861" s="39">
        <v>40.38399</v>
      </c>
      <c r="L861" s="39">
        <v>2010.0</v>
      </c>
      <c r="M861" s="39" t="s">
        <v>85</v>
      </c>
      <c r="O861" s="39">
        <v>1.5</v>
      </c>
      <c r="X861" s="39"/>
      <c r="Y861" s="39">
        <v>3.0</v>
      </c>
      <c r="BP861" s="39" t="s">
        <v>412</v>
      </c>
      <c r="BR861" s="39" t="s">
        <v>680</v>
      </c>
    </row>
    <row r="862">
      <c r="A862" s="39">
        <v>786.0</v>
      </c>
      <c r="B862" s="39" t="s">
        <v>673</v>
      </c>
      <c r="C862" s="39" t="s">
        <v>674</v>
      </c>
      <c r="D862" s="39" t="s">
        <v>675</v>
      </c>
      <c r="E862" s="39">
        <v>2019.0</v>
      </c>
      <c r="F862" s="39" t="s">
        <v>676</v>
      </c>
      <c r="H862" s="39" t="s">
        <v>677</v>
      </c>
      <c r="I862" s="39" t="s">
        <v>608</v>
      </c>
      <c r="J862" s="39">
        <v>2080.0</v>
      </c>
      <c r="K862" s="39">
        <v>42.1522</v>
      </c>
      <c r="L862" s="39">
        <v>2010.0</v>
      </c>
      <c r="M862" s="39" t="s">
        <v>85</v>
      </c>
      <c r="O862" s="39">
        <v>1.5</v>
      </c>
      <c r="X862" s="39"/>
      <c r="Y862" s="39">
        <v>3.0</v>
      </c>
      <c r="BP862" s="39" t="s">
        <v>412</v>
      </c>
      <c r="BR862" s="39" t="s">
        <v>680</v>
      </c>
    </row>
    <row r="863">
      <c r="A863" s="39">
        <v>786.0</v>
      </c>
      <c r="B863" s="39" t="s">
        <v>673</v>
      </c>
      <c r="C863" s="39" t="s">
        <v>674</v>
      </c>
      <c r="D863" s="39" t="s">
        <v>675</v>
      </c>
      <c r="E863" s="39">
        <v>2019.0</v>
      </c>
      <c r="F863" s="39" t="s">
        <v>676</v>
      </c>
      <c r="H863" s="39" t="s">
        <v>677</v>
      </c>
      <c r="I863" s="39" t="s">
        <v>608</v>
      </c>
      <c r="J863" s="39">
        <v>2090.0</v>
      </c>
      <c r="K863" s="39">
        <v>43.48824</v>
      </c>
      <c r="L863" s="39">
        <v>2010.0</v>
      </c>
      <c r="M863" s="39" t="s">
        <v>85</v>
      </c>
      <c r="O863" s="39">
        <v>1.5</v>
      </c>
      <c r="X863" s="39"/>
      <c r="Y863" s="39">
        <v>3.0</v>
      </c>
      <c r="BP863" s="39" t="s">
        <v>412</v>
      </c>
      <c r="BR863" s="39" t="s">
        <v>680</v>
      </c>
    </row>
    <row r="864">
      <c r="A864" s="39">
        <v>786.0</v>
      </c>
      <c r="B864" s="39" t="s">
        <v>673</v>
      </c>
      <c r="C864" s="39" t="s">
        <v>674</v>
      </c>
      <c r="D864" s="39" t="s">
        <v>675</v>
      </c>
      <c r="E864" s="39">
        <v>2019.0</v>
      </c>
      <c r="F864" s="39" t="s">
        <v>676</v>
      </c>
      <c r="H864" s="39" t="s">
        <v>677</v>
      </c>
      <c r="I864" s="39" t="s">
        <v>608</v>
      </c>
      <c r="J864" s="39">
        <v>2100.0</v>
      </c>
      <c r="K864" s="39">
        <v>44.5135</v>
      </c>
      <c r="L864" s="39">
        <v>2010.0</v>
      </c>
      <c r="M864" s="39" t="s">
        <v>85</v>
      </c>
      <c r="O864" s="39">
        <v>1.5</v>
      </c>
      <c r="X864" s="39"/>
      <c r="Y864" s="39">
        <v>3.0</v>
      </c>
      <c r="BP864" s="39" t="s">
        <v>412</v>
      </c>
      <c r="BR864" s="39" t="s">
        <v>680</v>
      </c>
    </row>
    <row r="865">
      <c r="A865" s="39">
        <v>786.0</v>
      </c>
      <c r="B865" s="39" t="s">
        <v>673</v>
      </c>
      <c r="C865" s="39" t="s">
        <v>674</v>
      </c>
      <c r="D865" s="39" t="s">
        <v>675</v>
      </c>
      <c r="E865" s="39">
        <v>2019.0</v>
      </c>
      <c r="F865" s="39" t="s">
        <v>676</v>
      </c>
      <c r="H865" s="39" t="s">
        <v>677</v>
      </c>
      <c r="I865" s="39" t="s">
        <v>608</v>
      </c>
      <c r="J865" s="39">
        <v>2110.0</v>
      </c>
      <c r="K865" s="39">
        <v>45.35117</v>
      </c>
      <c r="L865" s="39">
        <v>2010.0</v>
      </c>
      <c r="M865" s="39" t="s">
        <v>85</v>
      </c>
      <c r="O865" s="39">
        <v>1.5</v>
      </c>
      <c r="X865" s="39"/>
      <c r="Y865" s="39">
        <v>3.0</v>
      </c>
      <c r="BP865" s="39" t="s">
        <v>412</v>
      </c>
      <c r="BR865" s="39" t="s">
        <v>680</v>
      </c>
    </row>
    <row r="866">
      <c r="A866" s="39">
        <v>786.0</v>
      </c>
      <c r="B866" s="39" t="s">
        <v>673</v>
      </c>
      <c r="C866" s="39" t="s">
        <v>674</v>
      </c>
      <c r="D866" s="39" t="s">
        <v>675</v>
      </c>
      <c r="E866" s="39">
        <v>2019.0</v>
      </c>
      <c r="F866" s="39" t="s">
        <v>676</v>
      </c>
      <c r="H866" s="39" t="s">
        <v>677</v>
      </c>
      <c r="I866" s="39" t="s">
        <v>608</v>
      </c>
      <c r="J866" s="39">
        <v>2120.0</v>
      </c>
      <c r="K866" s="39">
        <v>46.10142</v>
      </c>
      <c r="L866" s="39">
        <v>2010.0</v>
      </c>
      <c r="M866" s="39" t="s">
        <v>85</v>
      </c>
      <c r="O866" s="39">
        <v>1.5</v>
      </c>
      <c r="X866" s="39"/>
      <c r="Y866" s="39">
        <v>3.0</v>
      </c>
      <c r="BP866" s="39" t="s">
        <v>412</v>
      </c>
      <c r="BR866" s="39" t="s">
        <v>680</v>
      </c>
    </row>
    <row r="867">
      <c r="A867" s="39">
        <v>786.0</v>
      </c>
      <c r="B867" s="39" t="s">
        <v>673</v>
      </c>
      <c r="C867" s="39" t="s">
        <v>674</v>
      </c>
      <c r="D867" s="39" t="s">
        <v>675</v>
      </c>
      <c r="E867" s="39">
        <v>2019.0</v>
      </c>
      <c r="F867" s="39" t="s">
        <v>676</v>
      </c>
      <c r="H867" s="39" t="s">
        <v>677</v>
      </c>
      <c r="I867" s="39" t="s">
        <v>608</v>
      </c>
      <c r="J867" s="39">
        <v>2130.0</v>
      </c>
      <c r="K867" s="39">
        <v>46.79049</v>
      </c>
      <c r="L867" s="39">
        <v>2010.0</v>
      </c>
      <c r="M867" s="39" t="s">
        <v>85</v>
      </c>
      <c r="O867" s="39">
        <v>1.5</v>
      </c>
      <c r="X867" s="39"/>
      <c r="Y867" s="39">
        <v>3.0</v>
      </c>
      <c r="BP867" s="39" t="s">
        <v>412</v>
      </c>
      <c r="BR867" s="39" t="s">
        <v>680</v>
      </c>
    </row>
    <row r="868">
      <c r="A868" s="39">
        <v>786.0</v>
      </c>
      <c r="B868" s="39" t="s">
        <v>673</v>
      </c>
      <c r="C868" s="39" t="s">
        <v>674</v>
      </c>
      <c r="D868" s="39" t="s">
        <v>675</v>
      </c>
      <c r="E868" s="39">
        <v>2019.0</v>
      </c>
      <c r="F868" s="39" t="s">
        <v>676</v>
      </c>
      <c r="H868" s="39" t="s">
        <v>677</v>
      </c>
      <c r="I868" s="39" t="s">
        <v>608</v>
      </c>
      <c r="J868" s="39">
        <v>2140.0</v>
      </c>
      <c r="K868" s="39">
        <v>47.42979</v>
      </c>
      <c r="L868" s="39">
        <v>2010.0</v>
      </c>
      <c r="M868" s="39" t="s">
        <v>85</v>
      </c>
      <c r="O868" s="39">
        <v>1.5</v>
      </c>
      <c r="X868" s="39"/>
      <c r="Y868" s="39">
        <v>3.0</v>
      </c>
      <c r="BP868" s="39" t="s">
        <v>412</v>
      </c>
      <c r="BR868" s="39" t="s">
        <v>680</v>
      </c>
    </row>
    <row r="869">
      <c r="A869" s="39">
        <v>786.0</v>
      </c>
      <c r="B869" s="39" t="s">
        <v>673</v>
      </c>
      <c r="C869" s="39" t="s">
        <v>674</v>
      </c>
      <c r="D869" s="39" t="s">
        <v>675</v>
      </c>
      <c r="E869" s="39">
        <v>2019.0</v>
      </c>
      <c r="F869" s="39" t="s">
        <v>676</v>
      </c>
      <c r="H869" s="39" t="s">
        <v>677</v>
      </c>
      <c r="I869" s="39" t="s">
        <v>608</v>
      </c>
      <c r="J869" s="39">
        <v>2150.0</v>
      </c>
      <c r="K869" s="39">
        <v>48.03075</v>
      </c>
      <c r="L869" s="39">
        <v>2010.0</v>
      </c>
      <c r="M869" s="39" t="s">
        <v>85</v>
      </c>
      <c r="O869" s="39">
        <v>1.5</v>
      </c>
      <c r="X869" s="39"/>
      <c r="Y869" s="39">
        <v>3.0</v>
      </c>
      <c r="BP869" s="39" t="s">
        <v>412</v>
      </c>
      <c r="BR869" s="39" t="s">
        <v>680</v>
      </c>
    </row>
    <row r="870">
      <c r="A870" s="39">
        <v>786.0</v>
      </c>
      <c r="B870" s="39" t="s">
        <v>673</v>
      </c>
      <c r="C870" s="39" t="s">
        <v>674</v>
      </c>
      <c r="D870" s="39" t="s">
        <v>675</v>
      </c>
      <c r="E870" s="39">
        <v>2019.0</v>
      </c>
      <c r="F870" s="39" t="s">
        <v>676</v>
      </c>
      <c r="H870" s="39" t="s">
        <v>677</v>
      </c>
      <c r="I870" s="39" t="s">
        <v>608</v>
      </c>
      <c r="J870" s="39">
        <v>2160.0</v>
      </c>
      <c r="K870" s="39">
        <v>48.60307</v>
      </c>
      <c r="L870" s="39">
        <v>2010.0</v>
      </c>
      <c r="M870" s="39" t="s">
        <v>85</v>
      </c>
      <c r="O870" s="39">
        <v>1.5</v>
      </c>
      <c r="X870" s="39"/>
      <c r="Y870" s="39">
        <v>3.0</v>
      </c>
      <c r="BP870" s="39" t="s">
        <v>412</v>
      </c>
      <c r="BR870" s="39" t="s">
        <v>680</v>
      </c>
    </row>
    <row r="871">
      <c r="A871" s="39">
        <v>786.0</v>
      </c>
      <c r="B871" s="39" t="s">
        <v>673</v>
      </c>
      <c r="C871" s="39" t="s">
        <v>674</v>
      </c>
      <c r="D871" s="39" t="s">
        <v>675</v>
      </c>
      <c r="E871" s="39">
        <v>2019.0</v>
      </c>
      <c r="F871" s="39" t="s">
        <v>676</v>
      </c>
      <c r="H871" s="39" t="s">
        <v>677</v>
      </c>
      <c r="I871" s="39" t="s">
        <v>608</v>
      </c>
      <c r="J871" s="39">
        <v>2170.0</v>
      </c>
      <c r="K871" s="39">
        <v>49.14874</v>
      </c>
      <c r="L871" s="39">
        <v>2010.0</v>
      </c>
      <c r="M871" s="39" t="s">
        <v>85</v>
      </c>
      <c r="O871" s="39">
        <v>1.5</v>
      </c>
      <c r="X871" s="39"/>
      <c r="Y871" s="39">
        <v>3.0</v>
      </c>
      <c r="BP871" s="39" t="s">
        <v>412</v>
      </c>
      <c r="BR871" s="39" t="s">
        <v>680</v>
      </c>
    </row>
    <row r="872">
      <c r="A872" s="39">
        <v>786.0</v>
      </c>
      <c r="B872" s="39" t="s">
        <v>673</v>
      </c>
      <c r="C872" s="39" t="s">
        <v>674</v>
      </c>
      <c r="D872" s="39" t="s">
        <v>675</v>
      </c>
      <c r="E872" s="39">
        <v>2019.0</v>
      </c>
      <c r="F872" s="39" t="s">
        <v>676</v>
      </c>
      <c r="H872" s="39" t="s">
        <v>677</v>
      </c>
      <c r="I872" s="39" t="s">
        <v>608</v>
      </c>
      <c r="J872" s="39">
        <v>2180.0</v>
      </c>
      <c r="K872" s="39">
        <v>49.66757</v>
      </c>
      <c r="L872" s="39">
        <v>2010.0</v>
      </c>
      <c r="M872" s="39" t="s">
        <v>85</v>
      </c>
      <c r="O872" s="39">
        <v>1.5</v>
      </c>
      <c r="X872" s="39"/>
      <c r="Y872" s="39">
        <v>3.0</v>
      </c>
      <c r="BP872" s="39" t="s">
        <v>412</v>
      </c>
      <c r="BR872" s="39" t="s">
        <v>680</v>
      </c>
    </row>
    <row r="873">
      <c r="A873" s="39">
        <v>786.0</v>
      </c>
      <c r="B873" s="39" t="s">
        <v>673</v>
      </c>
      <c r="C873" s="39" t="s">
        <v>674</v>
      </c>
      <c r="D873" s="39" t="s">
        <v>675</v>
      </c>
      <c r="E873" s="39">
        <v>2019.0</v>
      </c>
      <c r="F873" s="39" t="s">
        <v>676</v>
      </c>
      <c r="H873" s="39" t="s">
        <v>677</v>
      </c>
      <c r="I873" s="39" t="s">
        <v>608</v>
      </c>
      <c r="J873" s="39">
        <v>2190.0</v>
      </c>
      <c r="K873" s="39">
        <v>50.15937</v>
      </c>
      <c r="L873" s="39">
        <v>2010.0</v>
      </c>
      <c r="M873" s="39" t="s">
        <v>85</v>
      </c>
      <c r="O873" s="39">
        <v>1.5</v>
      </c>
      <c r="X873" s="39"/>
      <c r="Y873" s="39">
        <v>3.0</v>
      </c>
      <c r="BP873" s="39" t="s">
        <v>412</v>
      </c>
      <c r="BR873" s="39" t="s">
        <v>680</v>
      </c>
    </row>
    <row r="874">
      <c r="A874" s="39">
        <v>786.0</v>
      </c>
      <c r="B874" s="39" t="s">
        <v>673</v>
      </c>
      <c r="C874" s="39" t="s">
        <v>674</v>
      </c>
      <c r="D874" s="39" t="s">
        <v>675</v>
      </c>
      <c r="E874" s="39">
        <v>2019.0</v>
      </c>
      <c r="F874" s="39" t="s">
        <v>676</v>
      </c>
      <c r="H874" s="39" t="s">
        <v>677</v>
      </c>
      <c r="I874" s="39" t="s">
        <v>608</v>
      </c>
      <c r="J874" s="39">
        <v>2200.0</v>
      </c>
      <c r="K874" s="39">
        <v>50.62396</v>
      </c>
      <c r="L874" s="39">
        <v>2010.0</v>
      </c>
      <c r="M874" s="39" t="s">
        <v>85</v>
      </c>
      <c r="O874" s="39">
        <v>1.5</v>
      </c>
      <c r="X874" s="39"/>
      <c r="Y874" s="39">
        <v>3.0</v>
      </c>
      <c r="BP874" s="39" t="s">
        <v>412</v>
      </c>
      <c r="BR874" s="39" t="s">
        <v>680</v>
      </c>
    </row>
    <row r="875">
      <c r="A875" s="39">
        <v>786.0</v>
      </c>
      <c r="B875" s="39" t="s">
        <v>673</v>
      </c>
      <c r="C875" s="39" t="s">
        <v>674</v>
      </c>
      <c r="D875" s="39" t="s">
        <v>675</v>
      </c>
      <c r="E875" s="39">
        <v>2019.0</v>
      </c>
      <c r="F875" s="39" t="s">
        <v>676</v>
      </c>
      <c r="H875" s="39" t="s">
        <v>677</v>
      </c>
      <c r="I875" s="39" t="s">
        <v>608</v>
      </c>
      <c r="J875" s="39">
        <v>2210.0</v>
      </c>
      <c r="K875" s="39">
        <v>51.06055</v>
      </c>
      <c r="L875" s="39">
        <v>2010.0</v>
      </c>
      <c r="M875" s="39" t="s">
        <v>85</v>
      </c>
      <c r="O875" s="39">
        <v>1.5</v>
      </c>
      <c r="X875" s="39"/>
      <c r="Y875" s="39">
        <v>3.0</v>
      </c>
      <c r="BP875" s="39" t="s">
        <v>412</v>
      </c>
      <c r="BR875" s="39" t="s">
        <v>680</v>
      </c>
    </row>
    <row r="876">
      <c r="A876" s="39">
        <v>786.0</v>
      </c>
      <c r="B876" s="39" t="s">
        <v>673</v>
      </c>
      <c r="C876" s="39" t="s">
        <v>674</v>
      </c>
      <c r="D876" s="39" t="s">
        <v>675</v>
      </c>
      <c r="E876" s="39">
        <v>2019.0</v>
      </c>
      <c r="F876" s="39" t="s">
        <v>676</v>
      </c>
      <c r="H876" s="39" t="s">
        <v>677</v>
      </c>
      <c r="I876" s="39" t="s">
        <v>608</v>
      </c>
      <c r="J876" s="39">
        <v>2220.0</v>
      </c>
      <c r="K876" s="39">
        <v>51.46705</v>
      </c>
      <c r="L876" s="39">
        <v>2010.0</v>
      </c>
      <c r="M876" s="39" t="s">
        <v>85</v>
      </c>
      <c r="O876" s="39">
        <v>1.5</v>
      </c>
      <c r="X876" s="39"/>
      <c r="Y876" s="39">
        <v>3.0</v>
      </c>
      <c r="BP876" s="39" t="s">
        <v>412</v>
      </c>
      <c r="BR876" s="39" t="s">
        <v>680</v>
      </c>
    </row>
    <row r="877">
      <c r="A877" s="39">
        <v>786.0</v>
      </c>
      <c r="B877" s="39" t="s">
        <v>673</v>
      </c>
      <c r="C877" s="39" t="s">
        <v>674</v>
      </c>
      <c r="D877" s="39" t="s">
        <v>675</v>
      </c>
      <c r="E877" s="39">
        <v>2019.0</v>
      </c>
      <c r="F877" s="39" t="s">
        <v>676</v>
      </c>
      <c r="H877" s="39" t="s">
        <v>677</v>
      </c>
      <c r="I877" s="39" t="s">
        <v>608</v>
      </c>
      <c r="J877" s="39">
        <v>2230.0</v>
      </c>
      <c r="K877" s="39">
        <v>51.84116</v>
      </c>
      <c r="L877" s="39">
        <v>2010.0</v>
      </c>
      <c r="M877" s="39" t="s">
        <v>85</v>
      </c>
      <c r="O877" s="39">
        <v>1.5</v>
      </c>
      <c r="X877" s="39"/>
      <c r="Y877" s="39">
        <v>3.0</v>
      </c>
      <c r="BP877" s="39" t="s">
        <v>412</v>
      </c>
      <c r="BR877" s="39" t="s">
        <v>680</v>
      </c>
    </row>
    <row r="878">
      <c r="A878" s="39">
        <v>786.0</v>
      </c>
      <c r="B878" s="39" t="s">
        <v>673</v>
      </c>
      <c r="C878" s="39" t="s">
        <v>674</v>
      </c>
      <c r="D878" s="39" t="s">
        <v>675</v>
      </c>
      <c r="E878" s="39">
        <v>2019.0</v>
      </c>
      <c r="F878" s="39" t="s">
        <v>676</v>
      </c>
      <c r="H878" s="39" t="s">
        <v>677</v>
      </c>
      <c r="I878" s="39" t="s">
        <v>608</v>
      </c>
      <c r="J878" s="39">
        <v>2240.0</v>
      </c>
      <c r="K878" s="39">
        <v>52.18059</v>
      </c>
      <c r="L878" s="39">
        <v>2010.0</v>
      </c>
      <c r="M878" s="39" t="s">
        <v>85</v>
      </c>
      <c r="O878" s="39">
        <v>1.5</v>
      </c>
      <c r="X878" s="39"/>
      <c r="Y878" s="39">
        <v>3.0</v>
      </c>
      <c r="BP878" s="39" t="s">
        <v>412</v>
      </c>
      <c r="BR878" s="39" t="s">
        <v>680</v>
      </c>
    </row>
    <row r="879">
      <c r="A879" s="39">
        <v>786.0</v>
      </c>
      <c r="B879" s="39" t="s">
        <v>673</v>
      </c>
      <c r="C879" s="39" t="s">
        <v>674</v>
      </c>
      <c r="D879" s="39" t="s">
        <v>675</v>
      </c>
      <c r="E879" s="39">
        <v>2019.0</v>
      </c>
      <c r="F879" s="39" t="s">
        <v>676</v>
      </c>
      <c r="H879" s="39" t="s">
        <v>677</v>
      </c>
      <c r="I879" s="39" t="s">
        <v>608</v>
      </c>
      <c r="J879" s="39">
        <v>2250.0</v>
      </c>
      <c r="K879" s="39">
        <v>52.48304</v>
      </c>
      <c r="L879" s="39">
        <v>2010.0</v>
      </c>
      <c r="M879" s="39" t="s">
        <v>85</v>
      </c>
      <c r="O879" s="39">
        <v>1.5</v>
      </c>
      <c r="X879" s="39"/>
      <c r="Y879" s="39">
        <v>3.0</v>
      </c>
      <c r="BP879" s="39" t="s">
        <v>412</v>
      </c>
      <c r="BR879" s="39" t="s">
        <v>680</v>
      </c>
    </row>
    <row r="880">
      <c r="A880" s="39">
        <v>786.0</v>
      </c>
      <c r="B880" s="39" t="s">
        <v>673</v>
      </c>
      <c r="C880" s="39" t="s">
        <v>674</v>
      </c>
      <c r="D880" s="39" t="s">
        <v>675</v>
      </c>
      <c r="E880" s="39">
        <v>2019.0</v>
      </c>
      <c r="F880" s="39" t="s">
        <v>676</v>
      </c>
      <c r="H880" s="39" t="s">
        <v>677</v>
      </c>
      <c r="I880" s="39" t="s">
        <v>608</v>
      </c>
      <c r="J880" s="39">
        <v>2260.0</v>
      </c>
      <c r="K880" s="39">
        <v>52.74929</v>
      </c>
      <c r="L880" s="39">
        <v>2010.0</v>
      </c>
      <c r="M880" s="39" t="s">
        <v>85</v>
      </c>
      <c r="O880" s="39">
        <v>1.5</v>
      </c>
      <c r="X880" s="39"/>
      <c r="Y880" s="39">
        <v>3.0</v>
      </c>
      <c r="BP880" s="39" t="s">
        <v>412</v>
      </c>
      <c r="BR880" s="39" t="s">
        <v>680</v>
      </c>
    </row>
    <row r="881">
      <c r="A881" s="39">
        <v>786.0</v>
      </c>
      <c r="B881" s="39" t="s">
        <v>673</v>
      </c>
      <c r="C881" s="39" t="s">
        <v>674</v>
      </c>
      <c r="D881" s="39" t="s">
        <v>675</v>
      </c>
      <c r="E881" s="39">
        <v>2019.0</v>
      </c>
      <c r="F881" s="39" t="s">
        <v>676</v>
      </c>
      <c r="H881" s="39" t="s">
        <v>677</v>
      </c>
      <c r="I881" s="39" t="s">
        <v>608</v>
      </c>
      <c r="J881" s="39">
        <v>2270.0</v>
      </c>
      <c r="K881" s="39">
        <v>52.99126</v>
      </c>
      <c r="L881" s="39">
        <v>2010.0</v>
      </c>
      <c r="M881" s="39" t="s">
        <v>85</v>
      </c>
      <c r="O881" s="39">
        <v>1.5</v>
      </c>
      <c r="X881" s="39"/>
      <c r="Y881" s="39">
        <v>3.0</v>
      </c>
      <c r="BP881" s="39" t="s">
        <v>412</v>
      </c>
      <c r="BR881" s="39" t="s">
        <v>680</v>
      </c>
    </row>
    <row r="882">
      <c r="A882" s="39">
        <v>786.0</v>
      </c>
      <c r="B882" s="39" t="s">
        <v>673</v>
      </c>
      <c r="C882" s="39" t="s">
        <v>674</v>
      </c>
      <c r="D882" s="39" t="s">
        <v>675</v>
      </c>
      <c r="E882" s="39">
        <v>2019.0</v>
      </c>
      <c r="F882" s="39" t="s">
        <v>676</v>
      </c>
      <c r="H882" s="39" t="s">
        <v>677</v>
      </c>
      <c r="I882" s="39" t="s">
        <v>608</v>
      </c>
      <c r="J882" s="39">
        <v>2280.0</v>
      </c>
      <c r="K882" s="39">
        <v>53.22341</v>
      </c>
      <c r="L882" s="39">
        <v>2010.0</v>
      </c>
      <c r="M882" s="39" t="s">
        <v>85</v>
      </c>
      <c r="O882" s="39">
        <v>1.5</v>
      </c>
      <c r="X882" s="39"/>
      <c r="Y882" s="39">
        <v>3.0</v>
      </c>
      <c r="BP882" s="39" t="s">
        <v>412</v>
      </c>
      <c r="BR882" s="39" t="s">
        <v>680</v>
      </c>
    </row>
    <row r="883">
      <c r="A883" s="39">
        <v>786.0</v>
      </c>
      <c r="B883" s="39" t="s">
        <v>673</v>
      </c>
      <c r="C883" s="39" t="s">
        <v>674</v>
      </c>
      <c r="D883" s="39" t="s">
        <v>675</v>
      </c>
      <c r="E883" s="39">
        <v>2019.0</v>
      </c>
      <c r="F883" s="39" t="s">
        <v>676</v>
      </c>
      <c r="H883" s="39" t="s">
        <v>677</v>
      </c>
      <c r="I883" s="39" t="s">
        <v>608</v>
      </c>
      <c r="J883" s="39">
        <v>2290.0</v>
      </c>
      <c r="K883" s="39">
        <v>53.46021</v>
      </c>
      <c r="L883" s="39">
        <v>2010.0</v>
      </c>
      <c r="M883" s="39" t="s">
        <v>85</v>
      </c>
      <c r="O883" s="39">
        <v>1.5</v>
      </c>
      <c r="X883" s="39"/>
      <c r="Y883" s="39">
        <v>3.0</v>
      </c>
      <c r="BP883" s="39" t="s">
        <v>412</v>
      </c>
      <c r="BR883" s="39" t="s">
        <v>680</v>
      </c>
    </row>
    <row r="884">
      <c r="A884" s="39">
        <v>786.0</v>
      </c>
      <c r="B884" s="39" t="s">
        <v>673</v>
      </c>
      <c r="C884" s="39" t="s">
        <v>674</v>
      </c>
      <c r="D884" s="39" t="s">
        <v>675</v>
      </c>
      <c r="E884" s="39">
        <v>2019.0</v>
      </c>
      <c r="F884" s="39" t="s">
        <v>676</v>
      </c>
      <c r="H884" s="39" t="s">
        <v>677</v>
      </c>
      <c r="I884" s="39" t="s">
        <v>608</v>
      </c>
      <c r="J884" s="39">
        <v>2300.0</v>
      </c>
      <c r="K884" s="39">
        <v>53.71613</v>
      </c>
      <c r="L884" s="39">
        <v>2010.0</v>
      </c>
      <c r="M884" s="39" t="s">
        <v>85</v>
      </c>
      <c r="O884" s="39">
        <v>1.5</v>
      </c>
      <c r="X884" s="39"/>
      <c r="Y884" s="39">
        <v>3.0</v>
      </c>
      <c r="BP884" s="39" t="s">
        <v>412</v>
      </c>
      <c r="BR884" s="39" t="s">
        <v>680</v>
      </c>
    </row>
    <row r="885">
      <c r="A885" s="39">
        <v>786.0</v>
      </c>
      <c r="B885" s="39" t="s">
        <v>673</v>
      </c>
      <c r="C885" s="39" t="s">
        <v>674</v>
      </c>
      <c r="D885" s="39" t="s">
        <v>675</v>
      </c>
      <c r="E885" s="39">
        <v>2019.0</v>
      </c>
      <c r="F885" s="39" t="s">
        <v>676</v>
      </c>
      <c r="H885" s="39" t="s">
        <v>677</v>
      </c>
      <c r="I885" s="39" t="s">
        <v>608</v>
      </c>
      <c r="J885" s="39">
        <v>2010.0</v>
      </c>
      <c r="K885" s="39">
        <v>32.72727</v>
      </c>
      <c r="L885" s="39">
        <v>2010.0</v>
      </c>
      <c r="M885" s="39" t="s">
        <v>85</v>
      </c>
      <c r="N885" s="39"/>
      <c r="O885" s="39">
        <v>1.5</v>
      </c>
      <c r="X885" s="39"/>
      <c r="Y885" s="39">
        <v>4.0</v>
      </c>
      <c r="BP885" s="39" t="s">
        <v>412</v>
      </c>
      <c r="BR885" s="39" t="s">
        <v>681</v>
      </c>
    </row>
    <row r="886">
      <c r="A886" s="39">
        <v>786.0</v>
      </c>
      <c r="B886" s="39" t="s">
        <v>673</v>
      </c>
      <c r="C886" s="39" t="s">
        <v>674</v>
      </c>
      <c r="D886" s="39" t="s">
        <v>675</v>
      </c>
      <c r="E886" s="39">
        <v>2019.0</v>
      </c>
      <c r="F886" s="39" t="s">
        <v>676</v>
      </c>
      <c r="H886" s="39" t="s">
        <v>677</v>
      </c>
      <c r="I886" s="39" t="s">
        <v>608</v>
      </c>
      <c r="J886" s="39">
        <v>2020.0</v>
      </c>
      <c r="K886" s="39">
        <v>48.81983</v>
      </c>
      <c r="L886" s="39">
        <v>2010.0</v>
      </c>
      <c r="M886" s="39" t="s">
        <v>85</v>
      </c>
      <c r="O886" s="39">
        <v>1.5</v>
      </c>
      <c r="X886" s="39"/>
      <c r="Y886" s="39">
        <v>4.0</v>
      </c>
      <c r="BP886" s="39" t="s">
        <v>412</v>
      </c>
      <c r="BR886" s="39" t="s">
        <v>681</v>
      </c>
    </row>
    <row r="887">
      <c r="A887" s="39">
        <v>786.0</v>
      </c>
      <c r="B887" s="39" t="s">
        <v>673</v>
      </c>
      <c r="C887" s="39" t="s">
        <v>674</v>
      </c>
      <c r="D887" s="39" t="s">
        <v>675</v>
      </c>
      <c r="E887" s="39">
        <v>2019.0</v>
      </c>
      <c r="F887" s="39" t="s">
        <v>676</v>
      </c>
      <c r="H887" s="39" t="s">
        <v>677</v>
      </c>
      <c r="I887" s="39" t="s">
        <v>608</v>
      </c>
      <c r="J887" s="39">
        <v>2030.0</v>
      </c>
      <c r="K887" s="39">
        <v>59.0868</v>
      </c>
      <c r="L887" s="39">
        <v>2010.0</v>
      </c>
      <c r="M887" s="39" t="s">
        <v>85</v>
      </c>
      <c r="O887" s="39">
        <v>1.5</v>
      </c>
      <c r="X887" s="39"/>
      <c r="Y887" s="39">
        <v>4.0</v>
      </c>
      <c r="BP887" s="39" t="s">
        <v>412</v>
      </c>
      <c r="BR887" s="39" t="s">
        <v>681</v>
      </c>
    </row>
    <row r="888">
      <c r="A888" s="39">
        <v>786.0</v>
      </c>
      <c r="B888" s="39" t="s">
        <v>673</v>
      </c>
      <c r="C888" s="39" t="s">
        <v>674</v>
      </c>
      <c r="D888" s="39" t="s">
        <v>675</v>
      </c>
      <c r="E888" s="39">
        <v>2019.0</v>
      </c>
      <c r="F888" s="39" t="s">
        <v>676</v>
      </c>
      <c r="H888" s="39" t="s">
        <v>677</v>
      </c>
      <c r="I888" s="39" t="s">
        <v>608</v>
      </c>
      <c r="J888" s="39">
        <v>2040.0</v>
      </c>
      <c r="K888" s="39">
        <v>69.73232</v>
      </c>
      <c r="L888" s="39">
        <v>2010.0</v>
      </c>
      <c r="M888" s="39" t="s">
        <v>85</v>
      </c>
      <c r="O888" s="39">
        <v>1.5</v>
      </c>
      <c r="X888" s="39"/>
      <c r="Y888" s="39">
        <v>4.0</v>
      </c>
      <c r="BP888" s="39" t="s">
        <v>412</v>
      </c>
      <c r="BR888" s="39" t="s">
        <v>681</v>
      </c>
    </row>
    <row r="889">
      <c r="A889" s="39">
        <v>786.0</v>
      </c>
      <c r="B889" s="39" t="s">
        <v>673</v>
      </c>
      <c r="C889" s="39" t="s">
        <v>674</v>
      </c>
      <c r="D889" s="39" t="s">
        <v>675</v>
      </c>
      <c r="E889" s="39">
        <v>2019.0</v>
      </c>
      <c r="F889" s="39" t="s">
        <v>676</v>
      </c>
      <c r="H889" s="39" t="s">
        <v>677</v>
      </c>
      <c r="I889" s="39" t="s">
        <v>608</v>
      </c>
      <c r="J889" s="39">
        <v>2050.0</v>
      </c>
      <c r="K889" s="39">
        <v>79.67004</v>
      </c>
      <c r="L889" s="39">
        <v>2010.0</v>
      </c>
      <c r="M889" s="39" t="s">
        <v>85</v>
      </c>
      <c r="O889" s="39">
        <v>1.5</v>
      </c>
      <c r="X889" s="39"/>
      <c r="Y889" s="39">
        <v>4.0</v>
      </c>
      <c r="BP889" s="39" t="s">
        <v>412</v>
      </c>
      <c r="BR889" s="39" t="s">
        <v>681</v>
      </c>
    </row>
    <row r="890">
      <c r="A890" s="39">
        <v>786.0</v>
      </c>
      <c r="B890" s="39" t="s">
        <v>673</v>
      </c>
      <c r="C890" s="39" t="s">
        <v>674</v>
      </c>
      <c r="D890" s="39" t="s">
        <v>675</v>
      </c>
      <c r="E890" s="39">
        <v>2019.0</v>
      </c>
      <c r="F890" s="39" t="s">
        <v>676</v>
      </c>
      <c r="H890" s="39" t="s">
        <v>677</v>
      </c>
      <c r="I890" s="39" t="s">
        <v>608</v>
      </c>
      <c r="J890" s="39">
        <v>2060.0</v>
      </c>
      <c r="K890" s="39">
        <v>87.72164</v>
      </c>
      <c r="L890" s="39">
        <v>2010.0</v>
      </c>
      <c r="M890" s="39" t="s">
        <v>85</v>
      </c>
      <c r="O890" s="39">
        <v>1.5</v>
      </c>
      <c r="X890" s="39"/>
      <c r="Y890" s="39">
        <v>4.0</v>
      </c>
      <c r="BP890" s="39" t="s">
        <v>412</v>
      </c>
      <c r="BR890" s="39" t="s">
        <v>681</v>
      </c>
    </row>
    <row r="891">
      <c r="A891" s="39">
        <v>786.0</v>
      </c>
      <c r="B891" s="39" t="s">
        <v>673</v>
      </c>
      <c r="C891" s="39" t="s">
        <v>674</v>
      </c>
      <c r="D891" s="39" t="s">
        <v>675</v>
      </c>
      <c r="E891" s="39">
        <v>2019.0</v>
      </c>
      <c r="F891" s="39" t="s">
        <v>676</v>
      </c>
      <c r="H891" s="39" t="s">
        <v>677</v>
      </c>
      <c r="I891" s="39" t="s">
        <v>608</v>
      </c>
      <c r="J891" s="39">
        <v>2070.0</v>
      </c>
      <c r="K891" s="39">
        <v>93.9236</v>
      </c>
      <c r="L891" s="39">
        <v>2010.0</v>
      </c>
      <c r="M891" s="39" t="s">
        <v>85</v>
      </c>
      <c r="O891" s="39">
        <v>1.5</v>
      </c>
      <c r="X891" s="39"/>
      <c r="Y891" s="39">
        <v>4.0</v>
      </c>
      <c r="BP891" s="39" t="s">
        <v>412</v>
      </c>
      <c r="BR891" s="39" t="s">
        <v>681</v>
      </c>
    </row>
    <row r="892">
      <c r="A892" s="39">
        <v>786.0</v>
      </c>
      <c r="B892" s="39" t="s">
        <v>673</v>
      </c>
      <c r="C892" s="39" t="s">
        <v>674</v>
      </c>
      <c r="D892" s="39" t="s">
        <v>675</v>
      </c>
      <c r="E892" s="39">
        <v>2019.0</v>
      </c>
      <c r="F892" s="39" t="s">
        <v>676</v>
      </c>
      <c r="H892" s="39" t="s">
        <v>677</v>
      </c>
      <c r="I892" s="39" t="s">
        <v>608</v>
      </c>
      <c r="J892" s="39">
        <v>2080.0</v>
      </c>
      <c r="K892" s="39">
        <v>98.73971</v>
      </c>
      <c r="L892" s="39">
        <v>2010.0</v>
      </c>
      <c r="M892" s="39" t="s">
        <v>85</v>
      </c>
      <c r="O892" s="39">
        <v>1.5</v>
      </c>
      <c r="X892" s="39"/>
      <c r="Y892" s="39">
        <v>4.0</v>
      </c>
      <c r="BP892" s="39" t="s">
        <v>412</v>
      </c>
      <c r="BR892" s="39" t="s">
        <v>681</v>
      </c>
    </row>
    <row r="893">
      <c r="A893" s="39">
        <v>786.0</v>
      </c>
      <c r="B893" s="39" t="s">
        <v>673</v>
      </c>
      <c r="C893" s="39" t="s">
        <v>674</v>
      </c>
      <c r="D893" s="39" t="s">
        <v>675</v>
      </c>
      <c r="E893" s="39">
        <v>2019.0</v>
      </c>
      <c r="F893" s="39" t="s">
        <v>676</v>
      </c>
      <c r="H893" s="39" t="s">
        <v>677</v>
      </c>
      <c r="I893" s="39" t="s">
        <v>608</v>
      </c>
      <c r="J893" s="39">
        <v>2090.0</v>
      </c>
      <c r="K893" s="39">
        <v>102.6342</v>
      </c>
      <c r="L893" s="39">
        <v>2010.0</v>
      </c>
      <c r="M893" s="39" t="s">
        <v>85</v>
      </c>
      <c r="O893" s="39">
        <v>1.5</v>
      </c>
      <c r="X893" s="39"/>
      <c r="Y893" s="39">
        <v>4.0</v>
      </c>
      <c r="BP893" s="39" t="s">
        <v>412</v>
      </c>
      <c r="BR893" s="39" t="s">
        <v>681</v>
      </c>
    </row>
    <row r="894">
      <c r="A894" s="39">
        <v>786.0</v>
      </c>
      <c r="B894" s="39" t="s">
        <v>673</v>
      </c>
      <c r="C894" s="39" t="s">
        <v>674</v>
      </c>
      <c r="D894" s="39" t="s">
        <v>675</v>
      </c>
      <c r="E894" s="39">
        <v>2019.0</v>
      </c>
      <c r="F894" s="39" t="s">
        <v>676</v>
      </c>
      <c r="H894" s="39" t="s">
        <v>677</v>
      </c>
      <c r="I894" s="39" t="s">
        <v>608</v>
      </c>
      <c r="J894" s="39">
        <v>2100.0</v>
      </c>
      <c r="K894" s="39">
        <v>106.0699</v>
      </c>
      <c r="L894" s="39">
        <v>2010.0</v>
      </c>
      <c r="M894" s="39" t="s">
        <v>85</v>
      </c>
      <c r="O894" s="39">
        <v>1.5</v>
      </c>
      <c r="X894" s="39"/>
      <c r="Y894" s="39">
        <v>4.0</v>
      </c>
      <c r="BP894" s="39" t="s">
        <v>412</v>
      </c>
      <c r="BR894" s="39" t="s">
        <v>681</v>
      </c>
    </row>
    <row r="895">
      <c r="A895" s="39">
        <v>786.0</v>
      </c>
      <c r="B895" s="39" t="s">
        <v>673</v>
      </c>
      <c r="C895" s="39" t="s">
        <v>674</v>
      </c>
      <c r="D895" s="39" t="s">
        <v>675</v>
      </c>
      <c r="E895" s="39">
        <v>2019.0</v>
      </c>
      <c r="F895" s="39" t="s">
        <v>676</v>
      </c>
      <c r="H895" s="39" t="s">
        <v>677</v>
      </c>
      <c r="I895" s="39" t="s">
        <v>608</v>
      </c>
      <c r="J895" s="39">
        <v>2110.0</v>
      </c>
      <c r="K895" s="39">
        <v>109.3535</v>
      </c>
      <c r="L895" s="39">
        <v>2010.0</v>
      </c>
      <c r="M895" s="39" t="s">
        <v>85</v>
      </c>
      <c r="O895" s="39">
        <v>1.5</v>
      </c>
      <c r="X895" s="39"/>
      <c r="Y895" s="39">
        <v>4.0</v>
      </c>
      <c r="BP895" s="39" t="s">
        <v>412</v>
      </c>
      <c r="BR895" s="39" t="s">
        <v>681</v>
      </c>
    </row>
    <row r="896">
      <c r="A896" s="39">
        <v>786.0</v>
      </c>
      <c r="B896" s="39" t="s">
        <v>673</v>
      </c>
      <c r="C896" s="39" t="s">
        <v>674</v>
      </c>
      <c r="D896" s="39" t="s">
        <v>675</v>
      </c>
      <c r="E896" s="39">
        <v>2019.0</v>
      </c>
      <c r="F896" s="39" t="s">
        <v>676</v>
      </c>
      <c r="H896" s="39" t="s">
        <v>677</v>
      </c>
      <c r="I896" s="39" t="s">
        <v>608</v>
      </c>
      <c r="J896" s="39">
        <v>2120.0</v>
      </c>
      <c r="K896" s="39">
        <v>112.5022</v>
      </c>
      <c r="L896" s="39">
        <v>2010.0</v>
      </c>
      <c r="M896" s="39" t="s">
        <v>85</v>
      </c>
      <c r="O896" s="39">
        <v>1.5</v>
      </c>
      <c r="X896" s="39"/>
      <c r="Y896" s="39">
        <v>4.0</v>
      </c>
      <c r="BP896" s="39" t="s">
        <v>412</v>
      </c>
      <c r="BR896" s="39" t="s">
        <v>681</v>
      </c>
    </row>
    <row r="897">
      <c r="A897" s="39">
        <v>786.0</v>
      </c>
      <c r="B897" s="39" t="s">
        <v>673</v>
      </c>
      <c r="C897" s="39" t="s">
        <v>674</v>
      </c>
      <c r="D897" s="39" t="s">
        <v>675</v>
      </c>
      <c r="E897" s="39">
        <v>2019.0</v>
      </c>
      <c r="F897" s="39" t="s">
        <v>676</v>
      </c>
      <c r="H897" s="39" t="s">
        <v>677</v>
      </c>
      <c r="I897" s="39" t="s">
        <v>608</v>
      </c>
      <c r="J897" s="39">
        <v>2130.0</v>
      </c>
      <c r="K897" s="39">
        <v>115.5019</v>
      </c>
      <c r="L897" s="39">
        <v>2010.0</v>
      </c>
      <c r="M897" s="39" t="s">
        <v>85</v>
      </c>
      <c r="O897" s="39">
        <v>1.5</v>
      </c>
      <c r="X897" s="39"/>
      <c r="Y897" s="39">
        <v>4.0</v>
      </c>
      <c r="BP897" s="39" t="s">
        <v>412</v>
      </c>
      <c r="BR897" s="39" t="s">
        <v>681</v>
      </c>
    </row>
    <row r="898">
      <c r="A898" s="39">
        <v>786.0</v>
      </c>
      <c r="B898" s="39" t="s">
        <v>673</v>
      </c>
      <c r="C898" s="39" t="s">
        <v>674</v>
      </c>
      <c r="D898" s="39" t="s">
        <v>675</v>
      </c>
      <c r="E898" s="39">
        <v>2019.0</v>
      </c>
      <c r="F898" s="39" t="s">
        <v>676</v>
      </c>
      <c r="H898" s="39" t="s">
        <v>677</v>
      </c>
      <c r="I898" s="39" t="s">
        <v>608</v>
      </c>
      <c r="J898" s="39">
        <v>2140.0</v>
      </c>
      <c r="K898" s="39">
        <v>118.3386</v>
      </c>
      <c r="L898" s="39">
        <v>2010.0</v>
      </c>
      <c r="M898" s="39" t="s">
        <v>85</v>
      </c>
      <c r="O898" s="39">
        <v>1.5</v>
      </c>
      <c r="X898" s="39"/>
      <c r="Y898" s="39">
        <v>4.0</v>
      </c>
      <c r="BP898" s="39" t="s">
        <v>412</v>
      </c>
      <c r="BR898" s="39" t="s">
        <v>681</v>
      </c>
    </row>
    <row r="899">
      <c r="A899" s="39">
        <v>786.0</v>
      </c>
      <c r="B899" s="39" t="s">
        <v>673</v>
      </c>
      <c r="C899" s="39" t="s">
        <v>674</v>
      </c>
      <c r="D899" s="39" t="s">
        <v>675</v>
      </c>
      <c r="E899" s="39">
        <v>2019.0</v>
      </c>
      <c r="F899" s="39" t="s">
        <v>676</v>
      </c>
      <c r="H899" s="39" t="s">
        <v>677</v>
      </c>
      <c r="I899" s="39" t="s">
        <v>608</v>
      </c>
      <c r="J899" s="39">
        <v>2150.0</v>
      </c>
      <c r="K899" s="39">
        <v>120.9983</v>
      </c>
      <c r="L899" s="39">
        <v>2010.0</v>
      </c>
      <c r="M899" s="39" t="s">
        <v>85</v>
      </c>
      <c r="O899" s="39">
        <v>1.5</v>
      </c>
      <c r="X899" s="39"/>
      <c r="Y899" s="39">
        <v>4.0</v>
      </c>
      <c r="BP899" s="39" t="s">
        <v>412</v>
      </c>
      <c r="BR899" s="39" t="s">
        <v>681</v>
      </c>
    </row>
    <row r="900">
      <c r="A900" s="39">
        <v>786.0</v>
      </c>
      <c r="B900" s="39" t="s">
        <v>673</v>
      </c>
      <c r="C900" s="39" t="s">
        <v>674</v>
      </c>
      <c r="D900" s="39" t="s">
        <v>675</v>
      </c>
      <c r="E900" s="39">
        <v>2019.0</v>
      </c>
      <c r="F900" s="39" t="s">
        <v>676</v>
      </c>
      <c r="H900" s="39" t="s">
        <v>677</v>
      </c>
      <c r="I900" s="39" t="s">
        <v>608</v>
      </c>
      <c r="J900" s="39">
        <v>2160.0</v>
      </c>
      <c r="K900" s="39">
        <v>123.4667</v>
      </c>
      <c r="L900" s="39">
        <v>2010.0</v>
      </c>
      <c r="M900" s="39" t="s">
        <v>85</v>
      </c>
      <c r="O900" s="39">
        <v>1.5</v>
      </c>
      <c r="X900" s="39"/>
      <c r="Y900" s="39">
        <v>4.0</v>
      </c>
      <c r="BP900" s="39" t="s">
        <v>412</v>
      </c>
      <c r="BR900" s="39" t="s">
        <v>681</v>
      </c>
    </row>
    <row r="901">
      <c r="A901" s="39">
        <v>786.0</v>
      </c>
      <c r="B901" s="39" t="s">
        <v>673</v>
      </c>
      <c r="C901" s="39" t="s">
        <v>674</v>
      </c>
      <c r="D901" s="39" t="s">
        <v>675</v>
      </c>
      <c r="E901" s="39">
        <v>2019.0</v>
      </c>
      <c r="F901" s="39" t="s">
        <v>676</v>
      </c>
      <c r="H901" s="39" t="s">
        <v>677</v>
      </c>
      <c r="I901" s="39" t="s">
        <v>608</v>
      </c>
      <c r="J901" s="39">
        <v>2170.0</v>
      </c>
      <c r="K901" s="39">
        <v>125.7316</v>
      </c>
      <c r="L901" s="39">
        <v>2010.0</v>
      </c>
      <c r="M901" s="39" t="s">
        <v>85</v>
      </c>
      <c r="O901" s="39">
        <v>1.5</v>
      </c>
      <c r="X901" s="39"/>
      <c r="Y901" s="39">
        <v>4.0</v>
      </c>
      <c r="BP901" s="39" t="s">
        <v>412</v>
      </c>
      <c r="BR901" s="39" t="s">
        <v>681</v>
      </c>
    </row>
    <row r="902">
      <c r="A902" s="39">
        <v>786.0</v>
      </c>
      <c r="B902" s="39" t="s">
        <v>673</v>
      </c>
      <c r="C902" s="39" t="s">
        <v>674</v>
      </c>
      <c r="D902" s="39" t="s">
        <v>675</v>
      </c>
      <c r="E902" s="39">
        <v>2019.0</v>
      </c>
      <c r="F902" s="39" t="s">
        <v>676</v>
      </c>
      <c r="H902" s="39" t="s">
        <v>677</v>
      </c>
      <c r="I902" s="39" t="s">
        <v>608</v>
      </c>
      <c r="J902" s="39">
        <v>2180.0</v>
      </c>
      <c r="K902" s="39">
        <v>127.7998</v>
      </c>
      <c r="L902" s="39">
        <v>2010.0</v>
      </c>
      <c r="M902" s="39" t="s">
        <v>85</v>
      </c>
      <c r="O902" s="39">
        <v>1.5</v>
      </c>
      <c r="X902" s="39"/>
      <c r="Y902" s="39">
        <v>4.0</v>
      </c>
      <c r="BP902" s="39" t="s">
        <v>412</v>
      </c>
      <c r="BR902" s="39" t="s">
        <v>681</v>
      </c>
    </row>
    <row r="903">
      <c r="A903" s="39">
        <v>786.0</v>
      </c>
      <c r="B903" s="39" t="s">
        <v>673</v>
      </c>
      <c r="C903" s="39" t="s">
        <v>674</v>
      </c>
      <c r="D903" s="39" t="s">
        <v>675</v>
      </c>
      <c r="E903" s="39">
        <v>2019.0</v>
      </c>
      <c r="F903" s="39" t="s">
        <v>676</v>
      </c>
      <c r="H903" s="39" t="s">
        <v>677</v>
      </c>
      <c r="I903" s="39" t="s">
        <v>608</v>
      </c>
      <c r="J903" s="39">
        <v>2190.0</v>
      </c>
      <c r="K903" s="39">
        <v>129.6902</v>
      </c>
      <c r="L903" s="39">
        <v>2010.0</v>
      </c>
      <c r="M903" s="39" t="s">
        <v>85</v>
      </c>
      <c r="O903" s="39">
        <v>1.5</v>
      </c>
      <c r="X903" s="39"/>
      <c r="Y903" s="39">
        <v>4.0</v>
      </c>
      <c r="BP903" s="39" t="s">
        <v>412</v>
      </c>
      <c r="BR903" s="39" t="s">
        <v>681</v>
      </c>
    </row>
    <row r="904">
      <c r="A904" s="39">
        <v>786.0</v>
      </c>
      <c r="B904" s="39" t="s">
        <v>673</v>
      </c>
      <c r="C904" s="39" t="s">
        <v>674</v>
      </c>
      <c r="D904" s="39" t="s">
        <v>675</v>
      </c>
      <c r="E904" s="39">
        <v>2019.0</v>
      </c>
      <c r="F904" s="39" t="s">
        <v>676</v>
      </c>
      <c r="H904" s="39" t="s">
        <v>677</v>
      </c>
      <c r="I904" s="39" t="s">
        <v>608</v>
      </c>
      <c r="J904" s="39">
        <v>2200.0</v>
      </c>
      <c r="K904" s="39">
        <v>131.4224</v>
      </c>
      <c r="L904" s="39">
        <v>2010.0</v>
      </c>
      <c r="M904" s="39" t="s">
        <v>85</v>
      </c>
      <c r="O904" s="39">
        <v>1.5</v>
      </c>
      <c r="X904" s="39"/>
      <c r="Y904" s="39">
        <v>4.0</v>
      </c>
      <c r="BP904" s="39" t="s">
        <v>412</v>
      </c>
      <c r="BR904" s="39" t="s">
        <v>681</v>
      </c>
    </row>
    <row r="905">
      <c r="A905" s="39">
        <v>786.0</v>
      </c>
      <c r="B905" s="39" t="s">
        <v>673</v>
      </c>
      <c r="C905" s="39" t="s">
        <v>674</v>
      </c>
      <c r="D905" s="39" t="s">
        <v>675</v>
      </c>
      <c r="E905" s="39">
        <v>2019.0</v>
      </c>
      <c r="F905" s="39" t="s">
        <v>676</v>
      </c>
      <c r="H905" s="39" t="s">
        <v>677</v>
      </c>
      <c r="I905" s="39" t="s">
        <v>608</v>
      </c>
      <c r="J905" s="39">
        <v>2210.0</v>
      </c>
      <c r="K905" s="39">
        <v>133.0155</v>
      </c>
      <c r="L905" s="39">
        <v>2010.0</v>
      </c>
      <c r="M905" s="39" t="s">
        <v>85</v>
      </c>
      <c r="O905" s="39">
        <v>1.5</v>
      </c>
      <c r="X905" s="39"/>
      <c r="Y905" s="39">
        <v>4.0</v>
      </c>
      <c r="BP905" s="39" t="s">
        <v>412</v>
      </c>
      <c r="BR905" s="39" t="s">
        <v>681</v>
      </c>
    </row>
    <row r="906">
      <c r="A906" s="39">
        <v>786.0</v>
      </c>
      <c r="B906" s="39" t="s">
        <v>673</v>
      </c>
      <c r="C906" s="39" t="s">
        <v>674</v>
      </c>
      <c r="D906" s="39" t="s">
        <v>675</v>
      </c>
      <c r="E906" s="39">
        <v>2019.0</v>
      </c>
      <c r="F906" s="39" t="s">
        <v>676</v>
      </c>
      <c r="H906" s="39" t="s">
        <v>677</v>
      </c>
      <c r="I906" s="39" t="s">
        <v>608</v>
      </c>
      <c r="J906" s="39">
        <v>2220.0</v>
      </c>
      <c r="K906" s="39">
        <v>134.4889</v>
      </c>
      <c r="L906" s="39">
        <v>2010.0</v>
      </c>
      <c r="M906" s="39" t="s">
        <v>85</v>
      </c>
      <c r="O906" s="39">
        <v>1.5</v>
      </c>
      <c r="X906" s="39"/>
      <c r="Y906" s="39">
        <v>4.0</v>
      </c>
      <c r="BP906" s="39" t="s">
        <v>412</v>
      </c>
      <c r="BR906" s="39" t="s">
        <v>681</v>
      </c>
    </row>
    <row r="907">
      <c r="A907" s="39">
        <v>786.0</v>
      </c>
      <c r="B907" s="39" t="s">
        <v>673</v>
      </c>
      <c r="C907" s="39" t="s">
        <v>674</v>
      </c>
      <c r="D907" s="39" t="s">
        <v>675</v>
      </c>
      <c r="E907" s="39">
        <v>2019.0</v>
      </c>
      <c r="F907" s="39" t="s">
        <v>676</v>
      </c>
      <c r="H907" s="39" t="s">
        <v>677</v>
      </c>
      <c r="I907" s="39" t="s">
        <v>608</v>
      </c>
      <c r="J907" s="39">
        <v>2230.0</v>
      </c>
      <c r="K907" s="39">
        <v>135.8618</v>
      </c>
      <c r="L907" s="39">
        <v>2010.0</v>
      </c>
      <c r="M907" s="39" t="s">
        <v>85</v>
      </c>
      <c r="O907" s="39">
        <v>1.5</v>
      </c>
      <c r="X907" s="39"/>
      <c r="Y907" s="39">
        <v>4.0</v>
      </c>
      <c r="BP907" s="39" t="s">
        <v>412</v>
      </c>
      <c r="BR907" s="39" t="s">
        <v>681</v>
      </c>
    </row>
    <row r="908">
      <c r="A908" s="39">
        <v>786.0</v>
      </c>
      <c r="B908" s="39" t="s">
        <v>673</v>
      </c>
      <c r="C908" s="39" t="s">
        <v>674</v>
      </c>
      <c r="D908" s="39" t="s">
        <v>675</v>
      </c>
      <c r="E908" s="39">
        <v>2019.0</v>
      </c>
      <c r="F908" s="39" t="s">
        <v>676</v>
      </c>
      <c r="H908" s="39" t="s">
        <v>677</v>
      </c>
      <c r="I908" s="39" t="s">
        <v>608</v>
      </c>
      <c r="J908" s="39">
        <v>2240.0</v>
      </c>
      <c r="K908" s="39">
        <v>137.1537</v>
      </c>
      <c r="L908" s="39">
        <v>2010.0</v>
      </c>
      <c r="M908" s="39" t="s">
        <v>85</v>
      </c>
      <c r="O908" s="39">
        <v>1.5</v>
      </c>
      <c r="X908" s="39"/>
      <c r="Y908" s="39">
        <v>4.0</v>
      </c>
      <c r="BP908" s="39" t="s">
        <v>412</v>
      </c>
      <c r="BR908" s="39" t="s">
        <v>681</v>
      </c>
    </row>
    <row r="909">
      <c r="A909" s="39">
        <v>786.0</v>
      </c>
      <c r="B909" s="39" t="s">
        <v>673</v>
      </c>
      <c r="C909" s="39" t="s">
        <v>674</v>
      </c>
      <c r="D909" s="39" t="s">
        <v>675</v>
      </c>
      <c r="E909" s="39">
        <v>2019.0</v>
      </c>
      <c r="F909" s="39" t="s">
        <v>676</v>
      </c>
      <c r="H909" s="39" t="s">
        <v>677</v>
      </c>
      <c r="I909" s="39" t="s">
        <v>608</v>
      </c>
      <c r="J909" s="39">
        <v>2250.0</v>
      </c>
      <c r="K909" s="39">
        <v>138.3838</v>
      </c>
      <c r="L909" s="39">
        <v>2010.0</v>
      </c>
      <c r="M909" s="39" t="s">
        <v>85</v>
      </c>
      <c r="O909" s="39">
        <v>1.5</v>
      </c>
      <c r="X909" s="39"/>
      <c r="Y909" s="39">
        <v>4.0</v>
      </c>
      <c r="BP909" s="39" t="s">
        <v>412</v>
      </c>
      <c r="BR909" s="39" t="s">
        <v>681</v>
      </c>
    </row>
    <row r="910">
      <c r="A910" s="39">
        <v>786.0</v>
      </c>
      <c r="B910" s="39" t="s">
        <v>673</v>
      </c>
      <c r="C910" s="39" t="s">
        <v>674</v>
      </c>
      <c r="D910" s="39" t="s">
        <v>675</v>
      </c>
      <c r="E910" s="39">
        <v>2019.0</v>
      </c>
      <c r="F910" s="39" t="s">
        <v>676</v>
      </c>
      <c r="H910" s="39" t="s">
        <v>677</v>
      </c>
      <c r="I910" s="39" t="s">
        <v>608</v>
      </c>
      <c r="J910" s="39">
        <v>2260.0</v>
      </c>
      <c r="K910" s="39">
        <v>139.5692</v>
      </c>
      <c r="L910" s="39">
        <v>2010.0</v>
      </c>
      <c r="M910" s="39" t="s">
        <v>85</v>
      </c>
      <c r="O910" s="39">
        <v>1.5</v>
      </c>
      <c r="X910" s="39"/>
      <c r="Y910" s="39">
        <v>4.0</v>
      </c>
      <c r="BP910" s="39" t="s">
        <v>412</v>
      </c>
      <c r="BR910" s="39" t="s">
        <v>681</v>
      </c>
    </row>
    <row r="911">
      <c r="A911" s="39">
        <v>786.0</v>
      </c>
      <c r="B911" s="39" t="s">
        <v>673</v>
      </c>
      <c r="C911" s="39" t="s">
        <v>674</v>
      </c>
      <c r="D911" s="39" t="s">
        <v>675</v>
      </c>
      <c r="E911" s="39">
        <v>2019.0</v>
      </c>
      <c r="F911" s="39" t="s">
        <v>676</v>
      </c>
      <c r="H911" s="39" t="s">
        <v>677</v>
      </c>
      <c r="I911" s="39" t="s">
        <v>608</v>
      </c>
      <c r="J911" s="39">
        <v>2270.0</v>
      </c>
      <c r="K911" s="39">
        <v>140.715</v>
      </c>
      <c r="L911" s="39">
        <v>2010.0</v>
      </c>
      <c r="M911" s="39" t="s">
        <v>85</v>
      </c>
      <c r="O911" s="39">
        <v>1.5</v>
      </c>
      <c r="X911" s="39"/>
      <c r="Y911" s="39">
        <v>4.0</v>
      </c>
      <c r="BP911" s="39" t="s">
        <v>412</v>
      </c>
      <c r="BR911" s="39" t="s">
        <v>681</v>
      </c>
    </row>
    <row r="912">
      <c r="A912" s="39">
        <v>786.0</v>
      </c>
      <c r="B912" s="39" t="s">
        <v>673</v>
      </c>
      <c r="C912" s="39" t="s">
        <v>674</v>
      </c>
      <c r="D912" s="39" t="s">
        <v>675</v>
      </c>
      <c r="E912" s="39">
        <v>2019.0</v>
      </c>
      <c r="F912" s="39" t="s">
        <v>676</v>
      </c>
      <c r="H912" s="39" t="s">
        <v>677</v>
      </c>
      <c r="I912" s="39" t="s">
        <v>608</v>
      </c>
      <c r="J912" s="39">
        <v>2280.0</v>
      </c>
      <c r="K912" s="39">
        <v>141.8216</v>
      </c>
      <c r="L912" s="39">
        <v>2010.0</v>
      </c>
      <c r="M912" s="39" t="s">
        <v>85</v>
      </c>
      <c r="O912" s="39">
        <v>1.5</v>
      </c>
      <c r="X912" s="39"/>
      <c r="Y912" s="39">
        <v>4.0</v>
      </c>
      <c r="BP912" s="39" t="s">
        <v>412</v>
      </c>
      <c r="BR912" s="39" t="s">
        <v>681</v>
      </c>
    </row>
    <row r="913">
      <c r="A913" s="39">
        <v>786.0</v>
      </c>
      <c r="B913" s="39" t="s">
        <v>673</v>
      </c>
      <c r="C913" s="39" t="s">
        <v>674</v>
      </c>
      <c r="D913" s="39" t="s">
        <v>675</v>
      </c>
      <c r="E913" s="39">
        <v>2019.0</v>
      </c>
      <c r="F913" s="39" t="s">
        <v>676</v>
      </c>
      <c r="H913" s="39" t="s">
        <v>677</v>
      </c>
      <c r="I913" s="39" t="s">
        <v>608</v>
      </c>
      <c r="J913" s="39">
        <v>2290.0</v>
      </c>
      <c r="K913" s="39">
        <v>142.8894</v>
      </c>
      <c r="L913" s="39">
        <v>2010.0</v>
      </c>
      <c r="M913" s="39" t="s">
        <v>85</v>
      </c>
      <c r="O913" s="39">
        <v>1.5</v>
      </c>
      <c r="X913" s="39"/>
      <c r="Y913" s="39">
        <v>4.0</v>
      </c>
      <c r="BP913" s="39" t="s">
        <v>412</v>
      </c>
      <c r="BR913" s="39" t="s">
        <v>681</v>
      </c>
    </row>
    <row r="914">
      <c r="A914" s="39">
        <v>786.0</v>
      </c>
      <c r="B914" s="39" t="s">
        <v>673</v>
      </c>
      <c r="C914" s="39" t="s">
        <v>674</v>
      </c>
      <c r="D914" s="39" t="s">
        <v>675</v>
      </c>
      <c r="E914" s="39">
        <v>2019.0</v>
      </c>
      <c r="F914" s="39" t="s">
        <v>676</v>
      </c>
      <c r="H914" s="39" t="s">
        <v>677</v>
      </c>
      <c r="I914" s="39" t="s">
        <v>608</v>
      </c>
      <c r="J914" s="39">
        <v>2300.0</v>
      </c>
      <c r="K914" s="39">
        <v>143.919</v>
      </c>
      <c r="L914" s="39">
        <v>2010.0</v>
      </c>
      <c r="M914" s="39" t="s">
        <v>85</v>
      </c>
      <c r="O914" s="39">
        <v>1.5</v>
      </c>
      <c r="X914" s="39"/>
      <c r="Y914" s="39">
        <v>4.0</v>
      </c>
      <c r="BP914" s="39" t="s">
        <v>412</v>
      </c>
      <c r="BR914" s="39" t="s">
        <v>681</v>
      </c>
    </row>
    <row r="915">
      <c r="A915" s="39">
        <v>2913.0</v>
      </c>
      <c r="B915" s="39" t="s">
        <v>682</v>
      </c>
      <c r="C915" s="39" t="s">
        <v>674</v>
      </c>
      <c r="D915" s="39" t="s">
        <v>683</v>
      </c>
      <c r="E915" s="39">
        <v>2013.0</v>
      </c>
      <c r="F915" s="39" t="s">
        <v>684</v>
      </c>
      <c r="G915" s="39" t="s">
        <v>275</v>
      </c>
      <c r="I915" s="39" t="s">
        <v>608</v>
      </c>
      <c r="J915" s="39">
        <v>2005.0</v>
      </c>
      <c r="K915" s="39">
        <v>8.727273</v>
      </c>
      <c r="L915" s="39">
        <v>2005.0</v>
      </c>
      <c r="M915" s="39" t="s">
        <v>85</v>
      </c>
      <c r="S915" s="39">
        <v>1.0</v>
      </c>
      <c r="AL915" s="39">
        <v>8.727273</v>
      </c>
      <c r="AS915" s="39">
        <v>8.935711</v>
      </c>
      <c r="AU915" s="39">
        <v>9.027414</v>
      </c>
      <c r="BB915" s="39">
        <v>9.443725</v>
      </c>
      <c r="BH915" s="39">
        <v>1.0</v>
      </c>
      <c r="BJ915" s="39"/>
      <c r="BP915" s="39" t="s">
        <v>436</v>
      </c>
      <c r="BR915" s="39" t="s">
        <v>685</v>
      </c>
    </row>
    <row r="916">
      <c r="A916" s="39">
        <v>3017.0</v>
      </c>
      <c r="B916" s="39" t="s">
        <v>686</v>
      </c>
      <c r="C916" s="39" t="s">
        <v>91</v>
      </c>
      <c r="D916" s="39" t="s">
        <v>687</v>
      </c>
      <c r="E916" s="39">
        <v>2012.0</v>
      </c>
      <c r="F916" s="39" t="s">
        <v>688</v>
      </c>
      <c r="G916" s="39" t="s">
        <v>689</v>
      </c>
      <c r="H916" s="39" t="s">
        <v>89</v>
      </c>
      <c r="I916" s="39" t="s">
        <v>608</v>
      </c>
      <c r="J916" s="39">
        <v>2015.0</v>
      </c>
      <c r="K916" s="46">
        <v>37.0</v>
      </c>
      <c r="L916" s="39">
        <v>2007.0</v>
      </c>
      <c r="M916" s="39" t="s">
        <v>325</v>
      </c>
      <c r="O916" s="39">
        <v>3.0</v>
      </c>
      <c r="AP916" s="46">
        <v>16.0</v>
      </c>
      <c r="AT916" s="46">
        <v>33.0</v>
      </c>
      <c r="AX916" s="46">
        <v>68.0</v>
      </c>
      <c r="BH916" s="39">
        <v>1.0</v>
      </c>
      <c r="BP916" s="39" t="s">
        <v>690</v>
      </c>
    </row>
    <row r="917">
      <c r="A917" s="39">
        <v>3017.0</v>
      </c>
      <c r="B917" s="39" t="s">
        <v>686</v>
      </c>
      <c r="C917" s="39" t="s">
        <v>91</v>
      </c>
      <c r="D917" s="39" t="s">
        <v>687</v>
      </c>
      <c r="E917" s="39">
        <v>2012.0</v>
      </c>
      <c r="F917" s="39" t="s">
        <v>688</v>
      </c>
      <c r="G917" s="39" t="s">
        <v>689</v>
      </c>
      <c r="H917" s="39" t="s">
        <v>89</v>
      </c>
      <c r="I917" s="39" t="s">
        <v>608</v>
      </c>
      <c r="J917" s="39">
        <v>2015.0</v>
      </c>
      <c r="K917" s="46">
        <v>39.0</v>
      </c>
      <c r="L917" s="39">
        <v>2007.0</v>
      </c>
      <c r="M917" s="39" t="s">
        <v>325</v>
      </c>
      <c r="O917" s="39">
        <v>3.0</v>
      </c>
      <c r="S917" s="39">
        <v>1.0</v>
      </c>
      <c r="AP917" s="46">
        <v>16.0</v>
      </c>
      <c r="AT917" s="46">
        <v>35.0</v>
      </c>
      <c r="AX917" s="46">
        <v>75.0</v>
      </c>
      <c r="BH917" s="39">
        <v>1.0</v>
      </c>
      <c r="BP917" s="39" t="s">
        <v>690</v>
      </c>
    </row>
    <row r="918">
      <c r="A918" s="39">
        <v>3017.0</v>
      </c>
      <c r="B918" s="39" t="s">
        <v>686</v>
      </c>
      <c r="C918" s="39" t="s">
        <v>91</v>
      </c>
      <c r="D918" s="39" t="s">
        <v>687</v>
      </c>
      <c r="E918" s="39">
        <v>2012.0</v>
      </c>
      <c r="F918" s="39" t="s">
        <v>688</v>
      </c>
      <c r="G918" s="39" t="s">
        <v>689</v>
      </c>
      <c r="H918" s="39" t="s">
        <v>89</v>
      </c>
      <c r="I918" s="39" t="s">
        <v>608</v>
      </c>
      <c r="J918" s="39">
        <v>2015.0</v>
      </c>
      <c r="K918" s="46">
        <v>36.0</v>
      </c>
      <c r="L918" s="39">
        <v>2007.0</v>
      </c>
      <c r="M918" s="39" t="s">
        <v>325</v>
      </c>
      <c r="O918" s="39">
        <v>3.0</v>
      </c>
      <c r="AP918" s="46">
        <v>14.0</v>
      </c>
      <c r="AT918" s="46">
        <v>32.0</v>
      </c>
      <c r="AX918" s="46">
        <v>73.0</v>
      </c>
      <c r="BH918" s="39">
        <v>1.0</v>
      </c>
      <c r="BP918" s="39" t="s">
        <v>690</v>
      </c>
    </row>
    <row r="919">
      <c r="A919" s="39">
        <v>3017.0</v>
      </c>
      <c r="B919" s="39" t="s">
        <v>686</v>
      </c>
      <c r="C919" s="39" t="s">
        <v>91</v>
      </c>
      <c r="D919" s="39" t="s">
        <v>687</v>
      </c>
      <c r="E919" s="39">
        <v>2012.0</v>
      </c>
      <c r="F919" s="39" t="s">
        <v>688</v>
      </c>
      <c r="G919" s="39" t="s">
        <v>689</v>
      </c>
      <c r="H919" s="39" t="s">
        <v>89</v>
      </c>
      <c r="I919" s="39" t="s">
        <v>608</v>
      </c>
      <c r="J919" s="39">
        <v>2015.0</v>
      </c>
      <c r="K919" s="46">
        <v>49.0</v>
      </c>
      <c r="L919" s="39">
        <v>2007.0</v>
      </c>
      <c r="M919" s="39" t="s">
        <v>325</v>
      </c>
      <c r="O919" s="39">
        <v>3.0</v>
      </c>
      <c r="AG919" s="39">
        <v>1.0</v>
      </c>
      <c r="AP919" s="46">
        <v>23.0</v>
      </c>
      <c r="AT919" s="46">
        <v>46.0</v>
      </c>
      <c r="AX919" s="46">
        <v>86.0</v>
      </c>
      <c r="BH919" s="39">
        <v>1.0</v>
      </c>
      <c r="BP919" s="39" t="s">
        <v>690</v>
      </c>
    </row>
    <row r="920">
      <c r="A920" s="39">
        <v>3017.0</v>
      </c>
      <c r="B920" s="39" t="s">
        <v>686</v>
      </c>
      <c r="C920" s="39" t="s">
        <v>91</v>
      </c>
      <c r="D920" s="39" t="s">
        <v>687</v>
      </c>
      <c r="E920" s="39">
        <v>2012.0</v>
      </c>
      <c r="F920" s="39" t="s">
        <v>688</v>
      </c>
      <c r="G920" s="39" t="s">
        <v>689</v>
      </c>
      <c r="H920" s="39" t="s">
        <v>89</v>
      </c>
      <c r="I920" s="39" t="s">
        <v>608</v>
      </c>
      <c r="J920" s="39">
        <v>2015.0</v>
      </c>
      <c r="K920" s="46">
        <v>26.0</v>
      </c>
      <c r="L920" s="39">
        <v>2007.0</v>
      </c>
      <c r="M920" s="39" t="s">
        <v>325</v>
      </c>
      <c r="O920" s="39">
        <v>3.0</v>
      </c>
      <c r="AG920" s="39">
        <v>1.0</v>
      </c>
      <c r="AP920" s="46">
        <v>12.0</v>
      </c>
      <c r="AT920" s="46">
        <v>24.0</v>
      </c>
      <c r="AX920" s="46">
        <v>46.0</v>
      </c>
      <c r="BH920" s="39">
        <v>1.0</v>
      </c>
      <c r="BP920" s="39" t="s">
        <v>690</v>
      </c>
    </row>
    <row r="921">
      <c r="A921" s="39">
        <v>3017.0</v>
      </c>
      <c r="B921" s="39" t="s">
        <v>686</v>
      </c>
      <c r="C921" s="39" t="s">
        <v>91</v>
      </c>
      <c r="D921" s="39" t="s">
        <v>687</v>
      </c>
      <c r="E921" s="39">
        <v>2012.0</v>
      </c>
      <c r="F921" s="39" t="s">
        <v>688</v>
      </c>
      <c r="G921" s="39" t="s">
        <v>689</v>
      </c>
      <c r="H921" s="39" t="s">
        <v>89</v>
      </c>
      <c r="I921" s="39" t="s">
        <v>608</v>
      </c>
      <c r="J921" s="39">
        <v>2015.0</v>
      </c>
      <c r="K921" s="46">
        <v>49.0</v>
      </c>
      <c r="L921" s="39">
        <v>2007.0</v>
      </c>
      <c r="M921" s="39" t="s">
        <v>325</v>
      </c>
      <c r="O921" s="39">
        <v>3.0</v>
      </c>
      <c r="S921" s="39">
        <v>1.0</v>
      </c>
      <c r="AP921" s="46">
        <v>24.0</v>
      </c>
      <c r="AT921" s="46">
        <v>47.0</v>
      </c>
      <c r="AX921" s="46">
        <v>81.0</v>
      </c>
      <c r="BH921" s="39">
        <v>1.0</v>
      </c>
      <c r="BP921" s="39" t="s">
        <v>690</v>
      </c>
    </row>
    <row r="922">
      <c r="A922" s="39">
        <v>3017.0</v>
      </c>
      <c r="B922" s="39" t="s">
        <v>686</v>
      </c>
      <c r="C922" s="39" t="s">
        <v>91</v>
      </c>
      <c r="D922" s="39" t="s">
        <v>687</v>
      </c>
      <c r="E922" s="39">
        <v>2012.0</v>
      </c>
      <c r="F922" s="39" t="s">
        <v>688</v>
      </c>
      <c r="G922" s="39" t="s">
        <v>689</v>
      </c>
      <c r="H922" s="39" t="s">
        <v>89</v>
      </c>
      <c r="I922" s="39" t="s">
        <v>608</v>
      </c>
      <c r="J922" s="39">
        <v>2015.0</v>
      </c>
      <c r="K922" s="46">
        <v>30.0</v>
      </c>
      <c r="L922" s="39">
        <v>2007.0</v>
      </c>
      <c r="M922" s="39" t="s">
        <v>325</v>
      </c>
      <c r="O922" s="39">
        <v>3.0</v>
      </c>
      <c r="AP922" s="46">
        <v>14.0</v>
      </c>
      <c r="AT922" s="46">
        <v>27.0</v>
      </c>
      <c r="AX922" s="46">
        <v>55.0</v>
      </c>
      <c r="BH922" s="39">
        <v>1.0</v>
      </c>
      <c r="BP922" s="39" t="s">
        <v>690</v>
      </c>
    </row>
    <row r="923">
      <c r="A923" s="39">
        <v>3017.0</v>
      </c>
      <c r="B923" s="39" t="s">
        <v>686</v>
      </c>
      <c r="C923" s="39" t="s">
        <v>91</v>
      </c>
      <c r="D923" s="39" t="s">
        <v>687</v>
      </c>
      <c r="E923" s="39">
        <v>2012.0</v>
      </c>
      <c r="F923" s="39" t="s">
        <v>688</v>
      </c>
      <c r="G923" s="39" t="s">
        <v>689</v>
      </c>
      <c r="H923" s="39" t="s">
        <v>89</v>
      </c>
      <c r="I923" s="39" t="s">
        <v>608</v>
      </c>
      <c r="J923" s="39">
        <v>2015.0</v>
      </c>
      <c r="K923" s="46">
        <v>39.0</v>
      </c>
      <c r="L923" s="39">
        <v>2007.0</v>
      </c>
      <c r="M923" s="39" t="s">
        <v>325</v>
      </c>
      <c r="O923" s="39">
        <v>3.0</v>
      </c>
      <c r="AB923" s="39">
        <v>1.0</v>
      </c>
      <c r="AP923" s="46">
        <v>16.0</v>
      </c>
      <c r="AT923" s="46">
        <v>35.0</v>
      </c>
      <c r="AX923" s="46">
        <v>72.0</v>
      </c>
      <c r="BH923" s="39">
        <v>1.0</v>
      </c>
      <c r="BP923" s="39" t="s">
        <v>690</v>
      </c>
    </row>
    <row r="924">
      <c r="A924" s="39">
        <v>3017.0</v>
      </c>
      <c r="B924" s="39" t="s">
        <v>686</v>
      </c>
      <c r="C924" s="39" t="s">
        <v>91</v>
      </c>
      <c r="D924" s="39" t="s">
        <v>687</v>
      </c>
      <c r="E924" s="39">
        <v>2012.0</v>
      </c>
      <c r="F924" s="39" t="s">
        <v>688</v>
      </c>
      <c r="G924" s="39" t="s">
        <v>689</v>
      </c>
      <c r="H924" s="39" t="s">
        <v>89</v>
      </c>
      <c r="I924" s="39" t="s">
        <v>608</v>
      </c>
      <c r="J924" s="39">
        <v>2015.0</v>
      </c>
      <c r="K924" s="46">
        <v>42.0</v>
      </c>
      <c r="L924" s="39">
        <v>2007.0</v>
      </c>
      <c r="M924" s="39" t="s">
        <v>325</v>
      </c>
      <c r="O924" s="39">
        <v>3.0</v>
      </c>
      <c r="AC924" s="39">
        <v>1.0</v>
      </c>
      <c r="AP924" s="46">
        <v>16.0</v>
      </c>
      <c r="AT924" s="46">
        <v>33.0</v>
      </c>
      <c r="AX924" s="46">
        <v>68.0</v>
      </c>
      <c r="BH924" s="39">
        <v>1.0</v>
      </c>
      <c r="BP924" s="39" t="s">
        <v>690</v>
      </c>
    </row>
    <row r="925">
      <c r="A925" s="39">
        <v>3017.0</v>
      </c>
      <c r="B925" s="39" t="s">
        <v>686</v>
      </c>
      <c r="C925" s="39" t="s">
        <v>91</v>
      </c>
      <c r="D925" s="39" t="s">
        <v>687</v>
      </c>
      <c r="E925" s="39">
        <v>2012.0</v>
      </c>
      <c r="F925" s="39" t="s">
        <v>688</v>
      </c>
      <c r="G925" s="39" t="s">
        <v>689</v>
      </c>
      <c r="H925" s="39" t="s">
        <v>89</v>
      </c>
      <c r="I925" s="39" t="s">
        <v>608</v>
      </c>
      <c r="J925" s="39">
        <v>2015.0</v>
      </c>
      <c r="K925" s="46">
        <v>63.0</v>
      </c>
      <c r="L925" s="39">
        <v>2007.0</v>
      </c>
      <c r="M925" s="39" t="s">
        <v>325</v>
      </c>
      <c r="O925" s="39">
        <v>3.0</v>
      </c>
      <c r="AC925" s="39">
        <v>1.0</v>
      </c>
      <c r="AP925" s="46">
        <v>16.0</v>
      </c>
      <c r="AT925" s="46">
        <v>45.0</v>
      </c>
      <c r="AX925" s="46">
        <v>185.0</v>
      </c>
      <c r="BH925" s="39">
        <v>1.0</v>
      </c>
      <c r="BP925" s="39" t="s">
        <v>690</v>
      </c>
    </row>
    <row r="926">
      <c r="A926" s="39">
        <v>3017.0</v>
      </c>
      <c r="B926" s="39" t="s">
        <v>686</v>
      </c>
      <c r="C926" s="39" t="s">
        <v>91</v>
      </c>
      <c r="D926" s="39" t="s">
        <v>687</v>
      </c>
      <c r="E926" s="39">
        <v>2012.0</v>
      </c>
      <c r="F926" s="39" t="s">
        <v>688</v>
      </c>
      <c r="G926" s="39" t="s">
        <v>689</v>
      </c>
      <c r="H926" s="39" t="s">
        <v>89</v>
      </c>
      <c r="I926" s="39" t="s">
        <v>608</v>
      </c>
      <c r="J926" s="39">
        <v>2015.0</v>
      </c>
      <c r="K926" s="46">
        <v>35.0</v>
      </c>
      <c r="L926" s="39">
        <v>2007.0</v>
      </c>
      <c r="M926" s="39" t="s">
        <v>325</v>
      </c>
      <c r="O926" s="39">
        <v>3.0</v>
      </c>
      <c r="AC926" s="39">
        <v>1.0</v>
      </c>
      <c r="AP926" s="46">
        <v>6.0</v>
      </c>
      <c r="AT926" s="46">
        <v>15.0</v>
      </c>
      <c r="AX926" s="46">
        <v>149.0</v>
      </c>
      <c r="BH926" s="39">
        <v>1.0</v>
      </c>
      <c r="BP926" s="39" t="s">
        <v>690</v>
      </c>
    </row>
    <row r="927">
      <c r="A927" s="39">
        <v>3017.0</v>
      </c>
      <c r="B927" s="39" t="s">
        <v>686</v>
      </c>
      <c r="C927" s="39" t="s">
        <v>91</v>
      </c>
      <c r="D927" s="39" t="s">
        <v>687</v>
      </c>
      <c r="E927" s="39">
        <v>2012.0</v>
      </c>
      <c r="F927" s="39" t="s">
        <v>688</v>
      </c>
      <c r="G927" s="39" t="s">
        <v>689</v>
      </c>
      <c r="H927" s="39" t="s">
        <v>89</v>
      </c>
      <c r="I927" s="39" t="s">
        <v>608</v>
      </c>
      <c r="J927" s="39">
        <v>2015.0</v>
      </c>
      <c r="K927" s="46">
        <v>33.0</v>
      </c>
      <c r="L927" s="39">
        <v>2007.0</v>
      </c>
      <c r="M927" s="39" t="s">
        <v>325</v>
      </c>
      <c r="O927" s="39">
        <v>3.0</v>
      </c>
      <c r="AC927" s="39">
        <v>1.0</v>
      </c>
      <c r="AI927" s="39">
        <v>1.0</v>
      </c>
      <c r="AP927" s="46">
        <v>5.0</v>
      </c>
      <c r="AT927" s="46">
        <v>11.0</v>
      </c>
      <c r="AX927" s="46">
        <v>148.0</v>
      </c>
      <c r="BH927" s="39">
        <v>1.0</v>
      </c>
      <c r="BP927" s="39" t="s">
        <v>690</v>
      </c>
    </row>
    <row r="928">
      <c r="A928" s="39">
        <v>3017.0</v>
      </c>
      <c r="B928" s="39" t="s">
        <v>686</v>
      </c>
      <c r="C928" s="39" t="s">
        <v>91</v>
      </c>
      <c r="D928" s="39" t="s">
        <v>687</v>
      </c>
      <c r="E928" s="39">
        <v>2012.0</v>
      </c>
      <c r="F928" s="39" t="s">
        <v>688</v>
      </c>
      <c r="G928" s="39" t="s">
        <v>689</v>
      </c>
      <c r="H928" s="39" t="s">
        <v>89</v>
      </c>
      <c r="I928" s="39" t="s">
        <v>608</v>
      </c>
      <c r="J928" s="39">
        <v>2015.0</v>
      </c>
      <c r="K928" s="46">
        <v>47.0</v>
      </c>
      <c r="L928" s="39">
        <v>2007.0</v>
      </c>
      <c r="M928" s="39" t="s">
        <v>325</v>
      </c>
      <c r="O928" s="39">
        <v>3.0</v>
      </c>
      <c r="AC928" s="39">
        <v>1.0</v>
      </c>
      <c r="AG928" s="39">
        <v>1.0</v>
      </c>
      <c r="AI928" s="39">
        <v>1.0</v>
      </c>
      <c r="AP928" s="46">
        <v>8.0</v>
      </c>
      <c r="AT928" s="46">
        <v>20.0</v>
      </c>
      <c r="AX928" s="46">
        <v>184.0</v>
      </c>
      <c r="BH928" s="39">
        <v>1.0</v>
      </c>
      <c r="BP928" s="39" t="s">
        <v>690</v>
      </c>
    </row>
    <row r="929">
      <c r="A929" s="39">
        <v>3017.0</v>
      </c>
      <c r="B929" s="39" t="s">
        <v>686</v>
      </c>
      <c r="C929" s="39" t="s">
        <v>91</v>
      </c>
      <c r="D929" s="39" t="s">
        <v>687</v>
      </c>
      <c r="E929" s="39">
        <v>2012.0</v>
      </c>
      <c r="F929" s="39" t="s">
        <v>688</v>
      </c>
      <c r="G929" s="39" t="s">
        <v>689</v>
      </c>
      <c r="H929" s="39" t="s">
        <v>89</v>
      </c>
      <c r="I929" s="39" t="s">
        <v>608</v>
      </c>
      <c r="J929" s="39">
        <v>2015.0</v>
      </c>
      <c r="K929" s="46">
        <v>23.0</v>
      </c>
      <c r="L929" s="39">
        <v>2007.0</v>
      </c>
      <c r="M929" s="39" t="s">
        <v>325</v>
      </c>
      <c r="O929" s="39">
        <v>3.0</v>
      </c>
      <c r="AC929" s="39">
        <v>1.0</v>
      </c>
      <c r="AG929" s="39">
        <v>1.0</v>
      </c>
      <c r="AI929" s="39">
        <v>1.0</v>
      </c>
      <c r="AP929" s="46">
        <v>4.0</v>
      </c>
      <c r="AT929" s="46">
        <v>8.0</v>
      </c>
      <c r="AX929" s="46">
        <v>119.0</v>
      </c>
      <c r="BH929" s="39">
        <v>1.0</v>
      </c>
      <c r="BP929" s="39" t="s">
        <v>690</v>
      </c>
    </row>
    <row r="930">
      <c r="A930" s="39">
        <v>3017.0</v>
      </c>
      <c r="B930" s="39" t="s">
        <v>686</v>
      </c>
      <c r="C930" s="39" t="s">
        <v>91</v>
      </c>
      <c r="D930" s="39" t="s">
        <v>687</v>
      </c>
      <c r="E930" s="39">
        <v>2012.0</v>
      </c>
      <c r="F930" s="39" t="s">
        <v>688</v>
      </c>
      <c r="G930" s="39" t="s">
        <v>689</v>
      </c>
      <c r="H930" s="39" t="s">
        <v>89</v>
      </c>
      <c r="I930" s="39" t="s">
        <v>608</v>
      </c>
      <c r="J930" s="39">
        <v>2015.0</v>
      </c>
      <c r="K930" s="46">
        <v>44.0</v>
      </c>
      <c r="L930" s="39">
        <v>2007.0</v>
      </c>
      <c r="M930" s="39" t="s">
        <v>325</v>
      </c>
      <c r="O930" s="39">
        <v>3.0</v>
      </c>
      <c r="AC930" s="39">
        <v>1.0</v>
      </c>
      <c r="AP930" s="46">
        <v>1.0</v>
      </c>
      <c r="AT930" s="46">
        <v>8.0</v>
      </c>
      <c r="AX930" s="46">
        <v>210.0</v>
      </c>
      <c r="BH930" s="39">
        <v>1.0</v>
      </c>
      <c r="BI930" s="39">
        <v>1.0</v>
      </c>
      <c r="BJ930" s="39">
        <v>1.0</v>
      </c>
      <c r="BP930" s="39" t="s">
        <v>690</v>
      </c>
    </row>
    <row r="931">
      <c r="A931" s="39">
        <v>3017.0</v>
      </c>
      <c r="B931" s="39" t="s">
        <v>686</v>
      </c>
      <c r="C931" s="39" t="s">
        <v>91</v>
      </c>
      <c r="D931" s="39" t="s">
        <v>687</v>
      </c>
      <c r="E931" s="39">
        <v>2012.0</v>
      </c>
      <c r="F931" s="39" t="s">
        <v>688</v>
      </c>
      <c r="G931" s="39" t="s">
        <v>689</v>
      </c>
      <c r="H931" s="39" t="s">
        <v>89</v>
      </c>
      <c r="I931" s="39" t="s">
        <v>608</v>
      </c>
      <c r="J931" s="39">
        <v>2015.0</v>
      </c>
      <c r="K931" s="46">
        <v>42.0</v>
      </c>
      <c r="L931" s="39">
        <v>2007.0</v>
      </c>
      <c r="M931" s="39" t="s">
        <v>325</v>
      </c>
      <c r="O931" s="39">
        <v>3.0</v>
      </c>
      <c r="AC931" s="39">
        <v>1.0</v>
      </c>
      <c r="AI931" s="39">
        <v>1.0</v>
      </c>
      <c r="AP931" s="46">
        <v>1.0</v>
      </c>
      <c r="AT931" s="46">
        <v>7.0</v>
      </c>
      <c r="AX931" s="46">
        <v>207.0</v>
      </c>
      <c r="BH931" s="39">
        <v>1.0</v>
      </c>
      <c r="BI931" s="39">
        <v>1.0</v>
      </c>
      <c r="BJ931" s="39">
        <v>1.0</v>
      </c>
      <c r="BL931" s="39">
        <v>1.0</v>
      </c>
      <c r="BP931" s="39" t="s">
        <v>690</v>
      </c>
    </row>
    <row r="932">
      <c r="A932" s="39">
        <v>3017.0</v>
      </c>
      <c r="B932" s="39" t="s">
        <v>686</v>
      </c>
      <c r="C932" s="39" t="s">
        <v>91</v>
      </c>
      <c r="D932" s="39" t="s">
        <v>687</v>
      </c>
      <c r="E932" s="39">
        <v>2012.0</v>
      </c>
      <c r="F932" s="39" t="s">
        <v>688</v>
      </c>
      <c r="G932" s="39" t="s">
        <v>689</v>
      </c>
      <c r="H932" s="39" t="s">
        <v>89</v>
      </c>
      <c r="I932" s="39" t="s">
        <v>608</v>
      </c>
      <c r="J932" s="39">
        <v>2015.0</v>
      </c>
      <c r="K932" s="46">
        <v>48.0</v>
      </c>
      <c r="L932" s="39">
        <v>2007.0</v>
      </c>
      <c r="M932" s="39" t="s">
        <v>325</v>
      </c>
      <c r="O932" s="39">
        <v>3.0</v>
      </c>
      <c r="AC932" s="39">
        <v>1.0</v>
      </c>
      <c r="AG932" s="39">
        <v>1.0</v>
      </c>
      <c r="AI932" s="39">
        <v>1.0</v>
      </c>
      <c r="AP932" s="46">
        <v>1.0</v>
      </c>
      <c r="AT932" s="46">
        <v>9.0</v>
      </c>
      <c r="AX932" s="46">
        <v>231.0</v>
      </c>
      <c r="BH932" s="39">
        <v>1.0</v>
      </c>
      <c r="BI932" s="39">
        <v>1.0</v>
      </c>
      <c r="BJ932" s="39">
        <v>1.0</v>
      </c>
      <c r="BL932" s="39">
        <v>1.0</v>
      </c>
      <c r="BP932" s="39" t="s">
        <v>690</v>
      </c>
    </row>
    <row r="933">
      <c r="A933" s="39">
        <v>3017.0</v>
      </c>
      <c r="B933" s="39" t="s">
        <v>686</v>
      </c>
      <c r="C933" s="39" t="s">
        <v>91</v>
      </c>
      <c r="D933" s="39" t="s">
        <v>687</v>
      </c>
      <c r="E933" s="39">
        <v>2012.0</v>
      </c>
      <c r="F933" s="39" t="s">
        <v>688</v>
      </c>
      <c r="G933" s="39" t="s">
        <v>689</v>
      </c>
      <c r="H933" s="39" t="s">
        <v>89</v>
      </c>
      <c r="I933" s="39" t="s">
        <v>608</v>
      </c>
      <c r="J933" s="39">
        <v>2015.0</v>
      </c>
      <c r="K933" s="46">
        <v>37.0</v>
      </c>
      <c r="L933" s="39">
        <v>2007.0</v>
      </c>
      <c r="M933" s="39" t="s">
        <v>325</v>
      </c>
      <c r="O933" s="39">
        <v>3.0</v>
      </c>
      <c r="AC933" s="39">
        <v>1.0</v>
      </c>
      <c r="AG933" s="39">
        <v>1.0</v>
      </c>
      <c r="AI933" s="39">
        <v>1.0</v>
      </c>
      <c r="AP933" s="46">
        <v>1.0</v>
      </c>
      <c r="AT933" s="46">
        <v>6.0</v>
      </c>
      <c r="AX933" s="46">
        <v>194.0</v>
      </c>
      <c r="BH933" s="39">
        <v>1.0</v>
      </c>
      <c r="BI933" s="39">
        <v>1.0</v>
      </c>
      <c r="BJ933" s="39">
        <v>1.0</v>
      </c>
      <c r="BL933" s="39">
        <v>1.0</v>
      </c>
      <c r="BP933" s="39" t="s">
        <v>690</v>
      </c>
    </row>
    <row r="934">
      <c r="A934" s="39">
        <v>3017.0</v>
      </c>
      <c r="B934" s="39" t="s">
        <v>686</v>
      </c>
      <c r="C934" s="39" t="s">
        <v>91</v>
      </c>
      <c r="D934" s="39" t="s">
        <v>687</v>
      </c>
      <c r="E934" s="39">
        <v>2012.0</v>
      </c>
      <c r="F934" s="39" t="s">
        <v>688</v>
      </c>
      <c r="G934" s="39" t="s">
        <v>689</v>
      </c>
      <c r="H934" s="39" t="s">
        <v>89</v>
      </c>
      <c r="I934" s="39" t="s">
        <v>608</v>
      </c>
      <c r="J934" s="39">
        <v>2015.0</v>
      </c>
      <c r="K934" s="46">
        <v>45.0</v>
      </c>
      <c r="L934" s="39">
        <v>2007.0</v>
      </c>
      <c r="M934" s="39" t="s">
        <v>325</v>
      </c>
      <c r="P934" s="39">
        <v>0.95</v>
      </c>
      <c r="Q934" s="39"/>
      <c r="R934" s="39">
        <v>1.0</v>
      </c>
      <c r="AP934" s="46">
        <v>18.0</v>
      </c>
      <c r="AT934" s="46">
        <v>39.0</v>
      </c>
      <c r="AX934" s="46">
        <v>93.0</v>
      </c>
      <c r="BH934" s="39">
        <v>1.0</v>
      </c>
      <c r="BP934" s="39" t="s">
        <v>691</v>
      </c>
    </row>
    <row r="935">
      <c r="A935" s="39">
        <v>3017.0</v>
      </c>
      <c r="B935" s="39" t="s">
        <v>686</v>
      </c>
      <c r="C935" s="39" t="s">
        <v>91</v>
      </c>
      <c r="D935" s="39" t="s">
        <v>687</v>
      </c>
      <c r="E935" s="39">
        <v>2012.0</v>
      </c>
      <c r="F935" s="39" t="s">
        <v>688</v>
      </c>
      <c r="G935" s="39" t="s">
        <v>689</v>
      </c>
      <c r="H935" s="39" t="s">
        <v>89</v>
      </c>
      <c r="I935" s="39" t="s">
        <v>608</v>
      </c>
      <c r="J935" s="39">
        <v>2015.0</v>
      </c>
      <c r="K935" s="46">
        <v>49.0</v>
      </c>
      <c r="L935" s="39">
        <v>2007.0</v>
      </c>
      <c r="M935" s="39" t="s">
        <v>325</v>
      </c>
      <c r="P935" s="39">
        <v>0.95</v>
      </c>
      <c r="Q935" s="39"/>
      <c r="R935" s="39">
        <v>1.0</v>
      </c>
      <c r="S935" s="39">
        <v>1.0</v>
      </c>
      <c r="AP935" s="46">
        <v>18.0</v>
      </c>
      <c r="AT935" s="46">
        <v>41.0</v>
      </c>
      <c r="AX935" s="46">
        <v>108.0</v>
      </c>
      <c r="BH935" s="39">
        <v>1.0</v>
      </c>
      <c r="BP935" s="39" t="s">
        <v>691</v>
      </c>
    </row>
    <row r="936">
      <c r="A936" s="39">
        <v>3017.0</v>
      </c>
      <c r="B936" s="39" t="s">
        <v>686</v>
      </c>
      <c r="C936" s="39" t="s">
        <v>91</v>
      </c>
      <c r="D936" s="39" t="s">
        <v>687</v>
      </c>
      <c r="E936" s="39">
        <v>2012.0</v>
      </c>
      <c r="F936" s="39" t="s">
        <v>688</v>
      </c>
      <c r="G936" s="39" t="s">
        <v>689</v>
      </c>
      <c r="H936" s="39" t="s">
        <v>89</v>
      </c>
      <c r="I936" s="39" t="s">
        <v>608</v>
      </c>
      <c r="J936" s="39">
        <v>2015.0</v>
      </c>
      <c r="K936" s="46">
        <v>43.0</v>
      </c>
      <c r="L936" s="39">
        <v>2007.0</v>
      </c>
      <c r="M936" s="39" t="s">
        <v>325</v>
      </c>
      <c r="P936" s="39">
        <v>0.95</v>
      </c>
      <c r="Q936" s="39"/>
      <c r="R936" s="39">
        <v>1.0</v>
      </c>
      <c r="AP936" s="46">
        <v>15.0</v>
      </c>
      <c r="AT936" s="46">
        <v>37.0</v>
      </c>
      <c r="AX936" s="46">
        <v>93.0</v>
      </c>
      <c r="BH936" s="39">
        <v>1.0</v>
      </c>
      <c r="BP936" s="39" t="s">
        <v>691</v>
      </c>
    </row>
    <row r="937">
      <c r="A937" s="39">
        <v>3017.0</v>
      </c>
      <c r="B937" s="39" t="s">
        <v>686</v>
      </c>
      <c r="C937" s="39" t="s">
        <v>91</v>
      </c>
      <c r="D937" s="39" t="s">
        <v>687</v>
      </c>
      <c r="E937" s="39">
        <v>2012.0</v>
      </c>
      <c r="F937" s="39" t="s">
        <v>688</v>
      </c>
      <c r="G937" s="39" t="s">
        <v>689</v>
      </c>
      <c r="H937" s="39" t="s">
        <v>89</v>
      </c>
      <c r="I937" s="39" t="s">
        <v>608</v>
      </c>
      <c r="J937" s="39">
        <v>2015.0</v>
      </c>
      <c r="K937" s="46">
        <v>70.0</v>
      </c>
      <c r="L937" s="39">
        <v>2007.0</v>
      </c>
      <c r="M937" s="39" t="s">
        <v>325</v>
      </c>
      <c r="P937" s="39">
        <v>0.95</v>
      </c>
      <c r="Q937" s="39"/>
      <c r="R937" s="39">
        <v>1.0</v>
      </c>
      <c r="AG937" s="39">
        <v>1.0</v>
      </c>
      <c r="AP937" s="46">
        <v>29.0</v>
      </c>
      <c r="AT937" s="46">
        <v>62.0</v>
      </c>
      <c r="AX937" s="46">
        <v>137.0</v>
      </c>
      <c r="BH937" s="39">
        <v>1.0</v>
      </c>
      <c r="BP937" s="39" t="s">
        <v>691</v>
      </c>
    </row>
    <row r="938">
      <c r="A938" s="39">
        <v>3017.0</v>
      </c>
      <c r="B938" s="39" t="s">
        <v>686</v>
      </c>
      <c r="C938" s="39" t="s">
        <v>91</v>
      </c>
      <c r="D938" s="39" t="s">
        <v>687</v>
      </c>
      <c r="E938" s="39">
        <v>2012.0</v>
      </c>
      <c r="F938" s="39" t="s">
        <v>688</v>
      </c>
      <c r="G938" s="39" t="s">
        <v>689</v>
      </c>
      <c r="H938" s="39" t="s">
        <v>89</v>
      </c>
      <c r="I938" s="39" t="s">
        <v>608</v>
      </c>
      <c r="J938" s="39">
        <v>2015.0</v>
      </c>
      <c r="K938" s="46">
        <v>45.0</v>
      </c>
      <c r="L938" s="39">
        <v>2007.0</v>
      </c>
      <c r="M938" s="39" t="s">
        <v>325</v>
      </c>
      <c r="P938" s="39">
        <v>0.95</v>
      </c>
      <c r="Q938" s="39"/>
      <c r="R938" s="39">
        <v>1.0</v>
      </c>
      <c r="AG938" s="39">
        <v>1.0</v>
      </c>
      <c r="AP938" s="46">
        <v>18.0</v>
      </c>
      <c r="AT938" s="46">
        <v>39.0</v>
      </c>
      <c r="AX938" s="46">
        <v>91.0</v>
      </c>
      <c r="BH938" s="39">
        <v>1.0</v>
      </c>
      <c r="BP938" s="39" t="s">
        <v>691</v>
      </c>
    </row>
    <row r="939">
      <c r="A939" s="39">
        <v>3017.0</v>
      </c>
      <c r="B939" s="39" t="s">
        <v>686</v>
      </c>
      <c r="C939" s="39" t="s">
        <v>91</v>
      </c>
      <c r="D939" s="39" t="s">
        <v>687</v>
      </c>
      <c r="E939" s="39">
        <v>2012.0</v>
      </c>
      <c r="F939" s="39" t="s">
        <v>688</v>
      </c>
      <c r="G939" s="39" t="s">
        <v>689</v>
      </c>
      <c r="H939" s="39" t="s">
        <v>89</v>
      </c>
      <c r="I939" s="39" t="s">
        <v>608</v>
      </c>
      <c r="J939" s="39">
        <v>2015.0</v>
      </c>
      <c r="K939" s="46">
        <v>85.0</v>
      </c>
      <c r="L939" s="39">
        <v>2007.0</v>
      </c>
      <c r="M939" s="39" t="s">
        <v>325</v>
      </c>
      <c r="P939" s="39">
        <v>0.95</v>
      </c>
      <c r="Q939" s="39"/>
      <c r="R939" s="39">
        <v>1.0</v>
      </c>
      <c r="S939" s="39">
        <v>1.0</v>
      </c>
      <c r="AP939" s="46">
        <v>36.0</v>
      </c>
      <c r="AT939" s="46">
        <v>77.0</v>
      </c>
      <c r="AX939" s="46">
        <v>161.0</v>
      </c>
      <c r="BH939" s="39">
        <v>1.0</v>
      </c>
      <c r="BP939" s="39" t="s">
        <v>691</v>
      </c>
    </row>
    <row r="940">
      <c r="A940" s="39">
        <v>3017.0</v>
      </c>
      <c r="B940" s="39" t="s">
        <v>686</v>
      </c>
      <c r="C940" s="39" t="s">
        <v>91</v>
      </c>
      <c r="D940" s="39" t="s">
        <v>687</v>
      </c>
      <c r="E940" s="39">
        <v>2012.0</v>
      </c>
      <c r="F940" s="39" t="s">
        <v>688</v>
      </c>
      <c r="G940" s="39" t="s">
        <v>689</v>
      </c>
      <c r="H940" s="39" t="s">
        <v>89</v>
      </c>
      <c r="I940" s="39" t="s">
        <v>608</v>
      </c>
      <c r="J940" s="39">
        <v>2015.0</v>
      </c>
      <c r="K940" s="46">
        <v>34.0</v>
      </c>
      <c r="L940" s="39">
        <v>2007.0</v>
      </c>
      <c r="M940" s="39" t="s">
        <v>325</v>
      </c>
      <c r="P940" s="39">
        <v>0.95</v>
      </c>
      <c r="Q940" s="39"/>
      <c r="R940" s="39">
        <v>1.0</v>
      </c>
      <c r="AP940" s="46">
        <v>15.0</v>
      </c>
      <c r="AT940" s="46">
        <v>30.0</v>
      </c>
      <c r="AX940" s="46">
        <v>67.0</v>
      </c>
      <c r="BH940" s="39">
        <v>1.0</v>
      </c>
      <c r="BP940" s="39" t="s">
        <v>691</v>
      </c>
    </row>
    <row r="941">
      <c r="A941" s="39">
        <v>3017.0</v>
      </c>
      <c r="B941" s="39" t="s">
        <v>686</v>
      </c>
      <c r="C941" s="39" t="s">
        <v>91</v>
      </c>
      <c r="D941" s="39" t="s">
        <v>687</v>
      </c>
      <c r="E941" s="39">
        <v>2012.0</v>
      </c>
      <c r="F941" s="39" t="s">
        <v>688</v>
      </c>
      <c r="G941" s="39" t="s">
        <v>689</v>
      </c>
      <c r="H941" s="39" t="s">
        <v>89</v>
      </c>
      <c r="I941" s="39" t="s">
        <v>608</v>
      </c>
      <c r="J941" s="39">
        <v>2015.0</v>
      </c>
      <c r="K941" s="46">
        <v>48.0</v>
      </c>
      <c r="L941" s="39">
        <v>2007.0</v>
      </c>
      <c r="M941" s="39" t="s">
        <v>325</v>
      </c>
      <c r="P941" s="39">
        <v>0.95</v>
      </c>
      <c r="Q941" s="39"/>
      <c r="R941" s="39">
        <v>1.0</v>
      </c>
      <c r="AB941" s="39">
        <v>1.0</v>
      </c>
      <c r="AP941" s="46">
        <v>18.0</v>
      </c>
      <c r="AT941" s="46">
        <v>41.0</v>
      </c>
      <c r="AX941" s="46">
        <v>100.0</v>
      </c>
      <c r="BH941" s="39">
        <v>1.0</v>
      </c>
      <c r="BP941" s="39" t="s">
        <v>691</v>
      </c>
    </row>
    <row r="942">
      <c r="A942" s="39">
        <v>3017.0</v>
      </c>
      <c r="B942" s="39" t="s">
        <v>686</v>
      </c>
      <c r="C942" s="39" t="s">
        <v>91</v>
      </c>
      <c r="D942" s="39" t="s">
        <v>687</v>
      </c>
      <c r="E942" s="39">
        <v>2012.0</v>
      </c>
      <c r="F942" s="39" t="s">
        <v>688</v>
      </c>
      <c r="G942" s="39" t="s">
        <v>689</v>
      </c>
      <c r="H942" s="39" t="s">
        <v>89</v>
      </c>
      <c r="I942" s="39" t="s">
        <v>608</v>
      </c>
      <c r="J942" s="39">
        <v>2015.0</v>
      </c>
      <c r="K942" s="46">
        <v>61.0</v>
      </c>
      <c r="L942" s="39">
        <v>2007.0</v>
      </c>
      <c r="M942" s="39" t="s">
        <v>325</v>
      </c>
      <c r="P942" s="39">
        <v>0.95</v>
      </c>
      <c r="Q942" s="39"/>
      <c r="R942" s="39">
        <v>1.0</v>
      </c>
      <c r="AC942" s="39">
        <v>1.0</v>
      </c>
      <c r="AP942" s="46">
        <v>18.0</v>
      </c>
      <c r="AT942" s="46">
        <v>39.0</v>
      </c>
      <c r="AX942" s="46">
        <v>93.0</v>
      </c>
      <c r="BH942" s="39">
        <v>1.0</v>
      </c>
      <c r="BP942" s="39" t="s">
        <v>691</v>
      </c>
    </row>
    <row r="943">
      <c r="A943" s="39">
        <v>3017.0</v>
      </c>
      <c r="B943" s="39" t="s">
        <v>686</v>
      </c>
      <c r="C943" s="39" t="s">
        <v>91</v>
      </c>
      <c r="D943" s="39" t="s">
        <v>687</v>
      </c>
      <c r="E943" s="39">
        <v>2012.0</v>
      </c>
      <c r="F943" s="39" t="s">
        <v>688</v>
      </c>
      <c r="G943" s="39" t="s">
        <v>689</v>
      </c>
      <c r="H943" s="39" t="s">
        <v>89</v>
      </c>
      <c r="I943" s="39" t="s">
        <v>608</v>
      </c>
      <c r="J943" s="39">
        <v>2015.0</v>
      </c>
      <c r="K943" s="46">
        <v>98.0</v>
      </c>
      <c r="L943" s="39">
        <v>2007.0</v>
      </c>
      <c r="M943" s="39" t="s">
        <v>325</v>
      </c>
      <c r="P943" s="39">
        <v>0.95</v>
      </c>
      <c r="Q943" s="39"/>
      <c r="R943" s="39">
        <v>1.0</v>
      </c>
      <c r="AC943" s="39">
        <v>1.0</v>
      </c>
      <c r="AP943" s="46">
        <v>18.0</v>
      </c>
      <c r="AT943" s="46">
        <v>57.0</v>
      </c>
      <c r="AX943" s="46">
        <v>357.0</v>
      </c>
      <c r="BH943" s="39">
        <v>1.0</v>
      </c>
      <c r="BP943" s="39" t="s">
        <v>691</v>
      </c>
    </row>
    <row r="944">
      <c r="A944" s="39">
        <v>3017.0</v>
      </c>
      <c r="B944" s="39" t="s">
        <v>686</v>
      </c>
      <c r="C944" s="39" t="s">
        <v>91</v>
      </c>
      <c r="D944" s="39" t="s">
        <v>687</v>
      </c>
      <c r="E944" s="39">
        <v>2012.0</v>
      </c>
      <c r="F944" s="39" t="s">
        <v>688</v>
      </c>
      <c r="G944" s="39" t="s">
        <v>689</v>
      </c>
      <c r="H944" s="39" t="s">
        <v>89</v>
      </c>
      <c r="I944" s="39" t="s">
        <v>608</v>
      </c>
      <c r="J944" s="39">
        <v>2015.0</v>
      </c>
      <c r="K944" s="46">
        <v>48.0</v>
      </c>
      <c r="L944" s="39">
        <v>2007.0</v>
      </c>
      <c r="M944" s="39" t="s">
        <v>325</v>
      </c>
      <c r="P944" s="39">
        <v>0.95</v>
      </c>
      <c r="Q944" s="39"/>
      <c r="R944" s="39">
        <v>1.0</v>
      </c>
      <c r="AC944" s="39">
        <v>1.0</v>
      </c>
      <c r="AP944" s="46">
        <v>7.0</v>
      </c>
      <c r="AT944" s="46">
        <v>18.0</v>
      </c>
      <c r="AX944" s="46">
        <v>192.0</v>
      </c>
      <c r="BH944" s="39">
        <v>1.0</v>
      </c>
      <c r="BP944" s="39" t="s">
        <v>691</v>
      </c>
    </row>
    <row r="945">
      <c r="A945" s="39">
        <v>3017.0</v>
      </c>
      <c r="B945" s="39" t="s">
        <v>686</v>
      </c>
      <c r="C945" s="39" t="s">
        <v>91</v>
      </c>
      <c r="D945" s="39" t="s">
        <v>687</v>
      </c>
      <c r="E945" s="39">
        <v>2012.0</v>
      </c>
      <c r="F945" s="39" t="s">
        <v>688</v>
      </c>
      <c r="G945" s="39" t="s">
        <v>689</v>
      </c>
      <c r="H945" s="39" t="s">
        <v>89</v>
      </c>
      <c r="I945" s="39" t="s">
        <v>608</v>
      </c>
      <c r="J945" s="39">
        <v>2015.0</v>
      </c>
      <c r="K945" s="46">
        <v>44.0</v>
      </c>
      <c r="L945" s="39">
        <v>2007.0</v>
      </c>
      <c r="M945" s="39" t="s">
        <v>325</v>
      </c>
      <c r="P945" s="39">
        <v>0.95</v>
      </c>
      <c r="Q945" s="39"/>
      <c r="R945" s="39">
        <v>1.0</v>
      </c>
      <c r="AC945" s="39">
        <v>1.0</v>
      </c>
      <c r="AI945" s="39">
        <v>1.0</v>
      </c>
      <c r="AP945" s="46">
        <v>5.0</v>
      </c>
      <c r="AT945" s="46">
        <v>13.0</v>
      </c>
      <c r="AX945" s="46">
        <v>187.0</v>
      </c>
      <c r="BH945" s="39">
        <v>1.0</v>
      </c>
      <c r="BP945" s="39" t="s">
        <v>691</v>
      </c>
    </row>
    <row r="946">
      <c r="A946" s="39">
        <v>3017.0</v>
      </c>
      <c r="B946" s="39" t="s">
        <v>686</v>
      </c>
      <c r="C946" s="39" t="s">
        <v>91</v>
      </c>
      <c r="D946" s="39" t="s">
        <v>687</v>
      </c>
      <c r="E946" s="39">
        <v>2012.0</v>
      </c>
      <c r="F946" s="39" t="s">
        <v>688</v>
      </c>
      <c r="G946" s="39" t="s">
        <v>689</v>
      </c>
      <c r="H946" s="39" t="s">
        <v>89</v>
      </c>
      <c r="I946" s="39" t="s">
        <v>608</v>
      </c>
      <c r="J946" s="39">
        <v>2015.0</v>
      </c>
      <c r="K946" s="46">
        <v>76.0</v>
      </c>
      <c r="L946" s="39">
        <v>2007.0</v>
      </c>
      <c r="M946" s="39" t="s">
        <v>325</v>
      </c>
      <c r="P946" s="39">
        <v>0.95</v>
      </c>
      <c r="Q946" s="39"/>
      <c r="R946" s="39">
        <v>1.0</v>
      </c>
      <c r="AC946" s="39">
        <v>1.0</v>
      </c>
      <c r="AG946" s="39">
        <v>1.0</v>
      </c>
      <c r="AI946" s="39">
        <v>1.0</v>
      </c>
      <c r="AP946" s="46">
        <v>9.0</v>
      </c>
      <c r="AT946" s="46">
        <v>26.0</v>
      </c>
      <c r="AX946" s="46">
        <v>261.0</v>
      </c>
      <c r="BH946" s="39">
        <v>1.0</v>
      </c>
      <c r="BP946" s="39" t="s">
        <v>691</v>
      </c>
    </row>
    <row r="947">
      <c r="A947" s="39">
        <v>3017.0</v>
      </c>
      <c r="B947" s="39" t="s">
        <v>686</v>
      </c>
      <c r="C947" s="39" t="s">
        <v>91</v>
      </c>
      <c r="D947" s="39" t="s">
        <v>687</v>
      </c>
      <c r="E947" s="39">
        <v>2012.0</v>
      </c>
      <c r="F947" s="39" t="s">
        <v>688</v>
      </c>
      <c r="G947" s="39" t="s">
        <v>689</v>
      </c>
      <c r="H947" s="39" t="s">
        <v>89</v>
      </c>
      <c r="I947" s="39" t="s">
        <v>608</v>
      </c>
      <c r="J947" s="39">
        <v>2015.0</v>
      </c>
      <c r="K947" s="46">
        <v>47.0</v>
      </c>
      <c r="L947" s="39">
        <v>2007.0</v>
      </c>
      <c r="M947" s="39" t="s">
        <v>325</v>
      </c>
      <c r="P947" s="39">
        <v>0.95</v>
      </c>
      <c r="Q947" s="39"/>
      <c r="R947" s="39">
        <v>1.0</v>
      </c>
      <c r="AC947" s="39">
        <v>1.0</v>
      </c>
      <c r="AG947" s="39">
        <v>1.0</v>
      </c>
      <c r="AI947" s="39">
        <v>1.0</v>
      </c>
      <c r="AP947" s="46">
        <v>6.0</v>
      </c>
      <c r="AT947" s="46">
        <v>14.0</v>
      </c>
      <c r="AX947" s="46">
        <v>205.0</v>
      </c>
      <c r="BH947" s="39">
        <v>1.0</v>
      </c>
      <c r="BP947" s="39" t="s">
        <v>691</v>
      </c>
    </row>
    <row r="948">
      <c r="A948" s="39">
        <v>3017.0</v>
      </c>
      <c r="B948" s="39" t="s">
        <v>686</v>
      </c>
      <c r="C948" s="39" t="s">
        <v>91</v>
      </c>
      <c r="D948" s="39" t="s">
        <v>687</v>
      </c>
      <c r="E948" s="39">
        <v>2012.0</v>
      </c>
      <c r="F948" s="39" t="s">
        <v>688</v>
      </c>
      <c r="G948" s="39" t="s">
        <v>689</v>
      </c>
      <c r="H948" s="39" t="s">
        <v>89</v>
      </c>
      <c r="I948" s="39" t="s">
        <v>608</v>
      </c>
      <c r="J948" s="39">
        <v>2015.0</v>
      </c>
      <c r="K948" s="46">
        <v>82.0</v>
      </c>
      <c r="L948" s="39">
        <v>2007.0</v>
      </c>
      <c r="M948" s="39" t="s">
        <v>325</v>
      </c>
      <c r="P948" s="39">
        <v>0.95</v>
      </c>
      <c r="Q948" s="39"/>
      <c r="R948" s="39">
        <v>1.0</v>
      </c>
      <c r="AC948" s="39">
        <v>1.0</v>
      </c>
      <c r="AP948" s="46">
        <v>1.0</v>
      </c>
      <c r="AT948" s="46">
        <v>9.0</v>
      </c>
      <c r="AX948" s="46">
        <v>358.0</v>
      </c>
      <c r="BH948" s="39">
        <v>1.0</v>
      </c>
      <c r="BI948" s="39">
        <v>1.0</v>
      </c>
      <c r="BJ948" s="39">
        <v>1.0</v>
      </c>
      <c r="BP948" s="39" t="s">
        <v>691</v>
      </c>
    </row>
    <row r="949">
      <c r="A949" s="39">
        <v>3017.0</v>
      </c>
      <c r="B949" s="39" t="s">
        <v>686</v>
      </c>
      <c r="C949" s="39" t="s">
        <v>91</v>
      </c>
      <c r="D949" s="39" t="s">
        <v>687</v>
      </c>
      <c r="E949" s="39">
        <v>2012.0</v>
      </c>
      <c r="F949" s="39" t="s">
        <v>688</v>
      </c>
      <c r="G949" s="39" t="s">
        <v>689</v>
      </c>
      <c r="H949" s="39" t="s">
        <v>89</v>
      </c>
      <c r="I949" s="39" t="s">
        <v>608</v>
      </c>
      <c r="J949" s="39">
        <v>2015.0</v>
      </c>
      <c r="K949" s="46">
        <v>76.0</v>
      </c>
      <c r="L949" s="39">
        <v>2007.0</v>
      </c>
      <c r="M949" s="39" t="s">
        <v>325</v>
      </c>
      <c r="P949" s="39">
        <v>0.95</v>
      </c>
      <c r="Q949" s="39"/>
      <c r="R949" s="39">
        <v>1.0</v>
      </c>
      <c r="AC949" s="39">
        <v>1.0</v>
      </c>
      <c r="AI949" s="39">
        <v>1.0</v>
      </c>
      <c r="AP949" s="46">
        <v>1.0</v>
      </c>
      <c r="AT949" s="46">
        <v>7.0</v>
      </c>
      <c r="AX949" s="46">
        <v>317.0</v>
      </c>
      <c r="BH949" s="39">
        <v>1.0</v>
      </c>
      <c r="BI949" s="39">
        <v>1.0</v>
      </c>
      <c r="BJ949" s="39">
        <v>1.0</v>
      </c>
      <c r="BL949" s="39">
        <v>1.0</v>
      </c>
      <c r="BP949" s="39" t="s">
        <v>691</v>
      </c>
    </row>
    <row r="950">
      <c r="A950" s="39">
        <v>3017.0</v>
      </c>
      <c r="B950" s="39" t="s">
        <v>686</v>
      </c>
      <c r="C950" s="39" t="s">
        <v>91</v>
      </c>
      <c r="D950" s="39" t="s">
        <v>687</v>
      </c>
      <c r="E950" s="39">
        <v>2012.0</v>
      </c>
      <c r="F950" s="39" t="s">
        <v>688</v>
      </c>
      <c r="G950" s="39" t="s">
        <v>689</v>
      </c>
      <c r="H950" s="39" t="s">
        <v>89</v>
      </c>
      <c r="I950" s="39" t="s">
        <v>608</v>
      </c>
      <c r="J950" s="39">
        <v>2015.0</v>
      </c>
      <c r="K950" s="46">
        <v>90.0</v>
      </c>
      <c r="L950" s="39">
        <v>2007.0</v>
      </c>
      <c r="M950" s="39" t="s">
        <v>325</v>
      </c>
      <c r="P950" s="39">
        <v>0.95</v>
      </c>
      <c r="Q950" s="39"/>
      <c r="R950" s="39">
        <v>1.0</v>
      </c>
      <c r="AC950" s="39">
        <v>1.0</v>
      </c>
      <c r="AG950" s="39">
        <v>1.0</v>
      </c>
      <c r="AI950" s="39">
        <v>1.0</v>
      </c>
      <c r="AP950" s="46">
        <v>1.0</v>
      </c>
      <c r="AT950" s="46">
        <v>10.0</v>
      </c>
      <c r="AX950" s="46">
        <v>387.0</v>
      </c>
      <c r="BH950" s="39">
        <v>1.0</v>
      </c>
      <c r="BI950" s="39">
        <v>1.0</v>
      </c>
      <c r="BJ950" s="39">
        <v>1.0</v>
      </c>
      <c r="BL950" s="39">
        <v>1.0</v>
      </c>
      <c r="BP950" s="39" t="s">
        <v>691</v>
      </c>
    </row>
    <row r="951">
      <c r="A951" s="39">
        <v>3017.0</v>
      </c>
      <c r="B951" s="39" t="s">
        <v>686</v>
      </c>
      <c r="C951" s="39" t="s">
        <v>91</v>
      </c>
      <c r="D951" s="39" t="s">
        <v>687</v>
      </c>
      <c r="E951" s="39">
        <v>2012.0</v>
      </c>
      <c r="F951" s="39" t="s">
        <v>688</v>
      </c>
      <c r="G951" s="39" t="s">
        <v>689</v>
      </c>
      <c r="H951" s="39" t="s">
        <v>89</v>
      </c>
      <c r="I951" s="39" t="s">
        <v>608</v>
      </c>
      <c r="J951" s="39">
        <v>2015.0</v>
      </c>
      <c r="K951" s="46">
        <v>84.0</v>
      </c>
      <c r="L951" s="39">
        <v>2007.0</v>
      </c>
      <c r="M951" s="39" t="s">
        <v>325</v>
      </c>
      <c r="P951" s="39">
        <v>0.95</v>
      </c>
      <c r="Q951" s="39"/>
      <c r="R951" s="39">
        <v>1.0</v>
      </c>
      <c r="AC951" s="39">
        <v>1.0</v>
      </c>
      <c r="AG951" s="39">
        <v>1.0</v>
      </c>
      <c r="AI951" s="39">
        <v>1.0</v>
      </c>
      <c r="AP951" s="46">
        <v>1.0</v>
      </c>
      <c r="AT951" s="46">
        <v>8.0</v>
      </c>
      <c r="AX951" s="46">
        <v>362.0</v>
      </c>
      <c r="BH951" s="39">
        <v>1.0</v>
      </c>
      <c r="BI951" s="39">
        <v>1.0</v>
      </c>
      <c r="BJ951" s="39">
        <v>1.0</v>
      </c>
      <c r="BL951" s="39">
        <v>1.0</v>
      </c>
      <c r="BP951" s="39" t="s">
        <v>691</v>
      </c>
    </row>
    <row r="952">
      <c r="A952" s="39">
        <v>3017.0</v>
      </c>
      <c r="B952" s="39" t="s">
        <v>686</v>
      </c>
      <c r="C952" s="39" t="s">
        <v>91</v>
      </c>
      <c r="D952" s="39" t="s">
        <v>687</v>
      </c>
      <c r="E952" s="39">
        <v>2012.0</v>
      </c>
      <c r="F952" s="39" t="s">
        <v>688</v>
      </c>
      <c r="G952" s="39" t="s">
        <v>689</v>
      </c>
      <c r="H952" s="39" t="s">
        <v>89</v>
      </c>
      <c r="I952" s="39" t="s">
        <v>608</v>
      </c>
      <c r="J952" s="39">
        <v>2015.0</v>
      </c>
      <c r="K952" s="46">
        <v>52.0</v>
      </c>
      <c r="L952" s="39">
        <v>2007.0</v>
      </c>
      <c r="M952" s="39" t="s">
        <v>325</v>
      </c>
      <c r="P952" s="39">
        <v>0.14</v>
      </c>
      <c r="Q952" s="39"/>
      <c r="R952" s="39">
        <v>1.4</v>
      </c>
      <c r="AP952" s="46">
        <v>20.0</v>
      </c>
      <c r="AT952" s="46">
        <v>44.0</v>
      </c>
      <c r="AX952" s="46">
        <v>114.0</v>
      </c>
      <c r="BH952" s="39">
        <v>1.0</v>
      </c>
      <c r="BP952" s="39" t="s">
        <v>692</v>
      </c>
    </row>
    <row r="953">
      <c r="A953" s="39">
        <v>3017.0</v>
      </c>
      <c r="B953" s="39" t="s">
        <v>686</v>
      </c>
      <c r="C953" s="39" t="s">
        <v>91</v>
      </c>
      <c r="D953" s="39" t="s">
        <v>687</v>
      </c>
      <c r="E953" s="39">
        <v>2012.0</v>
      </c>
      <c r="F953" s="39" t="s">
        <v>688</v>
      </c>
      <c r="G953" s="39" t="s">
        <v>689</v>
      </c>
      <c r="H953" s="39" t="s">
        <v>89</v>
      </c>
      <c r="I953" s="39" t="s">
        <v>608</v>
      </c>
      <c r="J953" s="39">
        <v>2015.0</v>
      </c>
      <c r="K953" s="46">
        <v>58.0</v>
      </c>
      <c r="L953" s="39">
        <v>2007.0</v>
      </c>
      <c r="M953" s="39" t="s">
        <v>325</v>
      </c>
      <c r="P953" s="39">
        <v>0.14</v>
      </c>
      <c r="Q953" s="39"/>
      <c r="R953" s="39">
        <v>1.4</v>
      </c>
      <c r="S953" s="39">
        <v>1.0</v>
      </c>
      <c r="AP953" s="46">
        <v>20.0</v>
      </c>
      <c r="AT953" s="46">
        <v>46.0</v>
      </c>
      <c r="AX953" s="46">
        <v>138.0</v>
      </c>
      <c r="BH953" s="39">
        <v>1.0</v>
      </c>
      <c r="BP953" s="39" t="s">
        <v>692</v>
      </c>
    </row>
    <row r="954">
      <c r="A954" s="39">
        <v>3017.0</v>
      </c>
      <c r="B954" s="39" t="s">
        <v>686</v>
      </c>
      <c r="C954" s="39" t="s">
        <v>91</v>
      </c>
      <c r="D954" s="39" t="s">
        <v>687</v>
      </c>
      <c r="E954" s="39">
        <v>2012.0</v>
      </c>
      <c r="F954" s="39" t="s">
        <v>688</v>
      </c>
      <c r="G954" s="39" t="s">
        <v>689</v>
      </c>
      <c r="H954" s="39" t="s">
        <v>89</v>
      </c>
      <c r="I954" s="39" t="s">
        <v>608</v>
      </c>
      <c r="J954" s="39">
        <v>2015.0</v>
      </c>
      <c r="K954" s="46">
        <v>48.0</v>
      </c>
      <c r="L954" s="39">
        <v>2007.0</v>
      </c>
      <c r="M954" s="39" t="s">
        <v>325</v>
      </c>
      <c r="P954" s="39">
        <v>0.14</v>
      </c>
      <c r="Q954" s="39"/>
      <c r="R954" s="39">
        <v>1.4</v>
      </c>
      <c r="AP954" s="46">
        <v>17.0</v>
      </c>
      <c r="AT954" s="46">
        <v>40.0</v>
      </c>
      <c r="AX954" s="46">
        <v>109.0</v>
      </c>
      <c r="BH954" s="39">
        <v>1.0</v>
      </c>
      <c r="BP954" s="39" t="s">
        <v>692</v>
      </c>
    </row>
    <row r="955">
      <c r="A955" s="39">
        <v>3017.0</v>
      </c>
      <c r="B955" s="39" t="s">
        <v>686</v>
      </c>
      <c r="C955" s="39" t="s">
        <v>91</v>
      </c>
      <c r="D955" s="39" t="s">
        <v>687</v>
      </c>
      <c r="E955" s="39">
        <v>2012.0</v>
      </c>
      <c r="F955" s="39" t="s">
        <v>688</v>
      </c>
      <c r="G955" s="39" t="s">
        <v>689</v>
      </c>
      <c r="H955" s="39" t="s">
        <v>89</v>
      </c>
      <c r="I955" s="39" t="s">
        <v>608</v>
      </c>
      <c r="J955" s="39">
        <v>2015.0</v>
      </c>
      <c r="K955" s="46">
        <v>89.0</v>
      </c>
      <c r="L955" s="39">
        <v>2007.0</v>
      </c>
      <c r="M955" s="39" t="s">
        <v>325</v>
      </c>
      <c r="P955" s="39">
        <v>0.14</v>
      </c>
      <c r="Q955" s="39"/>
      <c r="R955" s="39">
        <v>1.4</v>
      </c>
      <c r="AG955" s="39">
        <v>1.0</v>
      </c>
      <c r="AP955" s="46">
        <v>33.0</v>
      </c>
      <c r="AT955" s="46">
        <v>76.0</v>
      </c>
      <c r="AX955" s="46">
        <v>194.0</v>
      </c>
      <c r="BH955" s="39">
        <v>1.0</v>
      </c>
      <c r="BP955" s="39" t="s">
        <v>692</v>
      </c>
    </row>
    <row r="956">
      <c r="A956" s="39">
        <v>3017.0</v>
      </c>
      <c r="B956" s="39" t="s">
        <v>686</v>
      </c>
      <c r="C956" s="39" t="s">
        <v>91</v>
      </c>
      <c r="D956" s="39" t="s">
        <v>687</v>
      </c>
      <c r="E956" s="39">
        <v>2012.0</v>
      </c>
      <c r="F956" s="39" t="s">
        <v>688</v>
      </c>
      <c r="G956" s="39" t="s">
        <v>689</v>
      </c>
      <c r="H956" s="39" t="s">
        <v>89</v>
      </c>
      <c r="I956" s="39" t="s">
        <v>608</v>
      </c>
      <c r="J956" s="39">
        <v>2015.0</v>
      </c>
      <c r="K956" s="46">
        <v>65.0</v>
      </c>
      <c r="L956" s="39">
        <v>2007.0</v>
      </c>
      <c r="M956" s="39" t="s">
        <v>325</v>
      </c>
      <c r="P956" s="39">
        <v>0.14</v>
      </c>
      <c r="Q956" s="39"/>
      <c r="R956" s="39">
        <v>1.4</v>
      </c>
      <c r="AG956" s="39">
        <v>1.0</v>
      </c>
      <c r="AP956" s="46">
        <v>24.0</v>
      </c>
      <c r="AT956" s="46">
        <v>54.0</v>
      </c>
      <c r="AX956" s="46">
        <v>146.0</v>
      </c>
      <c r="BH956" s="39">
        <v>1.0</v>
      </c>
      <c r="BP956" s="39" t="s">
        <v>692</v>
      </c>
    </row>
    <row r="957">
      <c r="A957" s="39">
        <v>3017.0</v>
      </c>
      <c r="B957" s="39" t="s">
        <v>686</v>
      </c>
      <c r="C957" s="39" t="s">
        <v>91</v>
      </c>
      <c r="D957" s="39" t="s">
        <v>687</v>
      </c>
      <c r="E957" s="39">
        <v>2012.0</v>
      </c>
      <c r="F957" s="39" t="s">
        <v>688</v>
      </c>
      <c r="G957" s="39" t="s">
        <v>689</v>
      </c>
      <c r="H957" s="39" t="s">
        <v>89</v>
      </c>
      <c r="I957" s="39" t="s">
        <v>608</v>
      </c>
      <c r="J957" s="39">
        <v>2015.0</v>
      </c>
      <c r="K957" s="46">
        <v>130.0</v>
      </c>
      <c r="L957" s="39">
        <v>2007.0</v>
      </c>
      <c r="M957" s="39" t="s">
        <v>325</v>
      </c>
      <c r="P957" s="39">
        <v>0.14</v>
      </c>
      <c r="Q957" s="39"/>
      <c r="R957" s="39">
        <v>1.4</v>
      </c>
      <c r="S957" s="39">
        <v>1.0</v>
      </c>
      <c r="AP957" s="46">
        <v>49.0</v>
      </c>
      <c r="AT957" s="46">
        <v>111.0</v>
      </c>
      <c r="AX957" s="46">
        <v>279.0</v>
      </c>
      <c r="BH957" s="39">
        <v>1.0</v>
      </c>
      <c r="BP957" s="39" t="s">
        <v>692</v>
      </c>
    </row>
    <row r="958">
      <c r="A958" s="39">
        <v>3017.0</v>
      </c>
      <c r="B958" s="39" t="s">
        <v>686</v>
      </c>
      <c r="C958" s="39" t="s">
        <v>91</v>
      </c>
      <c r="D958" s="39" t="s">
        <v>687</v>
      </c>
      <c r="E958" s="39">
        <v>2012.0</v>
      </c>
      <c r="F958" s="39" t="s">
        <v>688</v>
      </c>
      <c r="G958" s="39" t="s">
        <v>689</v>
      </c>
      <c r="H958" s="39" t="s">
        <v>89</v>
      </c>
      <c r="I958" s="39" t="s">
        <v>608</v>
      </c>
      <c r="J958" s="39">
        <v>2015.0</v>
      </c>
      <c r="K958" s="46">
        <v>36.0</v>
      </c>
      <c r="L958" s="39">
        <v>2007.0</v>
      </c>
      <c r="M958" s="39" t="s">
        <v>325</v>
      </c>
      <c r="P958" s="39">
        <v>0.14</v>
      </c>
      <c r="Q958" s="39"/>
      <c r="R958" s="39">
        <v>1.4</v>
      </c>
      <c r="AP958" s="46">
        <v>15.0</v>
      </c>
      <c r="AT958" s="46">
        <v>32.0</v>
      </c>
      <c r="AX958" s="46">
        <v>75.0</v>
      </c>
      <c r="BH958" s="39">
        <v>1.0</v>
      </c>
      <c r="BP958" s="39" t="s">
        <v>692</v>
      </c>
    </row>
    <row r="959">
      <c r="A959" s="39">
        <v>3017.0</v>
      </c>
      <c r="B959" s="39" t="s">
        <v>686</v>
      </c>
      <c r="C959" s="39" t="s">
        <v>91</v>
      </c>
      <c r="D959" s="39" t="s">
        <v>687</v>
      </c>
      <c r="E959" s="39">
        <v>2012.0</v>
      </c>
      <c r="F959" s="39" t="s">
        <v>688</v>
      </c>
      <c r="G959" s="39" t="s">
        <v>689</v>
      </c>
      <c r="H959" s="39" t="s">
        <v>89</v>
      </c>
      <c r="I959" s="39" t="s">
        <v>608</v>
      </c>
      <c r="J959" s="39">
        <v>2015.0</v>
      </c>
      <c r="K959" s="46">
        <v>55.0</v>
      </c>
      <c r="L959" s="39">
        <v>2007.0</v>
      </c>
      <c r="M959" s="39" t="s">
        <v>325</v>
      </c>
      <c r="P959" s="39">
        <v>0.14</v>
      </c>
      <c r="Q959" s="39"/>
      <c r="R959" s="39">
        <v>1.4</v>
      </c>
      <c r="AB959" s="39">
        <v>1.0</v>
      </c>
      <c r="AP959" s="46">
        <v>20.0</v>
      </c>
      <c r="AT959" s="46">
        <v>46.0</v>
      </c>
      <c r="AX959" s="46">
        <v>123.0</v>
      </c>
      <c r="BH959" s="39">
        <v>1.0</v>
      </c>
      <c r="BP959" s="39" t="s">
        <v>692</v>
      </c>
    </row>
    <row r="960">
      <c r="A960" s="39">
        <v>3017.0</v>
      </c>
      <c r="B960" s="39" t="s">
        <v>686</v>
      </c>
      <c r="C960" s="39" t="s">
        <v>91</v>
      </c>
      <c r="D960" s="39" t="s">
        <v>687</v>
      </c>
      <c r="E960" s="39">
        <v>2012.0</v>
      </c>
      <c r="F960" s="39" t="s">
        <v>688</v>
      </c>
      <c r="G960" s="39" t="s">
        <v>689</v>
      </c>
      <c r="H960" s="39" t="s">
        <v>89</v>
      </c>
      <c r="I960" s="39" t="s">
        <v>608</v>
      </c>
      <c r="J960" s="39">
        <v>2015.0</v>
      </c>
      <c r="K960" s="46">
        <v>90.0</v>
      </c>
      <c r="L960" s="39">
        <v>2007.0</v>
      </c>
      <c r="M960" s="39" t="s">
        <v>325</v>
      </c>
      <c r="P960" s="39">
        <v>0.14</v>
      </c>
      <c r="Q960" s="39"/>
      <c r="R960" s="39">
        <v>1.4</v>
      </c>
      <c r="AC960" s="39">
        <v>1.0</v>
      </c>
      <c r="AP960" s="46">
        <v>20.0</v>
      </c>
      <c r="AT960" s="46">
        <v>44.0</v>
      </c>
      <c r="AX960" s="46">
        <v>114.0</v>
      </c>
      <c r="BH960" s="39">
        <v>1.0</v>
      </c>
      <c r="BP960" s="39" t="s">
        <v>692</v>
      </c>
    </row>
    <row r="961">
      <c r="A961" s="39">
        <v>3017.0</v>
      </c>
      <c r="B961" s="39" t="s">
        <v>686</v>
      </c>
      <c r="C961" s="39" t="s">
        <v>91</v>
      </c>
      <c r="D961" s="39" t="s">
        <v>687</v>
      </c>
      <c r="E961" s="39">
        <v>2012.0</v>
      </c>
      <c r="F961" s="39" t="s">
        <v>688</v>
      </c>
      <c r="G961" s="39" t="s">
        <v>689</v>
      </c>
      <c r="H961" s="39" t="s">
        <v>89</v>
      </c>
      <c r="I961" s="39" t="s">
        <v>608</v>
      </c>
      <c r="J961" s="39">
        <v>2015.0</v>
      </c>
      <c r="K961" s="46">
        <v>139.0</v>
      </c>
      <c r="L961" s="39">
        <v>2007.0</v>
      </c>
      <c r="M961" s="39" t="s">
        <v>325</v>
      </c>
      <c r="P961" s="39">
        <v>0.14</v>
      </c>
      <c r="Q961" s="39"/>
      <c r="R961" s="39">
        <v>1.4</v>
      </c>
      <c r="AC961" s="39">
        <v>1.0</v>
      </c>
      <c r="AP961" s="46">
        <v>19.0</v>
      </c>
      <c r="AT961" s="46">
        <v>67.0</v>
      </c>
      <c r="AX961" s="46">
        <v>574.0</v>
      </c>
      <c r="BH961" s="39">
        <v>1.0</v>
      </c>
      <c r="BP961" s="39" t="s">
        <v>692</v>
      </c>
    </row>
    <row r="962">
      <c r="A962" s="39">
        <v>3017.0</v>
      </c>
      <c r="B962" s="39" t="s">
        <v>686</v>
      </c>
      <c r="C962" s="39" t="s">
        <v>91</v>
      </c>
      <c r="D962" s="39" t="s">
        <v>687</v>
      </c>
      <c r="E962" s="39">
        <v>2012.0</v>
      </c>
      <c r="F962" s="39" t="s">
        <v>688</v>
      </c>
      <c r="G962" s="39" t="s">
        <v>689</v>
      </c>
      <c r="H962" s="39" t="s">
        <v>89</v>
      </c>
      <c r="I962" s="39" t="s">
        <v>608</v>
      </c>
      <c r="J962" s="39">
        <v>2015.0</v>
      </c>
      <c r="K962" s="46">
        <v>57.0</v>
      </c>
      <c r="L962" s="39">
        <v>2007.0</v>
      </c>
      <c r="M962" s="39" t="s">
        <v>325</v>
      </c>
      <c r="P962" s="39">
        <v>0.14</v>
      </c>
      <c r="Q962" s="39"/>
      <c r="R962" s="39">
        <v>1.4</v>
      </c>
      <c r="AC962" s="39">
        <v>1.0</v>
      </c>
      <c r="AP962" s="46">
        <v>7.0</v>
      </c>
      <c r="AT962" s="46">
        <v>20.0</v>
      </c>
      <c r="AX962" s="46">
        <v>218.0</v>
      </c>
      <c r="BH962" s="39">
        <v>1.0</v>
      </c>
      <c r="BP962" s="39" t="s">
        <v>692</v>
      </c>
    </row>
    <row r="963">
      <c r="A963" s="39">
        <v>3017.0</v>
      </c>
      <c r="B963" s="39" t="s">
        <v>686</v>
      </c>
      <c r="C963" s="39" t="s">
        <v>91</v>
      </c>
      <c r="D963" s="39" t="s">
        <v>687</v>
      </c>
      <c r="E963" s="39">
        <v>2012.0</v>
      </c>
      <c r="F963" s="39" t="s">
        <v>688</v>
      </c>
      <c r="G963" s="39" t="s">
        <v>689</v>
      </c>
      <c r="H963" s="39" t="s">
        <v>89</v>
      </c>
      <c r="I963" s="39" t="s">
        <v>608</v>
      </c>
      <c r="J963" s="39">
        <v>2015.0</v>
      </c>
      <c r="K963" s="46">
        <v>52.0</v>
      </c>
      <c r="L963" s="39">
        <v>2007.0</v>
      </c>
      <c r="M963" s="39" t="s">
        <v>325</v>
      </c>
      <c r="P963" s="39">
        <v>0.14</v>
      </c>
      <c r="Q963" s="39"/>
      <c r="R963" s="39">
        <v>1.4</v>
      </c>
      <c r="AC963" s="39">
        <v>1.0</v>
      </c>
      <c r="AI963" s="39">
        <v>1.0</v>
      </c>
      <c r="AP963" s="46">
        <v>5.0</v>
      </c>
      <c r="AT963" s="46">
        <v>14.0</v>
      </c>
      <c r="AX963" s="46">
        <v>210.0</v>
      </c>
      <c r="BH963" s="39">
        <v>1.0</v>
      </c>
      <c r="BP963" s="39" t="s">
        <v>692</v>
      </c>
    </row>
    <row r="964">
      <c r="A964" s="39">
        <v>3017.0</v>
      </c>
      <c r="B964" s="39" t="s">
        <v>686</v>
      </c>
      <c r="C964" s="39" t="s">
        <v>91</v>
      </c>
      <c r="D964" s="39" t="s">
        <v>687</v>
      </c>
      <c r="E964" s="39">
        <v>2012.0</v>
      </c>
      <c r="F964" s="39" t="s">
        <v>688</v>
      </c>
      <c r="G964" s="39" t="s">
        <v>689</v>
      </c>
      <c r="H964" s="39" t="s">
        <v>89</v>
      </c>
      <c r="I964" s="39" t="s">
        <v>608</v>
      </c>
      <c r="J964" s="39">
        <v>2015.0</v>
      </c>
      <c r="K964" s="46">
        <v>104.0</v>
      </c>
      <c r="L964" s="39">
        <v>2007.0</v>
      </c>
      <c r="M964" s="39" t="s">
        <v>325</v>
      </c>
      <c r="P964" s="39">
        <v>0.14</v>
      </c>
      <c r="Q964" s="39"/>
      <c r="R964" s="39">
        <v>1.4</v>
      </c>
      <c r="AC964" s="39">
        <v>1.0</v>
      </c>
      <c r="AG964" s="39">
        <v>1.0</v>
      </c>
      <c r="AI964" s="39">
        <v>1.0</v>
      </c>
      <c r="AP964" s="46">
        <v>10.0</v>
      </c>
      <c r="AT964" s="46">
        <v>30.0</v>
      </c>
      <c r="AX964" s="46">
        <v>308.0</v>
      </c>
      <c r="BH964" s="39">
        <v>1.0</v>
      </c>
      <c r="BP964" s="39" t="s">
        <v>692</v>
      </c>
    </row>
    <row r="965">
      <c r="A965" s="39">
        <v>3017.0</v>
      </c>
      <c r="B965" s="39" t="s">
        <v>686</v>
      </c>
      <c r="C965" s="39" t="s">
        <v>91</v>
      </c>
      <c r="D965" s="39" t="s">
        <v>687</v>
      </c>
      <c r="E965" s="39">
        <v>2012.0</v>
      </c>
      <c r="F965" s="39" t="s">
        <v>688</v>
      </c>
      <c r="G965" s="39" t="s">
        <v>689</v>
      </c>
      <c r="H965" s="39" t="s">
        <v>89</v>
      </c>
      <c r="I965" s="39" t="s">
        <v>608</v>
      </c>
      <c r="J965" s="39">
        <v>2015.0</v>
      </c>
      <c r="K965" s="46">
        <v>73.0</v>
      </c>
      <c r="L965" s="39">
        <v>2007.0</v>
      </c>
      <c r="M965" s="39" t="s">
        <v>325</v>
      </c>
      <c r="P965" s="39">
        <v>0.14</v>
      </c>
      <c r="Q965" s="39"/>
      <c r="R965" s="39">
        <v>1.4</v>
      </c>
      <c r="AC965" s="39">
        <v>1.0</v>
      </c>
      <c r="AG965" s="39">
        <v>1.0</v>
      </c>
      <c r="AI965" s="39">
        <v>1.0</v>
      </c>
      <c r="AP965" s="46">
        <v>7.0</v>
      </c>
      <c r="AT965" s="46">
        <v>19.0</v>
      </c>
      <c r="AX965" s="46">
        <v>265.0</v>
      </c>
      <c r="BH965" s="39">
        <v>1.0</v>
      </c>
      <c r="BP965" s="39" t="s">
        <v>692</v>
      </c>
    </row>
    <row r="966">
      <c r="A966" s="39">
        <v>3017.0</v>
      </c>
      <c r="B966" s="39" t="s">
        <v>686</v>
      </c>
      <c r="C966" s="39" t="s">
        <v>91</v>
      </c>
      <c r="D966" s="39" t="s">
        <v>687</v>
      </c>
      <c r="E966" s="39">
        <v>2012.0</v>
      </c>
      <c r="F966" s="39" t="s">
        <v>688</v>
      </c>
      <c r="G966" s="39" t="s">
        <v>689</v>
      </c>
      <c r="H966" s="39" t="s">
        <v>89</v>
      </c>
      <c r="I966" s="39" t="s">
        <v>608</v>
      </c>
      <c r="J966" s="39">
        <v>2015.0</v>
      </c>
      <c r="K966" s="46">
        <v>147.0</v>
      </c>
      <c r="L966" s="39">
        <v>2007.0</v>
      </c>
      <c r="M966" s="39" t="s">
        <v>325</v>
      </c>
      <c r="P966" s="39">
        <v>0.14</v>
      </c>
      <c r="Q966" s="39"/>
      <c r="R966" s="39">
        <v>1.4</v>
      </c>
      <c r="AC966" s="39">
        <v>1.0</v>
      </c>
      <c r="AP966" s="46">
        <v>1.0</v>
      </c>
      <c r="AT966" s="46">
        <v>10.0</v>
      </c>
      <c r="AX966" s="46">
        <v>551.0</v>
      </c>
      <c r="BH966" s="39">
        <v>1.0</v>
      </c>
      <c r="BI966" s="39">
        <v>1.0</v>
      </c>
      <c r="BJ966" s="39">
        <v>1.0</v>
      </c>
      <c r="BP966" s="39" t="s">
        <v>692</v>
      </c>
    </row>
    <row r="967">
      <c r="A967" s="39">
        <v>3017.0</v>
      </c>
      <c r="B967" s="39" t="s">
        <v>686</v>
      </c>
      <c r="C967" s="39" t="s">
        <v>91</v>
      </c>
      <c r="D967" s="39" t="s">
        <v>687</v>
      </c>
      <c r="E967" s="39">
        <v>2012.0</v>
      </c>
      <c r="F967" s="39" t="s">
        <v>688</v>
      </c>
      <c r="G967" s="39" t="s">
        <v>689</v>
      </c>
      <c r="H967" s="39" t="s">
        <v>89</v>
      </c>
      <c r="I967" s="39" t="s">
        <v>608</v>
      </c>
      <c r="J967" s="39">
        <v>2015.0</v>
      </c>
      <c r="K967" s="46">
        <v>130.0</v>
      </c>
      <c r="L967" s="39">
        <v>2007.0</v>
      </c>
      <c r="M967" s="39" t="s">
        <v>325</v>
      </c>
      <c r="P967" s="39">
        <v>0.14</v>
      </c>
      <c r="Q967" s="39"/>
      <c r="R967" s="39">
        <v>1.4</v>
      </c>
      <c r="AC967" s="39">
        <v>1.0</v>
      </c>
      <c r="AI967" s="39">
        <v>1.0</v>
      </c>
      <c r="AP967" s="46">
        <v>1.0</v>
      </c>
      <c r="AT967" s="46">
        <v>8.0</v>
      </c>
      <c r="AX967" s="46">
        <v>421.0</v>
      </c>
      <c r="BH967" s="39">
        <v>1.0</v>
      </c>
      <c r="BI967" s="39">
        <v>1.0</v>
      </c>
      <c r="BJ967" s="39">
        <v>1.0</v>
      </c>
      <c r="BL967" s="39">
        <v>1.0</v>
      </c>
      <c r="BP967" s="39" t="s">
        <v>692</v>
      </c>
    </row>
    <row r="968">
      <c r="A968" s="39">
        <v>3017.0</v>
      </c>
      <c r="B968" s="39" t="s">
        <v>686</v>
      </c>
      <c r="C968" s="39" t="s">
        <v>91</v>
      </c>
      <c r="D968" s="39" t="s">
        <v>687</v>
      </c>
      <c r="E968" s="39">
        <v>2012.0</v>
      </c>
      <c r="F968" s="39" t="s">
        <v>688</v>
      </c>
      <c r="G968" s="39" t="s">
        <v>689</v>
      </c>
      <c r="H968" s="39" t="s">
        <v>89</v>
      </c>
      <c r="I968" s="39" t="s">
        <v>608</v>
      </c>
      <c r="J968" s="39">
        <v>2015.0</v>
      </c>
      <c r="K968" s="46">
        <v>151.0</v>
      </c>
      <c r="L968" s="39">
        <v>2007.0</v>
      </c>
      <c r="M968" s="39" t="s">
        <v>325</v>
      </c>
      <c r="P968" s="39">
        <v>0.14</v>
      </c>
      <c r="Q968" s="39"/>
      <c r="R968" s="39">
        <v>1.4</v>
      </c>
      <c r="AC968" s="39">
        <v>1.0</v>
      </c>
      <c r="AG968" s="39">
        <v>1.0</v>
      </c>
      <c r="AI968" s="39">
        <v>1.0</v>
      </c>
      <c r="AP968" s="46">
        <v>1.0</v>
      </c>
      <c r="AT968" s="46">
        <v>10.0</v>
      </c>
      <c r="AX968" s="46">
        <v>541.0</v>
      </c>
      <c r="BH968" s="39">
        <v>1.0</v>
      </c>
      <c r="BI968" s="39">
        <v>1.0</v>
      </c>
      <c r="BJ968" s="39">
        <v>1.0</v>
      </c>
      <c r="BL968" s="39">
        <v>1.0</v>
      </c>
      <c r="BP968" s="39" t="s">
        <v>692</v>
      </c>
    </row>
    <row r="969">
      <c r="A969" s="39">
        <v>3017.0</v>
      </c>
      <c r="B969" s="39" t="s">
        <v>686</v>
      </c>
      <c r="C969" s="39" t="s">
        <v>91</v>
      </c>
      <c r="D969" s="39" t="s">
        <v>687</v>
      </c>
      <c r="E969" s="39">
        <v>2012.0</v>
      </c>
      <c r="F969" s="39" t="s">
        <v>688</v>
      </c>
      <c r="G969" s="39" t="s">
        <v>689</v>
      </c>
      <c r="H969" s="39" t="s">
        <v>89</v>
      </c>
      <c r="I969" s="39" t="s">
        <v>608</v>
      </c>
      <c r="J969" s="39">
        <v>2015.0</v>
      </c>
      <c r="K969" s="46">
        <v>155.0</v>
      </c>
      <c r="L969" s="39">
        <v>2007.0</v>
      </c>
      <c r="M969" s="39" t="s">
        <v>325</v>
      </c>
      <c r="P969" s="39">
        <v>0.14</v>
      </c>
      <c r="Q969" s="39"/>
      <c r="R969" s="39">
        <v>1.4</v>
      </c>
      <c r="AC969" s="39">
        <v>1.0</v>
      </c>
      <c r="AG969" s="39">
        <v>1.0</v>
      </c>
      <c r="AI969" s="39">
        <v>1.0</v>
      </c>
      <c r="AP969" s="46">
        <v>1.0</v>
      </c>
      <c r="AT969" s="46">
        <v>10.0</v>
      </c>
      <c r="AX969" s="46">
        <v>542.0</v>
      </c>
      <c r="BH969" s="39">
        <v>1.0</v>
      </c>
      <c r="BI969" s="39">
        <v>1.0</v>
      </c>
      <c r="BJ969" s="39">
        <v>1.0</v>
      </c>
      <c r="BL969" s="39">
        <v>1.0</v>
      </c>
      <c r="BP969" s="39" t="s">
        <v>692</v>
      </c>
    </row>
    <row r="970">
      <c r="A970" s="39">
        <v>3017.0</v>
      </c>
      <c r="B970" s="39" t="s">
        <v>686</v>
      </c>
      <c r="C970" s="39" t="s">
        <v>91</v>
      </c>
      <c r="D970" s="39" t="s">
        <v>687</v>
      </c>
      <c r="E970" s="39">
        <v>2012.0</v>
      </c>
      <c r="F970" s="39" t="s">
        <v>688</v>
      </c>
      <c r="G970" s="39" t="s">
        <v>689</v>
      </c>
      <c r="H970" s="39" t="s">
        <v>89</v>
      </c>
      <c r="I970" s="39" t="s">
        <v>608</v>
      </c>
      <c r="J970" s="39">
        <v>2015.0</v>
      </c>
      <c r="K970" s="46">
        <v>73.0</v>
      </c>
      <c r="L970" s="39">
        <v>2007.0</v>
      </c>
      <c r="M970" s="39" t="s">
        <v>325</v>
      </c>
      <c r="P970" s="39">
        <v>-1.1</v>
      </c>
      <c r="Q970" s="39"/>
      <c r="R970" s="39">
        <v>2.0</v>
      </c>
      <c r="AP970" s="46">
        <v>24.0</v>
      </c>
      <c r="AT970" s="46">
        <v>57.0</v>
      </c>
      <c r="AX970" s="46">
        <v>183.0</v>
      </c>
      <c r="BH970" s="39">
        <v>1.0</v>
      </c>
      <c r="BP970" s="39" t="s">
        <v>693</v>
      </c>
    </row>
    <row r="971">
      <c r="A971" s="39">
        <v>3017.0</v>
      </c>
      <c r="B971" s="39" t="s">
        <v>686</v>
      </c>
      <c r="C971" s="39" t="s">
        <v>91</v>
      </c>
      <c r="D971" s="39" t="s">
        <v>687</v>
      </c>
      <c r="E971" s="39">
        <v>2012.0</v>
      </c>
      <c r="F971" s="39" t="s">
        <v>688</v>
      </c>
      <c r="G971" s="39" t="s">
        <v>689</v>
      </c>
      <c r="H971" s="39" t="s">
        <v>89</v>
      </c>
      <c r="I971" s="39" t="s">
        <v>608</v>
      </c>
      <c r="J971" s="39">
        <v>2015.0</v>
      </c>
      <c r="K971" s="46">
        <v>86.0</v>
      </c>
      <c r="L971" s="39">
        <v>2007.0</v>
      </c>
      <c r="M971" s="39" t="s">
        <v>325</v>
      </c>
      <c r="P971" s="39">
        <v>-1.1</v>
      </c>
      <c r="Q971" s="39"/>
      <c r="R971" s="39">
        <v>2.0</v>
      </c>
      <c r="S971" s="39">
        <v>1.0</v>
      </c>
      <c r="AP971" s="46">
        <v>24.0</v>
      </c>
      <c r="AT971" s="46">
        <v>61.0</v>
      </c>
      <c r="AX971" s="46">
        <v>247.0</v>
      </c>
      <c r="BH971" s="39">
        <v>1.0</v>
      </c>
      <c r="BP971" s="39" t="s">
        <v>693</v>
      </c>
    </row>
    <row r="972">
      <c r="A972" s="39">
        <v>3017.0</v>
      </c>
      <c r="B972" s="39" t="s">
        <v>686</v>
      </c>
      <c r="C972" s="39" t="s">
        <v>91</v>
      </c>
      <c r="D972" s="39" t="s">
        <v>687</v>
      </c>
      <c r="E972" s="39">
        <v>2012.0</v>
      </c>
      <c r="F972" s="39" t="s">
        <v>688</v>
      </c>
      <c r="G972" s="39" t="s">
        <v>689</v>
      </c>
      <c r="H972" s="39" t="s">
        <v>89</v>
      </c>
      <c r="I972" s="39" t="s">
        <v>608</v>
      </c>
      <c r="J972" s="39">
        <v>2015.0</v>
      </c>
      <c r="K972" s="46">
        <v>63.0</v>
      </c>
      <c r="L972" s="39">
        <v>2007.0</v>
      </c>
      <c r="M972" s="39" t="s">
        <v>325</v>
      </c>
      <c r="P972" s="39">
        <v>-1.1</v>
      </c>
      <c r="Q972" s="39"/>
      <c r="R972" s="39">
        <v>2.0</v>
      </c>
      <c r="AP972" s="46">
        <v>20.0</v>
      </c>
      <c r="AT972" s="46">
        <v>50.0</v>
      </c>
      <c r="AX972" s="46">
        <v>159.0</v>
      </c>
      <c r="BH972" s="39">
        <v>1.0</v>
      </c>
      <c r="BP972" s="39" t="s">
        <v>693</v>
      </c>
    </row>
    <row r="973">
      <c r="A973" s="39">
        <v>3017.0</v>
      </c>
      <c r="B973" s="39" t="s">
        <v>686</v>
      </c>
      <c r="C973" s="39" t="s">
        <v>91</v>
      </c>
      <c r="D973" s="39" t="s">
        <v>687</v>
      </c>
      <c r="E973" s="39">
        <v>2012.0</v>
      </c>
      <c r="F973" s="39" t="s">
        <v>688</v>
      </c>
      <c r="G973" s="39" t="s">
        <v>689</v>
      </c>
      <c r="H973" s="39" t="s">
        <v>89</v>
      </c>
      <c r="I973" s="39" t="s">
        <v>608</v>
      </c>
      <c r="J973" s="39">
        <v>2015.0</v>
      </c>
      <c r="K973" s="46">
        <v>172.0</v>
      </c>
      <c r="L973" s="39">
        <v>2007.0</v>
      </c>
      <c r="M973" s="39" t="s">
        <v>325</v>
      </c>
      <c r="P973" s="39">
        <v>-1.1</v>
      </c>
      <c r="Q973" s="39"/>
      <c r="R973" s="39">
        <v>2.0</v>
      </c>
      <c r="AG973" s="39">
        <v>1.0</v>
      </c>
      <c r="AP973" s="46">
        <v>49.0</v>
      </c>
      <c r="AT973" s="46">
        <v>128.0</v>
      </c>
      <c r="AX973" s="46">
        <v>467.0</v>
      </c>
      <c r="BH973" s="39">
        <v>1.0</v>
      </c>
      <c r="BP973" s="39" t="s">
        <v>693</v>
      </c>
    </row>
    <row r="974">
      <c r="A974" s="39">
        <v>3017.0</v>
      </c>
      <c r="B974" s="39" t="s">
        <v>686</v>
      </c>
      <c r="C974" s="39" t="s">
        <v>91</v>
      </c>
      <c r="D974" s="39" t="s">
        <v>687</v>
      </c>
      <c r="E974" s="39">
        <v>2012.0</v>
      </c>
      <c r="F974" s="39" t="s">
        <v>688</v>
      </c>
      <c r="G974" s="39" t="s">
        <v>689</v>
      </c>
      <c r="H974" s="39" t="s">
        <v>89</v>
      </c>
      <c r="I974" s="39" t="s">
        <v>608</v>
      </c>
      <c r="J974" s="39">
        <v>2015.0</v>
      </c>
      <c r="K974" s="46">
        <v>172.0</v>
      </c>
      <c r="L974" s="39">
        <v>2007.0</v>
      </c>
      <c r="M974" s="39" t="s">
        <v>325</v>
      </c>
      <c r="P974" s="39">
        <v>-1.1</v>
      </c>
      <c r="Q974" s="39"/>
      <c r="R974" s="39">
        <v>2.0</v>
      </c>
      <c r="AG974" s="39">
        <v>1.0</v>
      </c>
      <c r="AP974" s="46">
        <v>49.0</v>
      </c>
      <c r="AT974" s="46">
        <v>128.0</v>
      </c>
      <c r="AX974" s="46">
        <v>467.0</v>
      </c>
      <c r="BH974" s="39">
        <v>1.0</v>
      </c>
      <c r="BP974" s="39" t="s">
        <v>693</v>
      </c>
    </row>
    <row r="975">
      <c r="A975" s="39">
        <v>3017.0</v>
      </c>
      <c r="B975" s="39" t="s">
        <v>686</v>
      </c>
      <c r="C975" s="39" t="s">
        <v>91</v>
      </c>
      <c r="D975" s="39" t="s">
        <v>687</v>
      </c>
      <c r="E975" s="39">
        <v>2012.0</v>
      </c>
      <c r="F975" s="39" t="s">
        <v>688</v>
      </c>
      <c r="G975" s="39" t="s">
        <v>689</v>
      </c>
      <c r="H975" s="39" t="s">
        <v>89</v>
      </c>
      <c r="I975" s="39" t="s">
        <v>608</v>
      </c>
      <c r="J975" s="39">
        <v>2015.0</v>
      </c>
      <c r="K975" s="46">
        <v>394.0</v>
      </c>
      <c r="L975" s="39">
        <v>2007.0</v>
      </c>
      <c r="M975" s="39" t="s">
        <v>325</v>
      </c>
      <c r="P975" s="39">
        <v>-1.1</v>
      </c>
      <c r="Q975" s="39"/>
      <c r="R975" s="39">
        <v>2.0</v>
      </c>
      <c r="S975" s="39">
        <v>1.0</v>
      </c>
      <c r="AP975" s="46">
        <v>97.0</v>
      </c>
      <c r="AT975" s="46">
        <v>276.0</v>
      </c>
      <c r="AX975" s="46">
        <v>1152.0</v>
      </c>
      <c r="BH975" s="39">
        <v>1.0</v>
      </c>
      <c r="BP975" s="39" t="s">
        <v>693</v>
      </c>
    </row>
    <row r="976">
      <c r="A976" s="39">
        <v>3017.0</v>
      </c>
      <c r="B976" s="39" t="s">
        <v>686</v>
      </c>
      <c r="C976" s="39" t="s">
        <v>91</v>
      </c>
      <c r="D976" s="39" t="s">
        <v>687</v>
      </c>
      <c r="E976" s="39">
        <v>2012.0</v>
      </c>
      <c r="F976" s="39" t="s">
        <v>688</v>
      </c>
      <c r="G976" s="39" t="s">
        <v>689</v>
      </c>
      <c r="H976" s="39" t="s">
        <v>89</v>
      </c>
      <c r="I976" s="39" t="s">
        <v>608</v>
      </c>
      <c r="J976" s="39">
        <v>2015.0</v>
      </c>
      <c r="K976" s="46">
        <v>43.0</v>
      </c>
      <c r="L976" s="39">
        <v>2007.0</v>
      </c>
      <c r="M976" s="39" t="s">
        <v>325</v>
      </c>
      <c r="P976" s="39">
        <v>-1.1</v>
      </c>
      <c r="Q976" s="39"/>
      <c r="R976" s="39">
        <v>2.0</v>
      </c>
      <c r="AP976" s="46">
        <v>17.0</v>
      </c>
      <c r="AT976" s="46">
        <v>36.0</v>
      </c>
      <c r="AX976" s="46">
        <v>97.0</v>
      </c>
      <c r="BH976" s="39">
        <v>1.0</v>
      </c>
      <c r="BP976" s="39" t="s">
        <v>693</v>
      </c>
    </row>
    <row r="977">
      <c r="A977" s="39">
        <v>3017.0</v>
      </c>
      <c r="B977" s="39" t="s">
        <v>686</v>
      </c>
      <c r="C977" s="39" t="s">
        <v>91</v>
      </c>
      <c r="D977" s="39" t="s">
        <v>687</v>
      </c>
      <c r="E977" s="39">
        <v>2012.0</v>
      </c>
      <c r="F977" s="39" t="s">
        <v>688</v>
      </c>
      <c r="G977" s="39" t="s">
        <v>689</v>
      </c>
      <c r="H977" s="39" t="s">
        <v>89</v>
      </c>
      <c r="I977" s="39" t="s">
        <v>608</v>
      </c>
      <c r="J977" s="39">
        <v>2015.0</v>
      </c>
      <c r="K977" s="46">
        <v>77.0</v>
      </c>
      <c r="L977" s="39">
        <v>2007.0</v>
      </c>
      <c r="M977" s="39" t="s">
        <v>325</v>
      </c>
      <c r="P977" s="39">
        <v>-1.1</v>
      </c>
      <c r="Q977" s="39"/>
      <c r="R977" s="39">
        <v>2.0</v>
      </c>
      <c r="AB977" s="39">
        <v>1.0</v>
      </c>
      <c r="AP977" s="46">
        <v>24.0</v>
      </c>
      <c r="AT977" s="46">
        <v>60.0</v>
      </c>
      <c r="AX977" s="46">
        <v>193.0</v>
      </c>
      <c r="BH977" s="39">
        <v>1.0</v>
      </c>
      <c r="BP977" s="39" t="s">
        <v>693</v>
      </c>
    </row>
    <row r="978">
      <c r="A978" s="39">
        <v>3017.0</v>
      </c>
      <c r="B978" s="39" t="s">
        <v>686</v>
      </c>
      <c r="C978" s="39" t="s">
        <v>91</v>
      </c>
      <c r="D978" s="39" t="s">
        <v>687</v>
      </c>
      <c r="E978" s="39">
        <v>2012.0</v>
      </c>
      <c r="F978" s="39" t="s">
        <v>688</v>
      </c>
      <c r="G978" s="39" t="s">
        <v>689</v>
      </c>
      <c r="H978" s="39" t="s">
        <v>89</v>
      </c>
      <c r="I978" s="39" t="s">
        <v>608</v>
      </c>
      <c r="J978" s="39">
        <v>2015.0</v>
      </c>
      <c r="K978" s="46">
        <v>384.0</v>
      </c>
      <c r="L978" s="39">
        <v>2007.0</v>
      </c>
      <c r="M978" s="39" t="s">
        <v>325</v>
      </c>
      <c r="P978" s="39">
        <v>-1.1</v>
      </c>
      <c r="Q978" s="39"/>
      <c r="R978" s="39">
        <v>2.0</v>
      </c>
      <c r="AC978" s="39">
        <v>1.0</v>
      </c>
      <c r="AP978" s="46">
        <v>24.0</v>
      </c>
      <c r="AT978" s="46">
        <v>57.0</v>
      </c>
      <c r="AX978" s="46">
        <v>183.0</v>
      </c>
      <c r="BH978" s="39">
        <v>1.0</v>
      </c>
      <c r="BP978" s="39" t="s">
        <v>693</v>
      </c>
    </row>
    <row r="979">
      <c r="A979" s="39">
        <v>3017.0</v>
      </c>
      <c r="B979" s="39" t="s">
        <v>686</v>
      </c>
      <c r="C979" s="39" t="s">
        <v>91</v>
      </c>
      <c r="D979" s="39" t="s">
        <v>687</v>
      </c>
      <c r="E979" s="39">
        <v>2012.0</v>
      </c>
      <c r="F979" s="39" t="s">
        <v>688</v>
      </c>
      <c r="G979" s="39" t="s">
        <v>689</v>
      </c>
      <c r="H979" s="39" t="s">
        <v>89</v>
      </c>
      <c r="I979" s="39" t="s">
        <v>608</v>
      </c>
      <c r="J979" s="39">
        <v>2015.0</v>
      </c>
      <c r="K979" s="46">
        <v>420.0</v>
      </c>
      <c r="L979" s="39">
        <v>2007.0</v>
      </c>
      <c r="M979" s="39" t="s">
        <v>325</v>
      </c>
      <c r="P979" s="39">
        <v>-1.1</v>
      </c>
      <c r="Q979" s="39"/>
      <c r="R979" s="39">
        <v>2.0</v>
      </c>
      <c r="AC979" s="39">
        <v>1.0</v>
      </c>
      <c r="AP979" s="46">
        <v>23.0</v>
      </c>
      <c r="AT979" s="46">
        <v>94.0</v>
      </c>
      <c r="AX979" s="46">
        <v>1924.0</v>
      </c>
      <c r="BH979" s="39">
        <v>1.0</v>
      </c>
      <c r="BP979" s="39" t="s">
        <v>693</v>
      </c>
    </row>
    <row r="980">
      <c r="A980" s="39">
        <v>3017.0</v>
      </c>
      <c r="B980" s="39" t="s">
        <v>686</v>
      </c>
      <c r="C980" s="39" t="s">
        <v>91</v>
      </c>
      <c r="D980" s="39" t="s">
        <v>687</v>
      </c>
      <c r="E980" s="39">
        <v>2012.0</v>
      </c>
      <c r="F980" s="39" t="s">
        <v>688</v>
      </c>
      <c r="G980" s="39" t="s">
        <v>689</v>
      </c>
      <c r="H980" s="39" t="s">
        <v>89</v>
      </c>
      <c r="I980" s="39" t="s">
        <v>608</v>
      </c>
      <c r="J980" s="39">
        <v>2015.0</v>
      </c>
      <c r="K980" s="46">
        <v>84.0</v>
      </c>
      <c r="L980" s="39">
        <v>2007.0</v>
      </c>
      <c r="M980" s="39" t="s">
        <v>325</v>
      </c>
      <c r="P980" s="39">
        <v>-1.1</v>
      </c>
      <c r="Q980" s="39"/>
      <c r="R980" s="39">
        <v>2.0</v>
      </c>
      <c r="AC980" s="39">
        <v>1.0</v>
      </c>
      <c r="AP980" s="46">
        <v>8.0</v>
      </c>
      <c r="AT980" s="46">
        <v>26.0</v>
      </c>
      <c r="AX980" s="46">
        <v>278.0</v>
      </c>
      <c r="BH980" s="39">
        <v>1.0</v>
      </c>
      <c r="BP980" s="39" t="s">
        <v>693</v>
      </c>
    </row>
    <row r="981">
      <c r="A981" s="39">
        <v>3017.0</v>
      </c>
      <c r="B981" s="39" t="s">
        <v>686</v>
      </c>
      <c r="C981" s="39" t="s">
        <v>91</v>
      </c>
      <c r="D981" s="39" t="s">
        <v>687</v>
      </c>
      <c r="E981" s="39">
        <v>2012.0</v>
      </c>
      <c r="F981" s="39" t="s">
        <v>688</v>
      </c>
      <c r="G981" s="39" t="s">
        <v>689</v>
      </c>
      <c r="H981" s="39" t="s">
        <v>89</v>
      </c>
      <c r="I981" s="39" t="s">
        <v>608</v>
      </c>
      <c r="J981" s="39">
        <v>2015.0</v>
      </c>
      <c r="K981" s="46">
        <v>73.0</v>
      </c>
      <c r="L981" s="39">
        <v>2007.0</v>
      </c>
      <c r="M981" s="39" t="s">
        <v>325</v>
      </c>
      <c r="P981" s="39">
        <v>-1.1</v>
      </c>
      <c r="Q981" s="39"/>
      <c r="R981" s="39">
        <v>2.0</v>
      </c>
      <c r="AC981" s="39">
        <v>1.0</v>
      </c>
      <c r="AI981" s="39">
        <v>1.0</v>
      </c>
      <c r="AP981" s="46">
        <v>6.0</v>
      </c>
      <c r="AT981" s="46">
        <v>16.0</v>
      </c>
      <c r="AX981" s="46">
        <v>252.0</v>
      </c>
      <c r="BH981" s="39">
        <v>1.0</v>
      </c>
      <c r="BP981" s="39" t="s">
        <v>693</v>
      </c>
    </row>
    <row r="982">
      <c r="A982" s="39">
        <v>3017.0</v>
      </c>
      <c r="B982" s="39" t="s">
        <v>686</v>
      </c>
      <c r="C982" s="39" t="s">
        <v>91</v>
      </c>
      <c r="D982" s="39" t="s">
        <v>687</v>
      </c>
      <c r="E982" s="39">
        <v>2012.0</v>
      </c>
      <c r="F982" s="39" t="s">
        <v>688</v>
      </c>
      <c r="G982" s="39" t="s">
        <v>689</v>
      </c>
      <c r="H982" s="39" t="s">
        <v>89</v>
      </c>
      <c r="I982" s="39" t="s">
        <v>608</v>
      </c>
      <c r="J982" s="39">
        <v>2015.0</v>
      </c>
      <c r="K982" s="46">
        <v>219.0</v>
      </c>
      <c r="L982" s="39">
        <v>2007.0</v>
      </c>
      <c r="M982" s="39" t="s">
        <v>325</v>
      </c>
      <c r="P982" s="39">
        <v>-1.1</v>
      </c>
      <c r="Q982" s="39"/>
      <c r="R982" s="39">
        <v>2.0</v>
      </c>
      <c r="AC982" s="39">
        <v>1.0</v>
      </c>
      <c r="AG982" s="39">
        <v>1.0</v>
      </c>
      <c r="AI982" s="39">
        <v>1.0</v>
      </c>
      <c r="AP982" s="46">
        <v>13.0</v>
      </c>
      <c r="AT982" s="46">
        <v>42.0</v>
      </c>
      <c r="AX982" s="46">
        <v>913.0</v>
      </c>
      <c r="BH982" s="39">
        <v>1.0</v>
      </c>
      <c r="BP982" s="39" t="s">
        <v>693</v>
      </c>
    </row>
    <row r="983">
      <c r="A983" s="39">
        <v>3017.0</v>
      </c>
      <c r="B983" s="39" t="s">
        <v>686</v>
      </c>
      <c r="C983" s="39" t="s">
        <v>91</v>
      </c>
      <c r="D983" s="39" t="s">
        <v>687</v>
      </c>
      <c r="E983" s="39">
        <v>2012.0</v>
      </c>
      <c r="F983" s="39" t="s">
        <v>688</v>
      </c>
      <c r="G983" s="39" t="s">
        <v>689</v>
      </c>
      <c r="H983" s="39" t="s">
        <v>89</v>
      </c>
      <c r="I983" s="39" t="s">
        <v>608</v>
      </c>
      <c r="J983" s="39">
        <v>2015.0</v>
      </c>
      <c r="K983" s="46">
        <v>219.0</v>
      </c>
      <c r="L983" s="39">
        <v>2007.0</v>
      </c>
      <c r="M983" s="39" t="s">
        <v>325</v>
      </c>
      <c r="P983" s="39">
        <v>-1.1</v>
      </c>
      <c r="Q983" s="39"/>
      <c r="R983" s="39">
        <v>2.0</v>
      </c>
      <c r="AC983" s="39">
        <v>1.0</v>
      </c>
      <c r="AG983" s="39">
        <v>1.0</v>
      </c>
      <c r="AI983" s="39">
        <v>1.0</v>
      </c>
      <c r="AP983" s="46">
        <v>13.0</v>
      </c>
      <c r="AT983" s="46">
        <v>42.0</v>
      </c>
      <c r="AX983" s="46">
        <v>913.0</v>
      </c>
      <c r="BH983" s="39">
        <v>1.0</v>
      </c>
      <c r="BP983" s="39" t="s">
        <v>693</v>
      </c>
    </row>
    <row r="984">
      <c r="A984" s="39">
        <v>3017.0</v>
      </c>
      <c r="B984" s="39" t="s">
        <v>686</v>
      </c>
      <c r="C984" s="39" t="s">
        <v>91</v>
      </c>
      <c r="D984" s="39" t="s">
        <v>687</v>
      </c>
      <c r="E984" s="39">
        <v>2012.0</v>
      </c>
      <c r="F984" s="39" t="s">
        <v>688</v>
      </c>
      <c r="G984" s="39" t="s">
        <v>689</v>
      </c>
      <c r="H984" s="39" t="s">
        <v>89</v>
      </c>
      <c r="I984" s="39" t="s">
        <v>608</v>
      </c>
      <c r="J984" s="39">
        <v>2015.0</v>
      </c>
      <c r="K984" s="46">
        <v>1008.0</v>
      </c>
      <c r="L984" s="39">
        <v>2007.0</v>
      </c>
      <c r="M984" s="39" t="s">
        <v>325</v>
      </c>
      <c r="P984" s="39">
        <v>-1.1</v>
      </c>
      <c r="Q984" s="39"/>
      <c r="R984" s="39">
        <v>2.0</v>
      </c>
      <c r="AC984" s="39">
        <v>1.0</v>
      </c>
      <c r="AP984" s="46">
        <v>1.0</v>
      </c>
      <c r="AT984" s="46">
        <v>13.0</v>
      </c>
      <c r="AX984" s="46">
        <v>1772.0</v>
      </c>
      <c r="BH984" s="39">
        <v>1.0</v>
      </c>
      <c r="BI984" s="39">
        <v>1.0</v>
      </c>
      <c r="BJ984" s="39">
        <v>1.0</v>
      </c>
      <c r="BP984" s="39" t="s">
        <v>693</v>
      </c>
    </row>
    <row r="985">
      <c r="A985" s="39">
        <v>3017.0</v>
      </c>
      <c r="B985" s="39" t="s">
        <v>686</v>
      </c>
      <c r="C985" s="39" t="s">
        <v>91</v>
      </c>
      <c r="D985" s="39" t="s">
        <v>687</v>
      </c>
      <c r="E985" s="39">
        <v>2012.0</v>
      </c>
      <c r="F985" s="39" t="s">
        <v>688</v>
      </c>
      <c r="G985" s="39" t="s">
        <v>689</v>
      </c>
      <c r="H985" s="39" t="s">
        <v>89</v>
      </c>
      <c r="I985" s="39" t="s">
        <v>608</v>
      </c>
      <c r="J985" s="39">
        <v>2015.0</v>
      </c>
      <c r="K985" s="46">
        <v>718.0</v>
      </c>
      <c r="L985" s="39">
        <v>2007.0</v>
      </c>
      <c r="M985" s="39" t="s">
        <v>325</v>
      </c>
      <c r="P985" s="39">
        <v>-1.1</v>
      </c>
      <c r="Q985" s="39"/>
      <c r="R985" s="39">
        <v>2.0</v>
      </c>
      <c r="AC985" s="39">
        <v>1.0</v>
      </c>
      <c r="AI985" s="39">
        <v>1.0</v>
      </c>
      <c r="AP985" s="46">
        <v>1.0</v>
      </c>
      <c r="AT985" s="46">
        <v>9.0</v>
      </c>
      <c r="AX985" s="46">
        <v>890.0</v>
      </c>
      <c r="BH985" s="39">
        <v>1.0</v>
      </c>
      <c r="BI985" s="39">
        <v>1.0</v>
      </c>
      <c r="BJ985" s="39">
        <v>1.0</v>
      </c>
      <c r="BL985" s="39">
        <v>1.0</v>
      </c>
      <c r="BP985" s="39" t="s">
        <v>693</v>
      </c>
    </row>
    <row r="986">
      <c r="A986" s="39">
        <v>3017.0</v>
      </c>
      <c r="B986" s="39" t="s">
        <v>686</v>
      </c>
      <c r="C986" s="39" t="s">
        <v>91</v>
      </c>
      <c r="D986" s="39" t="s">
        <v>687</v>
      </c>
      <c r="E986" s="39">
        <v>2012.0</v>
      </c>
      <c r="F986" s="39" t="s">
        <v>688</v>
      </c>
      <c r="G986" s="39" t="s">
        <v>689</v>
      </c>
      <c r="H986" s="39" t="s">
        <v>89</v>
      </c>
      <c r="I986" s="39" t="s">
        <v>608</v>
      </c>
      <c r="J986" s="39">
        <v>2015.0</v>
      </c>
      <c r="K986" s="46">
        <v>723.0</v>
      </c>
      <c r="L986" s="39">
        <v>2007.0</v>
      </c>
      <c r="M986" s="39" t="s">
        <v>325</v>
      </c>
      <c r="P986" s="39">
        <v>-1.1</v>
      </c>
      <c r="Q986" s="39"/>
      <c r="R986" s="39">
        <v>2.0</v>
      </c>
      <c r="AC986" s="39">
        <v>1.0</v>
      </c>
      <c r="AG986" s="39">
        <v>1.0</v>
      </c>
      <c r="AI986" s="39">
        <v>1.0</v>
      </c>
      <c r="AP986" s="46">
        <v>1.0</v>
      </c>
      <c r="AT986" s="46">
        <v>12.0</v>
      </c>
      <c r="AX986" s="46">
        <v>1350.0</v>
      </c>
      <c r="BH986" s="39">
        <v>1.0</v>
      </c>
      <c r="BI986" s="39">
        <v>1.0</v>
      </c>
      <c r="BJ986" s="39">
        <v>1.0</v>
      </c>
      <c r="BL986" s="39">
        <v>1.0</v>
      </c>
      <c r="BP986" s="39" t="s">
        <v>693</v>
      </c>
    </row>
    <row r="987">
      <c r="A987" s="39">
        <v>3017.0</v>
      </c>
      <c r="B987" s="39" t="s">
        <v>686</v>
      </c>
      <c r="C987" s="39" t="s">
        <v>91</v>
      </c>
      <c r="D987" s="39" t="s">
        <v>687</v>
      </c>
      <c r="E987" s="39">
        <v>2012.0</v>
      </c>
      <c r="F987" s="39" t="s">
        <v>688</v>
      </c>
      <c r="G987" s="39" t="s">
        <v>689</v>
      </c>
      <c r="H987" s="39" t="s">
        <v>89</v>
      </c>
      <c r="I987" s="39" t="s">
        <v>608</v>
      </c>
      <c r="J987" s="39">
        <v>2015.0</v>
      </c>
      <c r="K987" s="46">
        <v>777.0</v>
      </c>
      <c r="L987" s="39">
        <v>2007.0</v>
      </c>
      <c r="M987" s="39" t="s">
        <v>325</v>
      </c>
      <c r="P987" s="39">
        <v>-1.1</v>
      </c>
      <c r="Q987" s="39"/>
      <c r="R987" s="39">
        <v>2.0</v>
      </c>
      <c r="AC987" s="39">
        <v>1.0</v>
      </c>
      <c r="AG987" s="39">
        <v>1.0</v>
      </c>
      <c r="AI987" s="39">
        <v>1.0</v>
      </c>
      <c r="AP987" s="46">
        <v>2.0</v>
      </c>
      <c r="AT987" s="46">
        <v>15.0</v>
      </c>
      <c r="AX987" s="46">
        <v>1700.0</v>
      </c>
      <c r="BH987" s="39">
        <v>1.0</v>
      </c>
      <c r="BI987" s="39">
        <v>1.0</v>
      </c>
      <c r="BJ987" s="39">
        <v>1.0</v>
      </c>
      <c r="BL987" s="39">
        <v>1.0</v>
      </c>
      <c r="BP987" s="39" t="s">
        <v>693</v>
      </c>
    </row>
    <row r="988">
      <c r="A988" s="39">
        <v>3017.0</v>
      </c>
      <c r="B988" s="39" t="s">
        <v>686</v>
      </c>
      <c r="C988" s="39" t="s">
        <v>91</v>
      </c>
      <c r="D988" s="39" t="s">
        <v>687</v>
      </c>
      <c r="E988" s="39">
        <v>2012.0</v>
      </c>
      <c r="F988" s="39" t="s">
        <v>688</v>
      </c>
      <c r="G988" s="39" t="s">
        <v>689</v>
      </c>
      <c r="H988" s="39" t="s">
        <v>89</v>
      </c>
      <c r="I988" s="39" t="s">
        <v>608</v>
      </c>
      <c r="J988" s="39">
        <v>2015.0</v>
      </c>
      <c r="K988" s="46">
        <v>34.0</v>
      </c>
      <c r="L988" s="39">
        <v>2007.0</v>
      </c>
      <c r="M988" s="39" t="s">
        <v>694</v>
      </c>
      <c r="O988" s="39">
        <v>3.0</v>
      </c>
      <c r="AP988" s="46">
        <v>14.0</v>
      </c>
      <c r="AT988" s="46">
        <v>30.0</v>
      </c>
      <c r="AX988" s="46">
        <v>69.0</v>
      </c>
      <c r="BH988" s="39">
        <v>1.0</v>
      </c>
      <c r="BP988" s="39" t="s">
        <v>695</v>
      </c>
    </row>
    <row r="989">
      <c r="A989" s="39">
        <v>3017.0</v>
      </c>
      <c r="B989" s="39" t="s">
        <v>686</v>
      </c>
      <c r="C989" s="39" t="s">
        <v>91</v>
      </c>
      <c r="D989" s="39" t="s">
        <v>687</v>
      </c>
      <c r="E989" s="39">
        <v>2012.0</v>
      </c>
      <c r="F989" s="39" t="s">
        <v>688</v>
      </c>
      <c r="G989" s="39" t="s">
        <v>689</v>
      </c>
      <c r="H989" s="39" t="s">
        <v>89</v>
      </c>
      <c r="I989" s="39" t="s">
        <v>608</v>
      </c>
      <c r="J989" s="39">
        <v>2015.0</v>
      </c>
      <c r="K989" s="46">
        <v>35.0</v>
      </c>
      <c r="L989" s="39">
        <v>2007.0</v>
      </c>
      <c r="M989" s="39" t="s">
        <v>694</v>
      </c>
      <c r="O989" s="39">
        <v>3.0</v>
      </c>
      <c r="S989" s="39">
        <v>1.0</v>
      </c>
      <c r="AP989" s="46">
        <v>14.0</v>
      </c>
      <c r="AT989" s="46">
        <v>31.0</v>
      </c>
      <c r="AX989" s="46">
        <v>71.0</v>
      </c>
      <c r="BH989" s="39">
        <v>1.0</v>
      </c>
      <c r="BP989" s="39" t="s">
        <v>695</v>
      </c>
    </row>
    <row r="990">
      <c r="A990" s="39">
        <v>3017.0</v>
      </c>
      <c r="B990" s="39" t="s">
        <v>686</v>
      </c>
      <c r="C990" s="39" t="s">
        <v>91</v>
      </c>
      <c r="D990" s="39" t="s">
        <v>687</v>
      </c>
      <c r="E990" s="39">
        <v>2012.0</v>
      </c>
      <c r="F990" s="39" t="s">
        <v>688</v>
      </c>
      <c r="G990" s="39" t="s">
        <v>689</v>
      </c>
      <c r="H990" s="39" t="s">
        <v>89</v>
      </c>
      <c r="I990" s="39" t="s">
        <v>608</v>
      </c>
      <c r="J990" s="39">
        <v>2015.0</v>
      </c>
      <c r="K990" s="46">
        <v>33.0</v>
      </c>
      <c r="L990" s="39">
        <v>2007.0</v>
      </c>
      <c r="M990" s="39" t="s">
        <v>694</v>
      </c>
      <c r="O990" s="39">
        <v>3.0</v>
      </c>
      <c r="AP990" s="46">
        <v>12.0</v>
      </c>
      <c r="AT990" s="46">
        <v>28.0</v>
      </c>
      <c r="AX990" s="46">
        <v>69.0</v>
      </c>
      <c r="BH990" s="39">
        <v>1.0</v>
      </c>
      <c r="BP990" s="39" t="s">
        <v>695</v>
      </c>
    </row>
    <row r="991">
      <c r="A991" s="39">
        <v>3017.0</v>
      </c>
      <c r="B991" s="39" t="s">
        <v>686</v>
      </c>
      <c r="C991" s="39" t="s">
        <v>91</v>
      </c>
      <c r="D991" s="39" t="s">
        <v>687</v>
      </c>
      <c r="E991" s="39">
        <v>2012.0</v>
      </c>
      <c r="F991" s="39" t="s">
        <v>688</v>
      </c>
      <c r="G991" s="39" t="s">
        <v>689</v>
      </c>
      <c r="H991" s="39" t="s">
        <v>89</v>
      </c>
      <c r="I991" s="39" t="s">
        <v>608</v>
      </c>
      <c r="J991" s="39">
        <v>2015.0</v>
      </c>
      <c r="K991" s="46">
        <v>52.0</v>
      </c>
      <c r="L991" s="39">
        <v>2007.0</v>
      </c>
      <c r="M991" s="39" t="s">
        <v>694</v>
      </c>
      <c r="O991" s="39">
        <v>3.0</v>
      </c>
      <c r="AG991" s="39">
        <v>1.0</v>
      </c>
      <c r="AP991" s="46">
        <v>21.0</v>
      </c>
      <c r="AT991" s="46">
        <v>46.0</v>
      </c>
      <c r="AX991" s="46">
        <v>105.0</v>
      </c>
      <c r="BH991" s="39">
        <v>1.0</v>
      </c>
      <c r="BP991" s="39" t="s">
        <v>695</v>
      </c>
    </row>
    <row r="992">
      <c r="A992" s="39">
        <v>3017.0</v>
      </c>
      <c r="B992" s="39" t="s">
        <v>686</v>
      </c>
      <c r="C992" s="39" t="s">
        <v>91</v>
      </c>
      <c r="D992" s="39" t="s">
        <v>687</v>
      </c>
      <c r="E992" s="39">
        <v>2012.0</v>
      </c>
      <c r="F992" s="39" t="s">
        <v>688</v>
      </c>
      <c r="G992" s="39" t="s">
        <v>689</v>
      </c>
      <c r="H992" s="39" t="s">
        <v>89</v>
      </c>
      <c r="I992" s="39" t="s">
        <v>608</v>
      </c>
      <c r="J992" s="39">
        <v>2015.0</v>
      </c>
      <c r="K992" s="46">
        <v>24.0</v>
      </c>
      <c r="L992" s="39">
        <v>2007.0</v>
      </c>
      <c r="M992" s="39" t="s">
        <v>694</v>
      </c>
      <c r="O992" s="39">
        <v>3.0</v>
      </c>
      <c r="AG992" s="39">
        <v>1.0</v>
      </c>
      <c r="AP992" s="46">
        <v>11.0</v>
      </c>
      <c r="AT992" s="46">
        <v>22.0</v>
      </c>
      <c r="AX992" s="46">
        <v>44.0</v>
      </c>
      <c r="BH992" s="39">
        <v>1.0</v>
      </c>
      <c r="BP992" s="39" t="s">
        <v>695</v>
      </c>
    </row>
    <row r="993">
      <c r="A993" s="39">
        <v>3017.0</v>
      </c>
      <c r="B993" s="39" t="s">
        <v>686</v>
      </c>
      <c r="C993" s="39" t="s">
        <v>91</v>
      </c>
      <c r="D993" s="39" t="s">
        <v>687</v>
      </c>
      <c r="E993" s="39">
        <v>2012.0</v>
      </c>
      <c r="F993" s="39" t="s">
        <v>688</v>
      </c>
      <c r="G993" s="39" t="s">
        <v>689</v>
      </c>
      <c r="H993" s="39" t="s">
        <v>89</v>
      </c>
      <c r="I993" s="39" t="s">
        <v>608</v>
      </c>
      <c r="J993" s="39">
        <v>2015.0</v>
      </c>
      <c r="K993" s="46">
        <v>64.0</v>
      </c>
      <c r="L993" s="39">
        <v>2007.0</v>
      </c>
      <c r="M993" s="39" t="s">
        <v>694</v>
      </c>
      <c r="O993" s="39">
        <v>3.0</v>
      </c>
      <c r="S993" s="39">
        <v>1.0</v>
      </c>
      <c r="AP993" s="46">
        <v>26.0</v>
      </c>
      <c r="AT993" s="46">
        <v>58.0</v>
      </c>
      <c r="AX993" s="46">
        <v>123.0</v>
      </c>
      <c r="BH993" s="39">
        <v>1.0</v>
      </c>
      <c r="BP993" s="39" t="s">
        <v>695</v>
      </c>
    </row>
    <row r="994">
      <c r="A994" s="39">
        <v>3017.0</v>
      </c>
      <c r="B994" s="39" t="s">
        <v>686</v>
      </c>
      <c r="C994" s="39" t="s">
        <v>91</v>
      </c>
      <c r="D994" s="39" t="s">
        <v>687</v>
      </c>
      <c r="E994" s="39">
        <v>2012.0</v>
      </c>
      <c r="F994" s="39" t="s">
        <v>688</v>
      </c>
      <c r="G994" s="39" t="s">
        <v>689</v>
      </c>
      <c r="H994" s="39" t="s">
        <v>89</v>
      </c>
      <c r="I994" s="39" t="s">
        <v>608</v>
      </c>
      <c r="J994" s="39">
        <v>2015.0</v>
      </c>
      <c r="K994" s="46">
        <v>27.0</v>
      </c>
      <c r="L994" s="39">
        <v>2007.0</v>
      </c>
      <c r="M994" s="39" t="s">
        <v>694</v>
      </c>
      <c r="O994" s="39">
        <v>3.0</v>
      </c>
      <c r="AP994" s="46">
        <v>12.0</v>
      </c>
      <c r="AT994" s="46">
        <v>24.0</v>
      </c>
      <c r="AX994" s="46">
        <v>51.0</v>
      </c>
      <c r="BH994" s="39">
        <v>1.0</v>
      </c>
      <c r="BP994" s="39" t="s">
        <v>695</v>
      </c>
    </row>
    <row r="995">
      <c r="A995" s="39">
        <v>3017.0</v>
      </c>
      <c r="B995" s="39" t="s">
        <v>686</v>
      </c>
      <c r="C995" s="39" t="s">
        <v>91</v>
      </c>
      <c r="D995" s="39" t="s">
        <v>687</v>
      </c>
      <c r="E995" s="39">
        <v>2012.0</v>
      </c>
      <c r="F995" s="39" t="s">
        <v>688</v>
      </c>
      <c r="G995" s="39" t="s">
        <v>689</v>
      </c>
      <c r="H995" s="39" t="s">
        <v>89</v>
      </c>
      <c r="I995" s="39" t="s">
        <v>608</v>
      </c>
      <c r="J995" s="39">
        <v>2015.0</v>
      </c>
      <c r="K995" s="46">
        <v>35.0</v>
      </c>
      <c r="L995" s="39">
        <v>2007.0</v>
      </c>
      <c r="M995" s="39" t="s">
        <v>694</v>
      </c>
      <c r="O995" s="39">
        <v>3.0</v>
      </c>
      <c r="AB995" s="39">
        <v>1.0</v>
      </c>
      <c r="AP995" s="46">
        <v>14.0</v>
      </c>
      <c r="AT995" s="46">
        <v>30.0</v>
      </c>
      <c r="AX995" s="46">
        <v>70.0</v>
      </c>
      <c r="BH995" s="39">
        <v>1.0</v>
      </c>
      <c r="BP995" s="39" t="s">
        <v>695</v>
      </c>
    </row>
    <row r="996">
      <c r="A996" s="39">
        <v>3017.0</v>
      </c>
      <c r="B996" s="39" t="s">
        <v>686</v>
      </c>
      <c r="C996" s="39" t="s">
        <v>91</v>
      </c>
      <c r="D996" s="39" t="s">
        <v>687</v>
      </c>
      <c r="E996" s="39">
        <v>2012.0</v>
      </c>
      <c r="F996" s="39" t="s">
        <v>688</v>
      </c>
      <c r="G996" s="39" t="s">
        <v>689</v>
      </c>
      <c r="H996" s="39" t="s">
        <v>89</v>
      </c>
      <c r="I996" s="39" t="s">
        <v>608</v>
      </c>
      <c r="J996" s="39">
        <v>2015.0</v>
      </c>
      <c r="K996" s="46">
        <v>42.0</v>
      </c>
      <c r="L996" s="39">
        <v>2007.0</v>
      </c>
      <c r="M996" s="39" t="s">
        <v>694</v>
      </c>
      <c r="O996" s="39">
        <v>3.0</v>
      </c>
      <c r="AC996" s="39">
        <v>1.0</v>
      </c>
      <c r="AP996" s="46">
        <v>14.0</v>
      </c>
      <c r="AT996" s="46">
        <v>30.0</v>
      </c>
      <c r="AX996" s="46">
        <v>69.0</v>
      </c>
      <c r="BH996" s="39">
        <v>1.0</v>
      </c>
      <c r="BP996" s="39" t="s">
        <v>695</v>
      </c>
    </row>
    <row r="997">
      <c r="A997" s="39">
        <v>3017.0</v>
      </c>
      <c r="B997" s="39" t="s">
        <v>686</v>
      </c>
      <c r="C997" s="39" t="s">
        <v>91</v>
      </c>
      <c r="D997" s="39" t="s">
        <v>687</v>
      </c>
      <c r="E997" s="39">
        <v>2012.0</v>
      </c>
      <c r="F997" s="39" t="s">
        <v>688</v>
      </c>
      <c r="G997" s="39" t="s">
        <v>689</v>
      </c>
      <c r="H997" s="39" t="s">
        <v>89</v>
      </c>
      <c r="I997" s="39" t="s">
        <v>608</v>
      </c>
      <c r="J997" s="39">
        <v>2015.0</v>
      </c>
      <c r="K997" s="46">
        <v>50.0</v>
      </c>
      <c r="L997" s="39">
        <v>2007.0</v>
      </c>
      <c r="M997" s="39" t="s">
        <v>694</v>
      </c>
      <c r="O997" s="39">
        <v>3.0</v>
      </c>
      <c r="AC997" s="39">
        <v>1.0</v>
      </c>
      <c r="AP997" s="46">
        <v>13.0</v>
      </c>
      <c r="AT997" s="46">
        <v>34.0</v>
      </c>
      <c r="AX997" s="46">
        <v>148.0</v>
      </c>
      <c r="BH997" s="39">
        <v>1.0</v>
      </c>
      <c r="BP997" s="39" t="s">
        <v>695</v>
      </c>
    </row>
    <row r="998">
      <c r="A998" s="39">
        <v>3017.0</v>
      </c>
      <c r="B998" s="39" t="s">
        <v>686</v>
      </c>
      <c r="C998" s="39" t="s">
        <v>91</v>
      </c>
      <c r="D998" s="39" t="s">
        <v>687</v>
      </c>
      <c r="E998" s="39">
        <v>2012.0</v>
      </c>
      <c r="F998" s="39" t="s">
        <v>688</v>
      </c>
      <c r="G998" s="39" t="s">
        <v>689</v>
      </c>
      <c r="H998" s="39" t="s">
        <v>89</v>
      </c>
      <c r="I998" s="39" t="s">
        <v>608</v>
      </c>
      <c r="J998" s="39">
        <v>2015.0</v>
      </c>
      <c r="K998" s="46">
        <v>32.0</v>
      </c>
      <c r="L998" s="39">
        <v>2007.0</v>
      </c>
      <c r="M998" s="39" t="s">
        <v>694</v>
      </c>
      <c r="O998" s="39">
        <v>3.0</v>
      </c>
      <c r="AC998" s="39">
        <v>1.0</v>
      </c>
      <c r="AP998" s="46">
        <v>5.0</v>
      </c>
      <c r="AT998" s="46">
        <v>11.0</v>
      </c>
      <c r="AX998" s="46">
        <v>113.0</v>
      </c>
      <c r="BH998" s="39">
        <v>1.0</v>
      </c>
      <c r="BP998" s="39" t="s">
        <v>695</v>
      </c>
    </row>
    <row r="999">
      <c r="A999" s="39">
        <v>3017.0</v>
      </c>
      <c r="B999" s="39" t="s">
        <v>686</v>
      </c>
      <c r="C999" s="39" t="s">
        <v>91</v>
      </c>
      <c r="D999" s="39" t="s">
        <v>687</v>
      </c>
      <c r="E999" s="39">
        <v>2012.0</v>
      </c>
      <c r="F999" s="39" t="s">
        <v>688</v>
      </c>
      <c r="G999" s="39" t="s">
        <v>689</v>
      </c>
      <c r="H999" s="39" t="s">
        <v>89</v>
      </c>
      <c r="I999" s="39" t="s">
        <v>608</v>
      </c>
      <c r="J999" s="39">
        <v>2015.0</v>
      </c>
      <c r="K999" s="46">
        <v>29.0</v>
      </c>
      <c r="L999" s="39">
        <v>2007.0</v>
      </c>
      <c r="M999" s="39" t="s">
        <v>694</v>
      </c>
      <c r="O999" s="39">
        <v>3.0</v>
      </c>
      <c r="AC999" s="39">
        <v>1.0</v>
      </c>
      <c r="AI999" s="39">
        <v>1.0</v>
      </c>
      <c r="AP999" s="46">
        <v>4.0</v>
      </c>
      <c r="AT999" s="46">
        <v>9.0</v>
      </c>
      <c r="AX999" s="46">
        <v>111.0</v>
      </c>
      <c r="BH999" s="39">
        <v>1.0</v>
      </c>
      <c r="BP999" s="39" t="s">
        <v>695</v>
      </c>
    </row>
    <row r="1000">
      <c r="A1000" s="39">
        <v>3017.0</v>
      </c>
      <c r="B1000" s="39" t="s">
        <v>686</v>
      </c>
      <c r="C1000" s="39" t="s">
        <v>91</v>
      </c>
      <c r="D1000" s="39" t="s">
        <v>687</v>
      </c>
      <c r="E1000" s="39">
        <v>2012.0</v>
      </c>
      <c r="F1000" s="39" t="s">
        <v>688</v>
      </c>
      <c r="G1000" s="39" t="s">
        <v>689</v>
      </c>
      <c r="H1000" s="39" t="s">
        <v>89</v>
      </c>
      <c r="I1000" s="39" t="s">
        <v>608</v>
      </c>
      <c r="J1000" s="39">
        <v>2015.0</v>
      </c>
      <c r="K1000" s="46">
        <v>44.0</v>
      </c>
      <c r="L1000" s="39">
        <v>2007.0</v>
      </c>
      <c r="M1000" s="39" t="s">
        <v>694</v>
      </c>
      <c r="O1000" s="39">
        <v>3.0</v>
      </c>
      <c r="AC1000" s="39">
        <v>1.0</v>
      </c>
      <c r="AG1000" s="39">
        <v>1.0</v>
      </c>
      <c r="AI1000" s="39">
        <v>1.0</v>
      </c>
      <c r="AP1000" s="46">
        <v>7.0</v>
      </c>
      <c r="AT1000" s="46">
        <v>15.0</v>
      </c>
      <c r="AX1000" s="46">
        <v>201.0</v>
      </c>
      <c r="BH1000" s="39">
        <v>1.0</v>
      </c>
      <c r="BP1000" s="39" t="s">
        <v>695</v>
      </c>
    </row>
    <row r="1001">
      <c r="A1001" s="39">
        <v>3017.0</v>
      </c>
      <c r="B1001" s="39" t="s">
        <v>686</v>
      </c>
      <c r="C1001" s="39" t="s">
        <v>91</v>
      </c>
      <c r="D1001" s="39" t="s">
        <v>687</v>
      </c>
      <c r="E1001" s="39">
        <v>2012.0</v>
      </c>
      <c r="F1001" s="39" t="s">
        <v>688</v>
      </c>
      <c r="G1001" s="39" t="s">
        <v>689</v>
      </c>
      <c r="H1001" s="39" t="s">
        <v>89</v>
      </c>
      <c r="I1001" s="39" t="s">
        <v>608</v>
      </c>
      <c r="J1001" s="39">
        <v>2015.0</v>
      </c>
      <c r="K1001" s="46">
        <v>20.0</v>
      </c>
      <c r="L1001" s="39">
        <v>2007.0</v>
      </c>
      <c r="M1001" s="39" t="s">
        <v>694</v>
      </c>
      <c r="O1001" s="39">
        <v>3.0</v>
      </c>
      <c r="AC1001" s="39">
        <v>1.0</v>
      </c>
      <c r="AG1001" s="39">
        <v>1.0</v>
      </c>
      <c r="AI1001" s="39">
        <v>1.0</v>
      </c>
      <c r="AP1001" s="46">
        <v>3.0</v>
      </c>
      <c r="AT1001" s="46">
        <v>7.0</v>
      </c>
      <c r="AX1001" s="46">
        <v>71.0</v>
      </c>
      <c r="BH1001" s="39">
        <v>1.0</v>
      </c>
      <c r="BP1001" s="39" t="s">
        <v>695</v>
      </c>
    </row>
    <row r="1002">
      <c r="A1002" s="39">
        <v>3017.0</v>
      </c>
      <c r="B1002" s="39" t="s">
        <v>686</v>
      </c>
      <c r="C1002" s="39" t="s">
        <v>91</v>
      </c>
      <c r="D1002" s="39" t="s">
        <v>687</v>
      </c>
      <c r="E1002" s="39">
        <v>2012.0</v>
      </c>
      <c r="F1002" s="39" t="s">
        <v>688</v>
      </c>
      <c r="G1002" s="39" t="s">
        <v>689</v>
      </c>
      <c r="H1002" s="39" t="s">
        <v>89</v>
      </c>
      <c r="I1002" s="39" t="s">
        <v>608</v>
      </c>
      <c r="J1002" s="39">
        <v>2015.0</v>
      </c>
      <c r="K1002" s="46">
        <v>39.0</v>
      </c>
      <c r="L1002" s="39">
        <v>2007.0</v>
      </c>
      <c r="M1002" s="39" t="s">
        <v>694</v>
      </c>
      <c r="O1002" s="39">
        <v>3.0</v>
      </c>
      <c r="AC1002" s="39">
        <v>1.0</v>
      </c>
      <c r="AP1002" s="46">
        <v>1.0</v>
      </c>
      <c r="AT1002" s="46">
        <v>6.0</v>
      </c>
      <c r="AX1002" s="46">
        <v>221.0</v>
      </c>
      <c r="BH1002" s="39">
        <v>1.0</v>
      </c>
      <c r="BI1002" s="39">
        <v>1.0</v>
      </c>
      <c r="BJ1002" s="39">
        <v>1.0</v>
      </c>
      <c r="BP1002" s="39" t="s">
        <v>695</v>
      </c>
    </row>
    <row r="1003">
      <c r="A1003" s="39">
        <v>3017.0</v>
      </c>
      <c r="B1003" s="39" t="s">
        <v>686</v>
      </c>
      <c r="C1003" s="39" t="s">
        <v>91</v>
      </c>
      <c r="D1003" s="39" t="s">
        <v>687</v>
      </c>
      <c r="E1003" s="39">
        <v>2012.0</v>
      </c>
      <c r="F1003" s="39" t="s">
        <v>688</v>
      </c>
      <c r="G1003" s="39" t="s">
        <v>689</v>
      </c>
      <c r="H1003" s="39" t="s">
        <v>89</v>
      </c>
      <c r="I1003" s="39" t="s">
        <v>608</v>
      </c>
      <c r="J1003" s="39">
        <v>2015.0</v>
      </c>
      <c r="K1003" s="46">
        <v>36.0</v>
      </c>
      <c r="L1003" s="39">
        <v>2007.0</v>
      </c>
      <c r="M1003" s="39" t="s">
        <v>694</v>
      </c>
      <c r="O1003" s="39">
        <v>3.0</v>
      </c>
      <c r="AC1003" s="39">
        <v>1.0</v>
      </c>
      <c r="AI1003" s="39">
        <v>1.0</v>
      </c>
      <c r="AP1003" s="46">
        <v>1.0</v>
      </c>
      <c r="AT1003" s="46">
        <v>5.0</v>
      </c>
      <c r="AX1003" s="46">
        <v>204.0</v>
      </c>
      <c r="BH1003" s="39">
        <v>1.0</v>
      </c>
      <c r="BI1003" s="39">
        <v>1.0</v>
      </c>
      <c r="BJ1003" s="39">
        <v>1.0</v>
      </c>
      <c r="BL1003" s="39">
        <v>1.0</v>
      </c>
      <c r="BP1003" s="39" t="s">
        <v>695</v>
      </c>
    </row>
    <row r="1004">
      <c r="A1004" s="39">
        <v>3017.0</v>
      </c>
      <c r="B1004" s="39" t="s">
        <v>686</v>
      </c>
      <c r="C1004" s="39" t="s">
        <v>91</v>
      </c>
      <c r="D1004" s="39" t="s">
        <v>687</v>
      </c>
      <c r="E1004" s="39">
        <v>2012.0</v>
      </c>
      <c r="F1004" s="39" t="s">
        <v>688</v>
      </c>
      <c r="G1004" s="39" t="s">
        <v>689</v>
      </c>
      <c r="H1004" s="39" t="s">
        <v>89</v>
      </c>
      <c r="I1004" s="39" t="s">
        <v>608</v>
      </c>
      <c r="J1004" s="39">
        <v>2015.0</v>
      </c>
      <c r="K1004" s="46">
        <v>43.0</v>
      </c>
      <c r="L1004" s="39">
        <v>2007.0</v>
      </c>
      <c r="M1004" s="39" t="s">
        <v>694</v>
      </c>
      <c r="O1004" s="39">
        <v>3.0</v>
      </c>
      <c r="AC1004" s="39">
        <v>1.0</v>
      </c>
      <c r="AG1004" s="39">
        <v>1.0</v>
      </c>
      <c r="AI1004" s="39">
        <v>1.0</v>
      </c>
      <c r="AP1004" s="46">
        <v>1.0</v>
      </c>
      <c r="AT1004" s="46">
        <v>7.0</v>
      </c>
      <c r="AX1004" s="46">
        <v>249.0</v>
      </c>
      <c r="BH1004" s="39">
        <v>1.0</v>
      </c>
      <c r="BI1004" s="39">
        <v>1.0</v>
      </c>
      <c r="BJ1004" s="39">
        <v>1.0</v>
      </c>
      <c r="BL1004" s="39">
        <v>1.0</v>
      </c>
      <c r="BP1004" s="39" t="s">
        <v>695</v>
      </c>
    </row>
    <row r="1005">
      <c r="A1005" s="39">
        <v>3017.0</v>
      </c>
      <c r="B1005" s="39" t="s">
        <v>686</v>
      </c>
      <c r="C1005" s="39" t="s">
        <v>91</v>
      </c>
      <c r="D1005" s="39" t="s">
        <v>687</v>
      </c>
      <c r="E1005" s="39">
        <v>2012.0</v>
      </c>
      <c r="F1005" s="39" t="s">
        <v>688</v>
      </c>
      <c r="G1005" s="39" t="s">
        <v>689</v>
      </c>
      <c r="H1005" s="39" t="s">
        <v>89</v>
      </c>
      <c r="I1005" s="39" t="s">
        <v>608</v>
      </c>
      <c r="J1005" s="39">
        <v>2015.0</v>
      </c>
      <c r="K1005" s="46">
        <v>31.0</v>
      </c>
      <c r="L1005" s="39">
        <v>2007.0</v>
      </c>
      <c r="M1005" s="39" t="s">
        <v>694</v>
      </c>
      <c r="O1005" s="39">
        <v>3.0</v>
      </c>
      <c r="AC1005" s="39">
        <v>1.0</v>
      </c>
      <c r="AG1005" s="39">
        <v>1.0</v>
      </c>
      <c r="AI1005" s="39">
        <v>1.0</v>
      </c>
      <c r="AP1005" s="46">
        <v>1.0</v>
      </c>
      <c r="AT1005" s="46">
        <v>5.0</v>
      </c>
      <c r="AX1005" s="46">
        <v>187.0</v>
      </c>
      <c r="BH1005" s="39">
        <v>1.0</v>
      </c>
      <c r="BI1005" s="39">
        <v>1.0</v>
      </c>
      <c r="BJ1005" s="39">
        <v>1.0</v>
      </c>
      <c r="BL1005" s="39">
        <v>1.0</v>
      </c>
      <c r="BP1005" s="39" t="s">
        <v>695</v>
      </c>
    </row>
    <row r="1006">
      <c r="A1006" s="39">
        <v>3017.0</v>
      </c>
      <c r="B1006" s="39" t="s">
        <v>686</v>
      </c>
      <c r="C1006" s="39" t="s">
        <v>91</v>
      </c>
      <c r="D1006" s="39" t="s">
        <v>687</v>
      </c>
      <c r="E1006" s="39">
        <v>2012.0</v>
      </c>
      <c r="F1006" s="39" t="s">
        <v>688</v>
      </c>
      <c r="G1006" s="39" t="s">
        <v>689</v>
      </c>
      <c r="H1006" s="39" t="s">
        <v>89</v>
      </c>
      <c r="I1006" s="39" t="s">
        <v>608</v>
      </c>
      <c r="J1006" s="39">
        <v>2015.0</v>
      </c>
      <c r="K1006" s="46">
        <v>41.0</v>
      </c>
      <c r="L1006" s="39">
        <v>2007.0</v>
      </c>
      <c r="M1006" s="39" t="s">
        <v>694</v>
      </c>
      <c r="P1006" s="39">
        <v>0.95</v>
      </c>
      <c r="Q1006" s="39"/>
      <c r="R1006" s="39">
        <v>1.0</v>
      </c>
      <c r="AP1006" s="46">
        <v>16.0</v>
      </c>
      <c r="AT1006" s="46">
        <v>35.0</v>
      </c>
      <c r="AX1006" s="46">
        <v>88.0</v>
      </c>
      <c r="BH1006" s="39">
        <v>1.0</v>
      </c>
      <c r="BP1006" s="39" t="s">
        <v>696</v>
      </c>
    </row>
    <row r="1007">
      <c r="A1007" s="39">
        <v>3017.0</v>
      </c>
      <c r="B1007" s="39" t="s">
        <v>686</v>
      </c>
      <c r="C1007" s="39" t="s">
        <v>91</v>
      </c>
      <c r="D1007" s="39" t="s">
        <v>687</v>
      </c>
      <c r="E1007" s="39">
        <v>2012.0</v>
      </c>
      <c r="F1007" s="39" t="s">
        <v>688</v>
      </c>
      <c r="G1007" s="39" t="s">
        <v>689</v>
      </c>
      <c r="H1007" s="39" t="s">
        <v>89</v>
      </c>
      <c r="I1007" s="39" t="s">
        <v>608</v>
      </c>
      <c r="J1007" s="39">
        <v>2015.0</v>
      </c>
      <c r="K1007" s="46">
        <v>42.0</v>
      </c>
      <c r="L1007" s="39">
        <v>2007.0</v>
      </c>
      <c r="M1007" s="39" t="s">
        <v>694</v>
      </c>
      <c r="P1007" s="39">
        <v>0.95</v>
      </c>
      <c r="Q1007" s="39"/>
      <c r="R1007" s="39">
        <v>1.0</v>
      </c>
      <c r="S1007" s="39">
        <v>1.0</v>
      </c>
      <c r="AP1007" s="46">
        <v>16.0</v>
      </c>
      <c r="AT1007" s="46">
        <v>36.0</v>
      </c>
      <c r="AX1007" s="46">
        <v>92.0</v>
      </c>
      <c r="BH1007" s="39">
        <v>1.0</v>
      </c>
      <c r="BP1007" s="39" t="s">
        <v>696</v>
      </c>
    </row>
    <row r="1008">
      <c r="A1008" s="39">
        <v>3017.0</v>
      </c>
      <c r="B1008" s="39" t="s">
        <v>686</v>
      </c>
      <c r="C1008" s="39" t="s">
        <v>91</v>
      </c>
      <c r="D1008" s="39" t="s">
        <v>687</v>
      </c>
      <c r="E1008" s="39">
        <v>2012.0</v>
      </c>
      <c r="F1008" s="39" t="s">
        <v>688</v>
      </c>
      <c r="G1008" s="39" t="s">
        <v>689</v>
      </c>
      <c r="H1008" s="39" t="s">
        <v>89</v>
      </c>
      <c r="I1008" s="39" t="s">
        <v>608</v>
      </c>
      <c r="J1008" s="39">
        <v>2015.0</v>
      </c>
      <c r="K1008" s="46">
        <v>38.0</v>
      </c>
      <c r="L1008" s="39">
        <v>2007.0</v>
      </c>
      <c r="M1008" s="39" t="s">
        <v>694</v>
      </c>
      <c r="P1008" s="39">
        <v>0.95</v>
      </c>
      <c r="Q1008" s="39"/>
      <c r="R1008" s="39">
        <v>1.0</v>
      </c>
      <c r="AP1008" s="46">
        <v>13.0</v>
      </c>
      <c r="AT1008" s="46">
        <v>32.0</v>
      </c>
      <c r="AX1008" s="46">
        <v>84.0</v>
      </c>
      <c r="BH1008" s="39">
        <v>1.0</v>
      </c>
      <c r="BP1008" s="39" t="s">
        <v>696</v>
      </c>
    </row>
    <row r="1009">
      <c r="A1009" s="39">
        <v>3017.0</v>
      </c>
      <c r="B1009" s="39" t="s">
        <v>686</v>
      </c>
      <c r="C1009" s="39" t="s">
        <v>91</v>
      </c>
      <c r="D1009" s="39" t="s">
        <v>687</v>
      </c>
      <c r="E1009" s="39">
        <v>2012.0</v>
      </c>
      <c r="F1009" s="39" t="s">
        <v>688</v>
      </c>
      <c r="G1009" s="39" t="s">
        <v>689</v>
      </c>
      <c r="H1009" s="39" t="s">
        <v>89</v>
      </c>
      <c r="I1009" s="39" t="s">
        <v>608</v>
      </c>
      <c r="J1009" s="39">
        <v>2015.0</v>
      </c>
      <c r="K1009" s="46">
        <v>72.0</v>
      </c>
      <c r="L1009" s="39">
        <v>2007.0</v>
      </c>
      <c r="M1009" s="39" t="s">
        <v>694</v>
      </c>
      <c r="P1009" s="39">
        <v>0.95</v>
      </c>
      <c r="Q1009" s="39"/>
      <c r="R1009" s="39">
        <v>1.0</v>
      </c>
      <c r="AG1009" s="39">
        <v>1.0</v>
      </c>
      <c r="AP1009" s="46">
        <v>26.0</v>
      </c>
      <c r="AT1009" s="46">
        <v>61.0</v>
      </c>
      <c r="AX1009" s="46">
        <v>159.0</v>
      </c>
      <c r="BH1009" s="39">
        <v>1.0</v>
      </c>
      <c r="BP1009" s="39" t="s">
        <v>696</v>
      </c>
    </row>
    <row r="1010">
      <c r="A1010" s="39">
        <v>3017.0</v>
      </c>
      <c r="B1010" s="39" t="s">
        <v>686</v>
      </c>
      <c r="C1010" s="39" t="s">
        <v>91</v>
      </c>
      <c r="D1010" s="39" t="s">
        <v>687</v>
      </c>
      <c r="E1010" s="39">
        <v>2012.0</v>
      </c>
      <c r="F1010" s="39" t="s">
        <v>688</v>
      </c>
      <c r="G1010" s="39" t="s">
        <v>689</v>
      </c>
      <c r="H1010" s="39" t="s">
        <v>89</v>
      </c>
      <c r="I1010" s="39" t="s">
        <v>608</v>
      </c>
      <c r="J1010" s="39">
        <v>2015.0</v>
      </c>
      <c r="K1010" s="46">
        <v>40.0</v>
      </c>
      <c r="L1010" s="39">
        <v>2007.0</v>
      </c>
      <c r="M1010" s="39" t="s">
        <v>694</v>
      </c>
      <c r="P1010" s="39">
        <v>0.95</v>
      </c>
      <c r="Q1010" s="39"/>
      <c r="R1010" s="39">
        <v>1.0</v>
      </c>
      <c r="AG1010" s="39">
        <v>1.0</v>
      </c>
      <c r="AP1010" s="46">
        <v>16.0</v>
      </c>
      <c r="AT1010" s="46">
        <v>35.0</v>
      </c>
      <c r="AX1010" s="46">
        <v>85.0</v>
      </c>
      <c r="BH1010" s="39">
        <v>1.0</v>
      </c>
      <c r="BP1010" s="39" t="s">
        <v>696</v>
      </c>
    </row>
    <row r="1011">
      <c r="A1011" s="39">
        <v>3017.0</v>
      </c>
      <c r="B1011" s="39" t="s">
        <v>686</v>
      </c>
      <c r="C1011" s="39" t="s">
        <v>91</v>
      </c>
      <c r="D1011" s="39" t="s">
        <v>687</v>
      </c>
      <c r="E1011" s="39">
        <v>2012.0</v>
      </c>
      <c r="F1011" s="39" t="s">
        <v>688</v>
      </c>
      <c r="G1011" s="39" t="s">
        <v>689</v>
      </c>
      <c r="H1011" s="39" t="s">
        <v>89</v>
      </c>
      <c r="I1011" s="39" t="s">
        <v>608</v>
      </c>
      <c r="J1011" s="39">
        <v>2015.0</v>
      </c>
      <c r="K1011" s="46">
        <v>107.0</v>
      </c>
      <c r="L1011" s="39">
        <v>2007.0</v>
      </c>
      <c r="M1011" s="39" t="s">
        <v>694</v>
      </c>
      <c r="P1011" s="39">
        <v>0.95</v>
      </c>
      <c r="Q1011" s="39"/>
      <c r="R1011" s="39">
        <v>1.0</v>
      </c>
      <c r="S1011" s="39">
        <v>1.0</v>
      </c>
      <c r="AP1011" s="46">
        <v>37.0</v>
      </c>
      <c r="AT1011" s="46">
        <v>91.0</v>
      </c>
      <c r="AX1011" s="46">
        <v>234.0</v>
      </c>
      <c r="BH1011" s="39">
        <v>1.0</v>
      </c>
      <c r="BP1011" s="39" t="s">
        <v>696</v>
      </c>
    </row>
    <row r="1012">
      <c r="A1012" s="39">
        <v>3017.0</v>
      </c>
      <c r="B1012" s="39" t="s">
        <v>686</v>
      </c>
      <c r="C1012" s="39" t="s">
        <v>91</v>
      </c>
      <c r="D1012" s="39" t="s">
        <v>687</v>
      </c>
      <c r="E1012" s="39">
        <v>2012.0</v>
      </c>
      <c r="F1012" s="39" t="s">
        <v>688</v>
      </c>
      <c r="G1012" s="39" t="s">
        <v>689</v>
      </c>
      <c r="H1012" s="39" t="s">
        <v>89</v>
      </c>
      <c r="I1012" s="39" t="s">
        <v>608</v>
      </c>
      <c r="J1012" s="39">
        <v>2015.0</v>
      </c>
      <c r="K1012" s="46">
        <v>30.0</v>
      </c>
      <c r="L1012" s="39">
        <v>2007.0</v>
      </c>
      <c r="M1012" s="39" t="s">
        <v>694</v>
      </c>
      <c r="P1012" s="39">
        <v>0.95</v>
      </c>
      <c r="Q1012" s="39"/>
      <c r="R1012" s="39">
        <v>1.0</v>
      </c>
      <c r="AP1012" s="46">
        <v>13.0</v>
      </c>
      <c r="AT1012" s="46">
        <v>26.0</v>
      </c>
      <c r="AX1012" s="46">
        <v>59.0</v>
      </c>
      <c r="BH1012" s="39">
        <v>1.0</v>
      </c>
      <c r="BP1012" s="39" t="s">
        <v>696</v>
      </c>
    </row>
    <row r="1013">
      <c r="A1013" s="39">
        <v>3017.0</v>
      </c>
      <c r="B1013" s="39" t="s">
        <v>686</v>
      </c>
      <c r="C1013" s="39" t="s">
        <v>91</v>
      </c>
      <c r="D1013" s="39" t="s">
        <v>687</v>
      </c>
      <c r="E1013" s="39">
        <v>2012.0</v>
      </c>
      <c r="F1013" s="39" t="s">
        <v>688</v>
      </c>
      <c r="G1013" s="39" t="s">
        <v>689</v>
      </c>
      <c r="H1013" s="39" t="s">
        <v>89</v>
      </c>
      <c r="I1013" s="39" t="s">
        <v>608</v>
      </c>
      <c r="J1013" s="39">
        <v>2015.0</v>
      </c>
      <c r="K1013" s="46">
        <v>42.0</v>
      </c>
      <c r="L1013" s="39">
        <v>2007.0</v>
      </c>
      <c r="M1013" s="39" t="s">
        <v>694</v>
      </c>
      <c r="P1013" s="39">
        <v>0.95</v>
      </c>
      <c r="Q1013" s="39"/>
      <c r="R1013" s="39">
        <v>1.0</v>
      </c>
      <c r="AB1013" s="39">
        <v>1.0</v>
      </c>
      <c r="AP1013" s="46">
        <v>16.0</v>
      </c>
      <c r="AT1013" s="46">
        <v>35.0</v>
      </c>
      <c r="AX1013" s="46">
        <v>91.0</v>
      </c>
      <c r="BH1013" s="39">
        <v>1.0</v>
      </c>
      <c r="BP1013" s="39" t="s">
        <v>696</v>
      </c>
    </row>
    <row r="1014">
      <c r="A1014" s="39">
        <v>3017.0</v>
      </c>
      <c r="B1014" s="39" t="s">
        <v>686</v>
      </c>
      <c r="C1014" s="39" t="s">
        <v>91</v>
      </c>
      <c r="D1014" s="39" t="s">
        <v>687</v>
      </c>
      <c r="E1014" s="39">
        <v>2012.0</v>
      </c>
      <c r="F1014" s="39" t="s">
        <v>688</v>
      </c>
      <c r="G1014" s="39" t="s">
        <v>689</v>
      </c>
      <c r="H1014" s="39" t="s">
        <v>89</v>
      </c>
      <c r="I1014" s="39" t="s">
        <v>608</v>
      </c>
      <c r="J1014" s="39">
        <v>2015.0</v>
      </c>
      <c r="K1014" s="46">
        <v>54.0</v>
      </c>
      <c r="L1014" s="39">
        <v>2007.0</v>
      </c>
      <c r="M1014" s="39" t="s">
        <v>694</v>
      </c>
      <c r="P1014" s="39">
        <v>0.95</v>
      </c>
      <c r="Q1014" s="39"/>
      <c r="R1014" s="39">
        <v>1.0</v>
      </c>
      <c r="AC1014" s="39">
        <v>1.0</v>
      </c>
      <c r="AP1014" s="46">
        <v>16.0</v>
      </c>
      <c r="AT1014" s="46">
        <v>35.0</v>
      </c>
      <c r="AX1014" s="46">
        <v>88.0</v>
      </c>
      <c r="BH1014" s="39">
        <v>1.0</v>
      </c>
      <c r="BP1014" s="39" t="s">
        <v>696</v>
      </c>
    </row>
    <row r="1015">
      <c r="A1015" s="39">
        <v>3017.0</v>
      </c>
      <c r="B1015" s="39" t="s">
        <v>686</v>
      </c>
      <c r="C1015" s="39" t="s">
        <v>91</v>
      </c>
      <c r="D1015" s="39" t="s">
        <v>687</v>
      </c>
      <c r="E1015" s="39">
        <v>2012.0</v>
      </c>
      <c r="F1015" s="39" t="s">
        <v>688</v>
      </c>
      <c r="G1015" s="39" t="s">
        <v>689</v>
      </c>
      <c r="H1015" s="39" t="s">
        <v>89</v>
      </c>
      <c r="I1015" s="39" t="s">
        <v>608</v>
      </c>
      <c r="J1015" s="39">
        <v>2015.0</v>
      </c>
      <c r="K1015" s="46">
        <v>63.0</v>
      </c>
      <c r="L1015" s="39">
        <v>2007.0</v>
      </c>
      <c r="M1015" s="39" t="s">
        <v>694</v>
      </c>
      <c r="P1015" s="39">
        <v>0.95</v>
      </c>
      <c r="Q1015" s="39"/>
      <c r="R1015" s="39">
        <v>1.0</v>
      </c>
      <c r="AC1015" s="39">
        <v>1.0</v>
      </c>
      <c r="AP1015" s="46">
        <v>14.0</v>
      </c>
      <c r="AT1015" s="46">
        <v>39.0</v>
      </c>
      <c r="AX1015" s="46">
        <v>204.0</v>
      </c>
      <c r="BH1015" s="39">
        <v>1.0</v>
      </c>
      <c r="BP1015" s="39" t="s">
        <v>696</v>
      </c>
    </row>
    <row r="1016">
      <c r="A1016" s="39">
        <v>3017.0</v>
      </c>
      <c r="B1016" s="39" t="s">
        <v>686</v>
      </c>
      <c r="C1016" s="39" t="s">
        <v>91</v>
      </c>
      <c r="D1016" s="39" t="s">
        <v>687</v>
      </c>
      <c r="E1016" s="39">
        <v>2012.0</v>
      </c>
      <c r="F1016" s="39" t="s">
        <v>688</v>
      </c>
      <c r="G1016" s="39" t="s">
        <v>689</v>
      </c>
      <c r="H1016" s="39" t="s">
        <v>89</v>
      </c>
      <c r="I1016" s="39" t="s">
        <v>608</v>
      </c>
      <c r="J1016" s="39">
        <v>2015.0</v>
      </c>
      <c r="K1016" s="46">
        <v>42.0</v>
      </c>
      <c r="L1016" s="39">
        <v>2007.0</v>
      </c>
      <c r="M1016" s="39" t="s">
        <v>694</v>
      </c>
      <c r="P1016" s="39">
        <v>0.95</v>
      </c>
      <c r="Q1016" s="39"/>
      <c r="R1016" s="39">
        <v>1.0</v>
      </c>
      <c r="AC1016" s="39">
        <v>1.0</v>
      </c>
      <c r="AP1016" s="46">
        <v>6.0</v>
      </c>
      <c r="AT1016" s="46">
        <v>13.0</v>
      </c>
      <c r="AX1016" s="46">
        <v>176.0</v>
      </c>
      <c r="BH1016" s="39">
        <v>1.0</v>
      </c>
      <c r="BP1016" s="39" t="s">
        <v>696</v>
      </c>
    </row>
    <row r="1017">
      <c r="A1017" s="39">
        <v>3017.0</v>
      </c>
      <c r="B1017" s="39" t="s">
        <v>686</v>
      </c>
      <c r="C1017" s="39" t="s">
        <v>91</v>
      </c>
      <c r="D1017" s="39" t="s">
        <v>687</v>
      </c>
      <c r="E1017" s="39">
        <v>2012.0</v>
      </c>
      <c r="F1017" s="39" t="s">
        <v>688</v>
      </c>
      <c r="G1017" s="39" t="s">
        <v>689</v>
      </c>
      <c r="H1017" s="39" t="s">
        <v>89</v>
      </c>
      <c r="I1017" s="39" t="s">
        <v>608</v>
      </c>
      <c r="J1017" s="39">
        <v>2015.0</v>
      </c>
      <c r="K1017" s="46">
        <v>38.0</v>
      </c>
      <c r="L1017" s="39">
        <v>2007.0</v>
      </c>
      <c r="M1017" s="39" t="s">
        <v>694</v>
      </c>
      <c r="P1017" s="39">
        <v>0.95</v>
      </c>
      <c r="Q1017" s="39"/>
      <c r="R1017" s="39">
        <v>1.0</v>
      </c>
      <c r="AC1017" s="39">
        <v>1.0</v>
      </c>
      <c r="AI1017" s="39">
        <v>1.0</v>
      </c>
      <c r="AP1017" s="46">
        <v>4.0</v>
      </c>
      <c r="AT1017" s="46">
        <v>9.0</v>
      </c>
      <c r="AX1017" s="46">
        <v>174.0</v>
      </c>
      <c r="BH1017" s="39">
        <v>1.0</v>
      </c>
      <c r="BP1017" s="39" t="s">
        <v>696</v>
      </c>
    </row>
    <row r="1018">
      <c r="A1018" s="39">
        <v>3017.0</v>
      </c>
      <c r="B1018" s="39" t="s">
        <v>686</v>
      </c>
      <c r="C1018" s="39" t="s">
        <v>91</v>
      </c>
      <c r="D1018" s="39" t="s">
        <v>687</v>
      </c>
      <c r="E1018" s="39">
        <v>2012.0</v>
      </c>
      <c r="F1018" s="39" t="s">
        <v>688</v>
      </c>
      <c r="G1018" s="39" t="s">
        <v>689</v>
      </c>
      <c r="H1018" s="39" t="s">
        <v>89</v>
      </c>
      <c r="I1018" s="39" t="s">
        <v>608</v>
      </c>
      <c r="J1018" s="39">
        <v>2015.0</v>
      </c>
      <c r="K1018" s="46">
        <v>68.0</v>
      </c>
      <c r="L1018" s="39">
        <v>2007.0</v>
      </c>
      <c r="M1018" s="39" t="s">
        <v>694</v>
      </c>
      <c r="P1018" s="39">
        <v>0.95</v>
      </c>
      <c r="Q1018" s="39"/>
      <c r="R1018" s="39">
        <v>1.0</v>
      </c>
      <c r="AC1018" s="39">
        <v>1.0</v>
      </c>
      <c r="AG1018" s="39">
        <v>1.0</v>
      </c>
      <c r="AI1018" s="39">
        <v>1.0</v>
      </c>
      <c r="AP1018" s="46">
        <v>8.0</v>
      </c>
      <c r="AT1018" s="46">
        <v>18.0</v>
      </c>
      <c r="AX1018" s="46">
        <v>288.0</v>
      </c>
      <c r="BH1018" s="39">
        <v>1.0</v>
      </c>
      <c r="BP1018" s="39" t="s">
        <v>696</v>
      </c>
    </row>
    <row r="1019">
      <c r="A1019" s="39">
        <v>3017.0</v>
      </c>
      <c r="B1019" s="39" t="s">
        <v>686</v>
      </c>
      <c r="C1019" s="39" t="s">
        <v>91</v>
      </c>
      <c r="D1019" s="39" t="s">
        <v>687</v>
      </c>
      <c r="E1019" s="39">
        <v>2012.0</v>
      </c>
      <c r="F1019" s="39" t="s">
        <v>688</v>
      </c>
      <c r="G1019" s="39" t="s">
        <v>689</v>
      </c>
      <c r="H1019" s="39" t="s">
        <v>89</v>
      </c>
      <c r="I1019" s="39" t="s">
        <v>608</v>
      </c>
      <c r="J1019" s="39">
        <v>2015.0</v>
      </c>
      <c r="K1019" s="46">
        <v>41.0</v>
      </c>
      <c r="L1019" s="39">
        <v>2007.0</v>
      </c>
      <c r="M1019" s="39" t="s">
        <v>694</v>
      </c>
      <c r="P1019" s="39">
        <v>0.95</v>
      </c>
      <c r="Q1019" s="39"/>
      <c r="R1019" s="39">
        <v>1.0</v>
      </c>
      <c r="AC1019" s="39">
        <v>1.0</v>
      </c>
      <c r="AG1019" s="39">
        <v>1.0</v>
      </c>
      <c r="AI1019" s="39">
        <v>1.0</v>
      </c>
      <c r="AP1019" s="46">
        <v>5.0</v>
      </c>
      <c r="AT1019" s="46">
        <v>10.0</v>
      </c>
      <c r="AX1019" s="46">
        <v>166.0</v>
      </c>
      <c r="BH1019" s="39">
        <v>1.0</v>
      </c>
      <c r="BP1019" s="39" t="s">
        <v>696</v>
      </c>
    </row>
    <row r="1020">
      <c r="A1020" s="39">
        <v>3017.0</v>
      </c>
      <c r="B1020" s="39" t="s">
        <v>686</v>
      </c>
      <c r="C1020" s="39" t="s">
        <v>91</v>
      </c>
      <c r="D1020" s="39" t="s">
        <v>687</v>
      </c>
      <c r="E1020" s="39">
        <v>2012.0</v>
      </c>
      <c r="F1020" s="39" t="s">
        <v>688</v>
      </c>
      <c r="G1020" s="39" t="s">
        <v>689</v>
      </c>
      <c r="H1020" s="39" t="s">
        <v>89</v>
      </c>
      <c r="I1020" s="39" t="s">
        <v>608</v>
      </c>
      <c r="J1020" s="39">
        <v>2015.0</v>
      </c>
      <c r="K1020" s="46">
        <v>61.0</v>
      </c>
      <c r="L1020" s="39">
        <v>2007.0</v>
      </c>
      <c r="M1020" s="39" t="s">
        <v>694</v>
      </c>
      <c r="P1020" s="39">
        <v>0.95</v>
      </c>
      <c r="Q1020" s="39"/>
      <c r="R1020" s="39">
        <v>1.0</v>
      </c>
      <c r="AC1020" s="39">
        <v>1.0</v>
      </c>
      <c r="AP1020" s="46">
        <v>1.0</v>
      </c>
      <c r="AT1020" s="46">
        <v>7.0</v>
      </c>
      <c r="AX1020" s="46">
        <v>319.0</v>
      </c>
      <c r="BH1020" s="39">
        <v>1.0</v>
      </c>
      <c r="BI1020" s="39">
        <v>1.0</v>
      </c>
      <c r="BJ1020" s="39">
        <v>1.0</v>
      </c>
      <c r="BP1020" s="39" t="s">
        <v>696</v>
      </c>
    </row>
    <row r="1021">
      <c r="A1021" s="39">
        <v>3017.0</v>
      </c>
      <c r="B1021" s="39" t="s">
        <v>686</v>
      </c>
      <c r="C1021" s="39" t="s">
        <v>91</v>
      </c>
      <c r="D1021" s="39" t="s">
        <v>687</v>
      </c>
      <c r="E1021" s="39">
        <v>2012.0</v>
      </c>
      <c r="F1021" s="39" t="s">
        <v>688</v>
      </c>
      <c r="G1021" s="39" t="s">
        <v>689</v>
      </c>
      <c r="H1021" s="39" t="s">
        <v>89</v>
      </c>
      <c r="I1021" s="39" t="s">
        <v>608</v>
      </c>
      <c r="J1021" s="39">
        <v>2015.0</v>
      </c>
      <c r="K1021" s="46">
        <v>55.0</v>
      </c>
      <c r="L1021" s="39">
        <v>2007.0</v>
      </c>
      <c r="M1021" s="39" t="s">
        <v>694</v>
      </c>
      <c r="P1021" s="39">
        <v>0.95</v>
      </c>
      <c r="Q1021" s="39"/>
      <c r="R1021" s="39">
        <v>1.0</v>
      </c>
      <c r="AC1021" s="39">
        <v>1.0</v>
      </c>
      <c r="AI1021" s="39">
        <v>1.0</v>
      </c>
      <c r="AP1021" s="46">
        <v>1.0</v>
      </c>
      <c r="AT1021" s="46">
        <v>6.0</v>
      </c>
      <c r="AX1021" s="46">
        <v>289.0</v>
      </c>
      <c r="BH1021" s="39">
        <v>1.0</v>
      </c>
      <c r="BI1021" s="39">
        <v>1.0</v>
      </c>
      <c r="BJ1021" s="39">
        <v>1.0</v>
      </c>
      <c r="BL1021" s="39">
        <v>1.0</v>
      </c>
      <c r="BP1021" s="39" t="s">
        <v>696</v>
      </c>
    </row>
    <row r="1022">
      <c r="A1022" s="39">
        <v>3017.0</v>
      </c>
      <c r="B1022" s="39" t="s">
        <v>686</v>
      </c>
      <c r="C1022" s="39" t="s">
        <v>91</v>
      </c>
      <c r="D1022" s="39" t="s">
        <v>687</v>
      </c>
      <c r="E1022" s="39">
        <v>2012.0</v>
      </c>
      <c r="F1022" s="39" t="s">
        <v>688</v>
      </c>
      <c r="G1022" s="39" t="s">
        <v>689</v>
      </c>
      <c r="H1022" s="39" t="s">
        <v>89</v>
      </c>
      <c r="I1022" s="39" t="s">
        <v>608</v>
      </c>
      <c r="J1022" s="39">
        <v>2015.0</v>
      </c>
      <c r="K1022" s="46">
        <v>69.0</v>
      </c>
      <c r="L1022" s="39">
        <v>2007.0</v>
      </c>
      <c r="M1022" s="39" t="s">
        <v>694</v>
      </c>
      <c r="P1022" s="39">
        <v>0.95</v>
      </c>
      <c r="Q1022" s="39"/>
      <c r="R1022" s="39">
        <v>1.0</v>
      </c>
      <c r="AC1022" s="39">
        <v>1.0</v>
      </c>
      <c r="AG1022" s="39">
        <v>1.0</v>
      </c>
      <c r="AI1022" s="39">
        <v>1.0</v>
      </c>
      <c r="AP1022" s="46">
        <v>1.0</v>
      </c>
      <c r="AT1022" s="46">
        <v>7.0</v>
      </c>
      <c r="AX1022" s="46">
        <v>370.0</v>
      </c>
      <c r="BH1022" s="39">
        <v>1.0</v>
      </c>
      <c r="BI1022" s="39">
        <v>1.0</v>
      </c>
      <c r="BJ1022" s="39">
        <v>1.0</v>
      </c>
      <c r="BL1022" s="39">
        <v>1.0</v>
      </c>
      <c r="BP1022" s="39" t="s">
        <v>696</v>
      </c>
    </row>
    <row r="1023">
      <c r="A1023" s="39">
        <v>3017.0</v>
      </c>
      <c r="B1023" s="39" t="s">
        <v>686</v>
      </c>
      <c r="C1023" s="39" t="s">
        <v>91</v>
      </c>
      <c r="D1023" s="39" t="s">
        <v>687</v>
      </c>
      <c r="E1023" s="39">
        <v>2012.0</v>
      </c>
      <c r="F1023" s="39" t="s">
        <v>688</v>
      </c>
      <c r="G1023" s="39" t="s">
        <v>689</v>
      </c>
      <c r="H1023" s="39" t="s">
        <v>89</v>
      </c>
      <c r="I1023" s="39" t="s">
        <v>608</v>
      </c>
      <c r="J1023" s="39">
        <v>2015.0</v>
      </c>
      <c r="K1023" s="46">
        <v>62.0</v>
      </c>
      <c r="L1023" s="39">
        <v>2007.0</v>
      </c>
      <c r="M1023" s="39" t="s">
        <v>694</v>
      </c>
      <c r="P1023" s="39">
        <v>0.95</v>
      </c>
      <c r="Q1023" s="39"/>
      <c r="R1023" s="39">
        <v>1.0</v>
      </c>
      <c r="AC1023" s="39">
        <v>1.0</v>
      </c>
      <c r="AG1023" s="39">
        <v>1.0</v>
      </c>
      <c r="AI1023" s="39">
        <v>1.0</v>
      </c>
      <c r="AP1023" s="46">
        <v>1.0</v>
      </c>
      <c r="AT1023" s="46">
        <v>6.0</v>
      </c>
      <c r="AX1023" s="46">
        <v>332.0</v>
      </c>
      <c r="BH1023" s="39">
        <v>1.0</v>
      </c>
      <c r="BI1023" s="39">
        <v>1.0</v>
      </c>
      <c r="BJ1023" s="39">
        <v>1.0</v>
      </c>
      <c r="BL1023" s="39">
        <v>1.0</v>
      </c>
      <c r="BP1023" s="39" t="s">
        <v>696</v>
      </c>
    </row>
    <row r="1024">
      <c r="A1024" s="39">
        <v>3017.0</v>
      </c>
      <c r="B1024" s="39" t="s">
        <v>686</v>
      </c>
      <c r="C1024" s="39" t="s">
        <v>91</v>
      </c>
      <c r="D1024" s="39" t="s">
        <v>687</v>
      </c>
      <c r="E1024" s="39">
        <v>2012.0</v>
      </c>
      <c r="F1024" s="39" t="s">
        <v>688</v>
      </c>
      <c r="G1024" s="39" t="s">
        <v>689</v>
      </c>
      <c r="H1024" s="39" t="s">
        <v>89</v>
      </c>
      <c r="I1024" s="39" t="s">
        <v>608</v>
      </c>
      <c r="J1024" s="39">
        <v>2015.0</v>
      </c>
      <c r="K1024" s="46">
        <v>46.0</v>
      </c>
      <c r="L1024" s="39">
        <v>2007.0</v>
      </c>
      <c r="M1024" s="39" t="s">
        <v>694</v>
      </c>
      <c r="P1024" s="39">
        <v>0.14</v>
      </c>
      <c r="Q1024" s="39"/>
      <c r="R1024" s="39">
        <v>1.4</v>
      </c>
      <c r="AP1024" s="46">
        <v>17.0</v>
      </c>
      <c r="AT1024" s="46">
        <v>39.0</v>
      </c>
      <c r="AX1024" s="46">
        <v>102.0</v>
      </c>
      <c r="BH1024" s="39">
        <v>1.0</v>
      </c>
      <c r="BP1024" s="39" t="s">
        <v>697</v>
      </c>
    </row>
    <row r="1025">
      <c r="A1025" s="39">
        <v>3017.0</v>
      </c>
      <c r="B1025" s="39" t="s">
        <v>686</v>
      </c>
      <c r="C1025" s="39" t="s">
        <v>91</v>
      </c>
      <c r="D1025" s="39" t="s">
        <v>687</v>
      </c>
      <c r="E1025" s="39">
        <v>2012.0</v>
      </c>
      <c r="F1025" s="39" t="s">
        <v>688</v>
      </c>
      <c r="G1025" s="39" t="s">
        <v>689</v>
      </c>
      <c r="H1025" s="39" t="s">
        <v>89</v>
      </c>
      <c r="I1025" s="39" t="s">
        <v>608</v>
      </c>
      <c r="J1025" s="39">
        <v>2015.0</v>
      </c>
      <c r="K1025" s="46">
        <v>47.0</v>
      </c>
      <c r="L1025" s="39">
        <v>2007.0</v>
      </c>
      <c r="M1025" s="39" t="s">
        <v>694</v>
      </c>
      <c r="P1025" s="39">
        <v>0.14</v>
      </c>
      <c r="Q1025" s="39"/>
      <c r="R1025" s="39">
        <v>1.4</v>
      </c>
      <c r="S1025" s="39">
        <v>1.0</v>
      </c>
      <c r="AP1025" s="46">
        <v>17.0</v>
      </c>
      <c r="AT1025" s="46">
        <v>39.0</v>
      </c>
      <c r="AX1025" s="46">
        <v>107.0</v>
      </c>
      <c r="BH1025" s="39">
        <v>1.0</v>
      </c>
      <c r="BP1025" s="39" t="s">
        <v>697</v>
      </c>
    </row>
    <row r="1026">
      <c r="A1026" s="39">
        <v>3017.0</v>
      </c>
      <c r="B1026" s="39" t="s">
        <v>686</v>
      </c>
      <c r="C1026" s="39" t="s">
        <v>91</v>
      </c>
      <c r="D1026" s="39" t="s">
        <v>687</v>
      </c>
      <c r="E1026" s="39">
        <v>2012.0</v>
      </c>
      <c r="F1026" s="39" t="s">
        <v>688</v>
      </c>
      <c r="G1026" s="39" t="s">
        <v>689</v>
      </c>
      <c r="H1026" s="39" t="s">
        <v>89</v>
      </c>
      <c r="I1026" s="39" t="s">
        <v>608</v>
      </c>
      <c r="J1026" s="39">
        <v>2015.0</v>
      </c>
      <c r="K1026" s="46">
        <v>42.0</v>
      </c>
      <c r="L1026" s="39">
        <v>2007.0</v>
      </c>
      <c r="M1026" s="39" t="s">
        <v>694</v>
      </c>
      <c r="P1026" s="39">
        <v>0.14</v>
      </c>
      <c r="Q1026" s="39"/>
      <c r="R1026" s="39">
        <v>1.4</v>
      </c>
      <c r="AP1026" s="46">
        <v>14.0</v>
      </c>
      <c r="AT1026" s="46">
        <v>35.0</v>
      </c>
      <c r="AX1026" s="46">
        <v>95.0</v>
      </c>
      <c r="BH1026" s="39">
        <v>1.0</v>
      </c>
      <c r="BP1026" s="39" t="s">
        <v>697</v>
      </c>
    </row>
    <row r="1027">
      <c r="A1027" s="39">
        <v>3017.0</v>
      </c>
      <c r="B1027" s="39" t="s">
        <v>686</v>
      </c>
      <c r="C1027" s="39" t="s">
        <v>91</v>
      </c>
      <c r="D1027" s="39" t="s">
        <v>687</v>
      </c>
      <c r="E1027" s="39">
        <v>2012.0</v>
      </c>
      <c r="F1027" s="39" t="s">
        <v>688</v>
      </c>
      <c r="G1027" s="39" t="s">
        <v>689</v>
      </c>
      <c r="H1027" s="39" t="s">
        <v>89</v>
      </c>
      <c r="I1027" s="39" t="s">
        <v>608</v>
      </c>
      <c r="J1027" s="39">
        <v>2015.0</v>
      </c>
      <c r="K1027" s="46">
        <v>89.0</v>
      </c>
      <c r="L1027" s="39">
        <v>2007.0</v>
      </c>
      <c r="M1027" s="39" t="s">
        <v>694</v>
      </c>
      <c r="P1027" s="39">
        <v>0.14</v>
      </c>
      <c r="Q1027" s="39"/>
      <c r="R1027" s="39">
        <v>1.4</v>
      </c>
      <c r="AG1027" s="39">
        <v>1.0</v>
      </c>
      <c r="AP1027" s="46">
        <v>30.0</v>
      </c>
      <c r="AT1027" s="46">
        <v>72.0</v>
      </c>
      <c r="AX1027" s="46">
        <v>208.0</v>
      </c>
      <c r="BH1027" s="39">
        <v>1.0</v>
      </c>
      <c r="BP1027" s="39" t="s">
        <v>697</v>
      </c>
    </row>
    <row r="1028">
      <c r="A1028" s="39">
        <v>3017.0</v>
      </c>
      <c r="B1028" s="39" t="s">
        <v>686</v>
      </c>
      <c r="C1028" s="39" t="s">
        <v>91</v>
      </c>
      <c r="D1028" s="39" t="s">
        <v>687</v>
      </c>
      <c r="E1028" s="39">
        <v>2012.0</v>
      </c>
      <c r="F1028" s="39" t="s">
        <v>688</v>
      </c>
      <c r="G1028" s="39" t="s">
        <v>689</v>
      </c>
      <c r="H1028" s="39" t="s">
        <v>89</v>
      </c>
      <c r="I1028" s="39" t="s">
        <v>608</v>
      </c>
      <c r="J1028" s="39">
        <v>2015.0</v>
      </c>
      <c r="K1028" s="46">
        <v>58.0</v>
      </c>
      <c r="L1028" s="39">
        <v>2007.0</v>
      </c>
      <c r="M1028" s="39" t="s">
        <v>694</v>
      </c>
      <c r="P1028" s="39">
        <v>0.14</v>
      </c>
      <c r="Q1028" s="39"/>
      <c r="R1028" s="39">
        <v>1.4</v>
      </c>
      <c r="AG1028" s="39">
        <v>1.0</v>
      </c>
      <c r="AP1028" s="46">
        <v>21.0</v>
      </c>
      <c r="AT1028" s="46">
        <v>48.0</v>
      </c>
      <c r="AX1028" s="46">
        <v>132.0</v>
      </c>
      <c r="BH1028" s="39">
        <v>1.0</v>
      </c>
      <c r="BP1028" s="39" t="s">
        <v>697</v>
      </c>
    </row>
    <row r="1029">
      <c r="A1029" s="39">
        <v>3017.0</v>
      </c>
      <c r="B1029" s="39" t="s">
        <v>686</v>
      </c>
      <c r="C1029" s="39" t="s">
        <v>91</v>
      </c>
      <c r="D1029" s="39" t="s">
        <v>687</v>
      </c>
      <c r="E1029" s="39">
        <v>2012.0</v>
      </c>
      <c r="F1029" s="39" t="s">
        <v>688</v>
      </c>
      <c r="G1029" s="39" t="s">
        <v>689</v>
      </c>
      <c r="H1029" s="39" t="s">
        <v>89</v>
      </c>
      <c r="I1029" s="39" t="s">
        <v>608</v>
      </c>
      <c r="J1029" s="39">
        <v>2015.0</v>
      </c>
      <c r="K1029" s="46">
        <v>150.0</v>
      </c>
      <c r="L1029" s="39">
        <v>2007.0</v>
      </c>
      <c r="M1029" s="39" t="s">
        <v>694</v>
      </c>
      <c r="P1029" s="39">
        <v>0.14</v>
      </c>
      <c r="Q1029" s="39"/>
      <c r="R1029" s="39">
        <v>1.4</v>
      </c>
      <c r="S1029" s="39">
        <v>1.0</v>
      </c>
      <c r="AP1029" s="46">
        <v>48.0</v>
      </c>
      <c r="AT1029" s="46">
        <v>122.0</v>
      </c>
      <c r="AX1029" s="46">
        <v>358.0</v>
      </c>
      <c r="BH1029" s="39">
        <v>1.0</v>
      </c>
      <c r="BP1029" s="39" t="s">
        <v>697</v>
      </c>
    </row>
    <row r="1030">
      <c r="A1030" s="39">
        <v>3017.0</v>
      </c>
      <c r="B1030" s="39" t="s">
        <v>686</v>
      </c>
      <c r="C1030" s="39" t="s">
        <v>91</v>
      </c>
      <c r="D1030" s="39" t="s">
        <v>687</v>
      </c>
      <c r="E1030" s="39">
        <v>2012.0</v>
      </c>
      <c r="F1030" s="39" t="s">
        <v>688</v>
      </c>
      <c r="G1030" s="39" t="s">
        <v>689</v>
      </c>
      <c r="H1030" s="39" t="s">
        <v>89</v>
      </c>
      <c r="I1030" s="39" t="s">
        <v>608</v>
      </c>
      <c r="J1030" s="39">
        <v>2015.0</v>
      </c>
      <c r="K1030" s="46">
        <v>32.0</v>
      </c>
      <c r="L1030" s="39">
        <v>2007.0</v>
      </c>
      <c r="M1030" s="39" t="s">
        <v>694</v>
      </c>
      <c r="P1030" s="39">
        <v>0.14</v>
      </c>
      <c r="Q1030" s="39"/>
      <c r="R1030" s="39">
        <v>1.4</v>
      </c>
      <c r="AP1030" s="46">
        <v>13.0</v>
      </c>
      <c r="AT1030" s="46">
        <v>28.0</v>
      </c>
      <c r="AX1030" s="46">
        <v>65.0</v>
      </c>
      <c r="BH1030" s="39">
        <v>1.0</v>
      </c>
      <c r="BP1030" s="39" t="s">
        <v>697</v>
      </c>
    </row>
    <row r="1031">
      <c r="A1031" s="39">
        <v>3017.0</v>
      </c>
      <c r="B1031" s="39" t="s">
        <v>686</v>
      </c>
      <c r="C1031" s="39" t="s">
        <v>91</v>
      </c>
      <c r="D1031" s="39" t="s">
        <v>687</v>
      </c>
      <c r="E1031" s="39">
        <v>2012.0</v>
      </c>
      <c r="F1031" s="39" t="s">
        <v>688</v>
      </c>
      <c r="G1031" s="39" t="s">
        <v>689</v>
      </c>
      <c r="H1031" s="39" t="s">
        <v>89</v>
      </c>
      <c r="I1031" s="39" t="s">
        <v>608</v>
      </c>
      <c r="J1031" s="39">
        <v>2015.0</v>
      </c>
      <c r="K1031" s="46">
        <v>47.0</v>
      </c>
      <c r="L1031" s="39">
        <v>2007.0</v>
      </c>
      <c r="M1031" s="39" t="s">
        <v>694</v>
      </c>
      <c r="P1031" s="39">
        <v>0.14</v>
      </c>
      <c r="Q1031" s="39"/>
      <c r="R1031" s="39">
        <v>1.4</v>
      </c>
      <c r="AB1031" s="39">
        <v>1.0</v>
      </c>
      <c r="AP1031" s="46">
        <v>17.0</v>
      </c>
      <c r="AT1031" s="46">
        <v>39.0</v>
      </c>
      <c r="AX1031" s="46">
        <v>109.0</v>
      </c>
      <c r="BH1031" s="39">
        <v>1.0</v>
      </c>
      <c r="BP1031" s="39" t="s">
        <v>697</v>
      </c>
    </row>
    <row r="1032">
      <c r="A1032" s="39">
        <v>3017.0</v>
      </c>
      <c r="B1032" s="39" t="s">
        <v>686</v>
      </c>
      <c r="C1032" s="39" t="s">
        <v>91</v>
      </c>
      <c r="D1032" s="39" t="s">
        <v>687</v>
      </c>
      <c r="E1032" s="39">
        <v>2012.0</v>
      </c>
      <c r="F1032" s="39" t="s">
        <v>688</v>
      </c>
      <c r="G1032" s="39" t="s">
        <v>689</v>
      </c>
      <c r="H1032" s="39" t="s">
        <v>89</v>
      </c>
      <c r="I1032" s="39" t="s">
        <v>608</v>
      </c>
      <c r="J1032" s="39">
        <v>2015.0</v>
      </c>
      <c r="K1032" s="46">
        <v>64.0</v>
      </c>
      <c r="L1032" s="39">
        <v>2007.0</v>
      </c>
      <c r="M1032" s="39" t="s">
        <v>694</v>
      </c>
      <c r="P1032" s="39">
        <v>0.14</v>
      </c>
      <c r="Q1032" s="39"/>
      <c r="R1032" s="39">
        <v>1.4</v>
      </c>
      <c r="AC1032" s="39">
        <v>1.0</v>
      </c>
      <c r="AP1032" s="46">
        <v>17.0</v>
      </c>
      <c r="AT1032" s="46">
        <v>39.0</v>
      </c>
      <c r="AX1032" s="46">
        <v>102.0</v>
      </c>
      <c r="BH1032" s="39">
        <v>1.0</v>
      </c>
      <c r="BP1032" s="39" t="s">
        <v>697</v>
      </c>
    </row>
    <row r="1033">
      <c r="A1033" s="39">
        <v>3017.0</v>
      </c>
      <c r="B1033" s="39" t="s">
        <v>686</v>
      </c>
      <c r="C1033" s="39" t="s">
        <v>91</v>
      </c>
      <c r="D1033" s="39" t="s">
        <v>687</v>
      </c>
      <c r="E1033" s="39">
        <v>2012.0</v>
      </c>
      <c r="F1033" s="39" t="s">
        <v>688</v>
      </c>
      <c r="G1033" s="39" t="s">
        <v>689</v>
      </c>
      <c r="H1033" s="39" t="s">
        <v>89</v>
      </c>
      <c r="I1033" s="39" t="s">
        <v>608</v>
      </c>
      <c r="J1033" s="39">
        <v>2015.0</v>
      </c>
      <c r="K1033" s="46">
        <v>73.0</v>
      </c>
      <c r="L1033" s="39">
        <v>2007.0</v>
      </c>
      <c r="M1033" s="39" t="s">
        <v>694</v>
      </c>
      <c r="P1033" s="39">
        <v>0.14</v>
      </c>
      <c r="Q1033" s="39"/>
      <c r="R1033" s="39">
        <v>1.4</v>
      </c>
      <c r="AC1033" s="39">
        <v>1.0</v>
      </c>
      <c r="AP1033" s="46">
        <v>16.0</v>
      </c>
      <c r="AT1033" s="46">
        <v>44.0</v>
      </c>
      <c r="AX1033" s="46">
        <v>245.0</v>
      </c>
      <c r="BH1033" s="39">
        <v>1.0</v>
      </c>
      <c r="BP1033" s="39" t="s">
        <v>697</v>
      </c>
    </row>
    <row r="1034">
      <c r="A1034" s="39">
        <v>3017.0</v>
      </c>
      <c r="B1034" s="39" t="s">
        <v>686</v>
      </c>
      <c r="C1034" s="39" t="s">
        <v>91</v>
      </c>
      <c r="D1034" s="39" t="s">
        <v>687</v>
      </c>
      <c r="E1034" s="39">
        <v>2012.0</v>
      </c>
      <c r="F1034" s="39" t="s">
        <v>688</v>
      </c>
      <c r="G1034" s="39" t="s">
        <v>689</v>
      </c>
      <c r="H1034" s="39" t="s">
        <v>89</v>
      </c>
      <c r="I1034" s="39" t="s">
        <v>608</v>
      </c>
      <c r="J1034" s="39">
        <v>2015.0</v>
      </c>
      <c r="K1034" s="46">
        <v>49.0</v>
      </c>
      <c r="L1034" s="39">
        <v>2007.0</v>
      </c>
      <c r="M1034" s="39" t="s">
        <v>694</v>
      </c>
      <c r="P1034" s="39">
        <v>0.14</v>
      </c>
      <c r="Q1034" s="39"/>
      <c r="R1034" s="39">
        <v>1.4</v>
      </c>
      <c r="AC1034" s="39">
        <v>1.0</v>
      </c>
      <c r="AP1034" s="46">
        <v>6.0</v>
      </c>
      <c r="AT1034" s="46">
        <v>14.0</v>
      </c>
      <c r="AX1034" s="46">
        <v>205.0</v>
      </c>
      <c r="BH1034" s="39">
        <v>1.0</v>
      </c>
      <c r="BP1034" s="39" t="s">
        <v>697</v>
      </c>
    </row>
    <row r="1035">
      <c r="A1035" s="39">
        <v>3017.0</v>
      </c>
      <c r="B1035" s="39" t="s">
        <v>686</v>
      </c>
      <c r="C1035" s="39" t="s">
        <v>91</v>
      </c>
      <c r="D1035" s="39" t="s">
        <v>687</v>
      </c>
      <c r="E1035" s="39">
        <v>2012.0</v>
      </c>
      <c r="F1035" s="39" t="s">
        <v>688</v>
      </c>
      <c r="G1035" s="39" t="s">
        <v>689</v>
      </c>
      <c r="H1035" s="39" t="s">
        <v>89</v>
      </c>
      <c r="I1035" s="39" t="s">
        <v>608</v>
      </c>
      <c r="J1035" s="39">
        <v>2015.0</v>
      </c>
      <c r="K1035" s="46">
        <v>45.0</v>
      </c>
      <c r="L1035" s="39">
        <v>2007.0</v>
      </c>
      <c r="M1035" s="39" t="s">
        <v>694</v>
      </c>
      <c r="P1035" s="39">
        <v>0.14</v>
      </c>
      <c r="Q1035" s="39"/>
      <c r="R1035" s="39">
        <v>1.4</v>
      </c>
      <c r="AC1035" s="39">
        <v>1.0</v>
      </c>
      <c r="AI1035" s="39">
        <v>1.0</v>
      </c>
      <c r="AP1035" s="46">
        <v>5.0</v>
      </c>
      <c r="AT1035" s="46">
        <v>10.0</v>
      </c>
      <c r="AX1035" s="46">
        <v>202.0</v>
      </c>
      <c r="BH1035" s="39">
        <v>1.0</v>
      </c>
      <c r="BP1035" s="39" t="s">
        <v>697</v>
      </c>
    </row>
    <row r="1036">
      <c r="A1036" s="39">
        <v>3017.0</v>
      </c>
      <c r="B1036" s="39" t="s">
        <v>686</v>
      </c>
      <c r="C1036" s="39" t="s">
        <v>91</v>
      </c>
      <c r="D1036" s="39" t="s">
        <v>687</v>
      </c>
      <c r="E1036" s="39">
        <v>2012.0</v>
      </c>
      <c r="F1036" s="39" t="s">
        <v>688</v>
      </c>
      <c r="G1036" s="39" t="s">
        <v>689</v>
      </c>
      <c r="H1036" s="39" t="s">
        <v>89</v>
      </c>
      <c r="I1036" s="39" t="s">
        <v>608</v>
      </c>
      <c r="J1036" s="39">
        <v>2015.0</v>
      </c>
      <c r="K1036" s="46">
        <v>89.0</v>
      </c>
      <c r="L1036" s="39">
        <v>2007.0</v>
      </c>
      <c r="M1036" s="39" t="s">
        <v>694</v>
      </c>
      <c r="P1036" s="39">
        <v>0.14</v>
      </c>
      <c r="Q1036" s="39"/>
      <c r="R1036" s="39">
        <v>1.4</v>
      </c>
      <c r="AC1036" s="39">
        <v>1.0</v>
      </c>
      <c r="AG1036" s="39">
        <v>1.0</v>
      </c>
      <c r="AI1036" s="39">
        <v>1.0</v>
      </c>
      <c r="AP1036" s="46">
        <v>9.0</v>
      </c>
      <c r="AT1036" s="46">
        <v>20.0</v>
      </c>
      <c r="AX1036" s="46">
        <v>344.0</v>
      </c>
      <c r="BH1036" s="39">
        <v>1.0</v>
      </c>
      <c r="BP1036" s="39" t="s">
        <v>697</v>
      </c>
    </row>
    <row r="1037">
      <c r="A1037" s="39">
        <v>3017.0</v>
      </c>
      <c r="B1037" s="39" t="s">
        <v>686</v>
      </c>
      <c r="C1037" s="39" t="s">
        <v>91</v>
      </c>
      <c r="D1037" s="39" t="s">
        <v>687</v>
      </c>
      <c r="E1037" s="39">
        <v>2012.0</v>
      </c>
      <c r="F1037" s="39" t="s">
        <v>688</v>
      </c>
      <c r="G1037" s="39" t="s">
        <v>689</v>
      </c>
      <c r="H1037" s="39" t="s">
        <v>89</v>
      </c>
      <c r="I1037" s="39" t="s">
        <v>608</v>
      </c>
      <c r="J1037" s="39">
        <v>2015.0</v>
      </c>
      <c r="K1037" s="46">
        <v>61.0</v>
      </c>
      <c r="L1037" s="39">
        <v>2007.0</v>
      </c>
      <c r="M1037" s="39" t="s">
        <v>694</v>
      </c>
      <c r="P1037" s="39">
        <v>0.14</v>
      </c>
      <c r="Q1037" s="39"/>
      <c r="R1037" s="39">
        <v>1.4</v>
      </c>
      <c r="AC1037" s="39">
        <v>1.0</v>
      </c>
      <c r="AG1037" s="39">
        <v>1.0</v>
      </c>
      <c r="AI1037" s="39">
        <v>1.0</v>
      </c>
      <c r="AP1037" s="46">
        <v>6.0</v>
      </c>
      <c r="AT1037" s="46">
        <v>13.0</v>
      </c>
      <c r="AX1037" s="46">
        <v>285.0</v>
      </c>
      <c r="BH1037" s="39">
        <v>1.0</v>
      </c>
      <c r="BP1037" s="39" t="s">
        <v>697</v>
      </c>
    </row>
    <row r="1038">
      <c r="A1038" s="39">
        <v>3017.0</v>
      </c>
      <c r="B1038" s="39" t="s">
        <v>686</v>
      </c>
      <c r="C1038" s="39" t="s">
        <v>91</v>
      </c>
      <c r="D1038" s="39" t="s">
        <v>687</v>
      </c>
      <c r="E1038" s="39">
        <v>2012.0</v>
      </c>
      <c r="F1038" s="39" t="s">
        <v>688</v>
      </c>
      <c r="G1038" s="39" t="s">
        <v>689</v>
      </c>
      <c r="H1038" s="39" t="s">
        <v>89</v>
      </c>
      <c r="I1038" s="39" t="s">
        <v>608</v>
      </c>
      <c r="J1038" s="39">
        <v>2015.0</v>
      </c>
      <c r="K1038" s="46">
        <v>90.0</v>
      </c>
      <c r="L1038" s="39">
        <v>2007.0</v>
      </c>
      <c r="M1038" s="39" t="s">
        <v>694</v>
      </c>
      <c r="P1038" s="39">
        <v>0.14</v>
      </c>
      <c r="Q1038" s="39"/>
      <c r="R1038" s="39">
        <v>1.4</v>
      </c>
      <c r="AC1038" s="39">
        <v>1.0</v>
      </c>
      <c r="AP1038" s="46">
        <v>1.0</v>
      </c>
      <c r="AT1038" s="46">
        <v>8.0</v>
      </c>
      <c r="AX1038" s="46">
        <v>376.0</v>
      </c>
      <c r="BH1038" s="39">
        <v>1.0</v>
      </c>
      <c r="BI1038" s="39">
        <v>1.0</v>
      </c>
      <c r="BJ1038" s="39">
        <v>1.0</v>
      </c>
      <c r="BP1038" s="39" t="s">
        <v>697</v>
      </c>
    </row>
    <row r="1039">
      <c r="A1039" s="39">
        <v>3017.0</v>
      </c>
      <c r="B1039" s="39" t="s">
        <v>686</v>
      </c>
      <c r="C1039" s="39" t="s">
        <v>91</v>
      </c>
      <c r="D1039" s="39" t="s">
        <v>687</v>
      </c>
      <c r="E1039" s="39">
        <v>2012.0</v>
      </c>
      <c r="F1039" s="39" t="s">
        <v>688</v>
      </c>
      <c r="G1039" s="39" t="s">
        <v>689</v>
      </c>
      <c r="H1039" s="39" t="s">
        <v>89</v>
      </c>
      <c r="I1039" s="39" t="s">
        <v>608</v>
      </c>
      <c r="J1039" s="39">
        <v>2015.0</v>
      </c>
      <c r="K1039" s="46">
        <v>84.0</v>
      </c>
      <c r="L1039" s="39">
        <v>2007.0</v>
      </c>
      <c r="M1039" s="39" t="s">
        <v>694</v>
      </c>
      <c r="P1039" s="39">
        <v>0.14</v>
      </c>
      <c r="Q1039" s="39"/>
      <c r="R1039" s="39">
        <v>1.4</v>
      </c>
      <c r="AC1039" s="39">
        <v>1.0</v>
      </c>
      <c r="AI1039" s="39">
        <v>1.0</v>
      </c>
      <c r="AP1039" s="46">
        <v>1.0</v>
      </c>
      <c r="AT1039" s="46">
        <v>6.0</v>
      </c>
      <c r="AX1039" s="46">
        <v>349.0</v>
      </c>
      <c r="BH1039" s="39">
        <v>1.0</v>
      </c>
      <c r="BI1039" s="39">
        <v>1.0</v>
      </c>
      <c r="BJ1039" s="39">
        <v>1.0</v>
      </c>
      <c r="BL1039" s="39">
        <v>1.0</v>
      </c>
      <c r="BP1039" s="39" t="s">
        <v>697</v>
      </c>
    </row>
    <row r="1040">
      <c r="A1040" s="39">
        <v>3017.0</v>
      </c>
      <c r="B1040" s="39" t="s">
        <v>686</v>
      </c>
      <c r="C1040" s="39" t="s">
        <v>91</v>
      </c>
      <c r="D1040" s="39" t="s">
        <v>687</v>
      </c>
      <c r="E1040" s="39">
        <v>2012.0</v>
      </c>
      <c r="F1040" s="39" t="s">
        <v>688</v>
      </c>
      <c r="G1040" s="39" t="s">
        <v>689</v>
      </c>
      <c r="H1040" s="39" t="s">
        <v>89</v>
      </c>
      <c r="I1040" s="39" t="s">
        <v>608</v>
      </c>
      <c r="J1040" s="39">
        <v>2015.0</v>
      </c>
      <c r="K1040" s="46">
        <v>104.0</v>
      </c>
      <c r="L1040" s="39">
        <v>2007.0</v>
      </c>
      <c r="M1040" s="39" t="s">
        <v>694</v>
      </c>
      <c r="P1040" s="39">
        <v>0.14</v>
      </c>
      <c r="Q1040" s="39"/>
      <c r="R1040" s="39">
        <v>1.4</v>
      </c>
      <c r="AC1040" s="39">
        <v>1.0</v>
      </c>
      <c r="AG1040" s="39">
        <v>1.0</v>
      </c>
      <c r="AI1040" s="39">
        <v>1.0</v>
      </c>
      <c r="AP1040" s="46">
        <v>1.0</v>
      </c>
      <c r="AT1040" s="46">
        <v>8.0</v>
      </c>
      <c r="AX1040" s="46">
        <v>465.0</v>
      </c>
      <c r="BH1040" s="39">
        <v>1.0</v>
      </c>
      <c r="BI1040" s="39">
        <v>1.0</v>
      </c>
      <c r="BJ1040" s="39">
        <v>1.0</v>
      </c>
      <c r="BL1040" s="39">
        <v>1.0</v>
      </c>
      <c r="BP1040" s="39" t="s">
        <v>697</v>
      </c>
    </row>
    <row r="1041">
      <c r="A1041" s="39">
        <v>3017.0</v>
      </c>
      <c r="B1041" s="39" t="s">
        <v>686</v>
      </c>
      <c r="C1041" s="39" t="s">
        <v>91</v>
      </c>
      <c r="D1041" s="39" t="s">
        <v>687</v>
      </c>
      <c r="E1041" s="39">
        <v>2012.0</v>
      </c>
      <c r="F1041" s="39" t="s">
        <v>688</v>
      </c>
      <c r="G1041" s="39" t="s">
        <v>689</v>
      </c>
      <c r="H1041" s="39" t="s">
        <v>89</v>
      </c>
      <c r="I1041" s="39" t="s">
        <v>608</v>
      </c>
      <c r="J1041" s="39">
        <v>2015.0</v>
      </c>
      <c r="K1041" s="46">
        <v>104.0</v>
      </c>
      <c r="L1041" s="39">
        <v>2007.0</v>
      </c>
      <c r="M1041" s="39" t="s">
        <v>694</v>
      </c>
      <c r="P1041" s="39">
        <v>0.14</v>
      </c>
      <c r="Q1041" s="39"/>
      <c r="R1041" s="39">
        <v>1.4</v>
      </c>
      <c r="AC1041" s="39">
        <v>1.0</v>
      </c>
      <c r="AG1041" s="39">
        <v>1.0</v>
      </c>
      <c r="AI1041" s="39">
        <v>1.0</v>
      </c>
      <c r="AP1041" s="46">
        <v>1.0</v>
      </c>
      <c r="AT1041" s="46">
        <v>8.0</v>
      </c>
      <c r="AX1041" s="46">
        <v>451.0</v>
      </c>
      <c r="BH1041" s="39">
        <v>1.0</v>
      </c>
      <c r="BI1041" s="39">
        <v>1.0</v>
      </c>
      <c r="BJ1041" s="39">
        <v>1.0</v>
      </c>
      <c r="BL1041" s="39">
        <v>1.0</v>
      </c>
      <c r="BP1041" s="39" t="s">
        <v>697</v>
      </c>
    </row>
    <row r="1042">
      <c r="A1042" s="39">
        <v>3017.0</v>
      </c>
      <c r="B1042" s="39" t="s">
        <v>686</v>
      </c>
      <c r="C1042" s="39" t="s">
        <v>91</v>
      </c>
      <c r="D1042" s="39" t="s">
        <v>687</v>
      </c>
      <c r="E1042" s="39">
        <v>2012.0</v>
      </c>
      <c r="F1042" s="39" t="s">
        <v>688</v>
      </c>
      <c r="G1042" s="39" t="s">
        <v>689</v>
      </c>
      <c r="H1042" s="39" t="s">
        <v>89</v>
      </c>
      <c r="I1042" s="39" t="s">
        <v>608</v>
      </c>
      <c r="J1042" s="39">
        <v>2015.0</v>
      </c>
      <c r="K1042" s="46">
        <v>60.0</v>
      </c>
      <c r="L1042" s="39">
        <v>2007.0</v>
      </c>
      <c r="M1042" s="39" t="s">
        <v>694</v>
      </c>
      <c r="P1042" s="39">
        <v>-1.1</v>
      </c>
      <c r="Q1042" s="39"/>
      <c r="R1042" s="39">
        <v>2.0</v>
      </c>
      <c r="AP1042" s="46">
        <v>21.0</v>
      </c>
      <c r="AT1042" s="46">
        <v>48.0</v>
      </c>
      <c r="AX1042" s="46">
        <v>144.0</v>
      </c>
      <c r="BH1042" s="39">
        <v>1.0</v>
      </c>
      <c r="BP1042" s="39" t="s">
        <v>698</v>
      </c>
    </row>
    <row r="1043">
      <c r="A1043" s="39">
        <v>3017.0</v>
      </c>
      <c r="B1043" s="39" t="s">
        <v>686</v>
      </c>
      <c r="C1043" s="39" t="s">
        <v>91</v>
      </c>
      <c r="D1043" s="39" t="s">
        <v>687</v>
      </c>
      <c r="E1043" s="39">
        <v>2012.0</v>
      </c>
      <c r="F1043" s="39" t="s">
        <v>688</v>
      </c>
      <c r="G1043" s="39" t="s">
        <v>689</v>
      </c>
      <c r="H1043" s="39" t="s">
        <v>89</v>
      </c>
      <c r="I1043" s="39" t="s">
        <v>608</v>
      </c>
      <c r="J1043" s="39">
        <v>2015.0</v>
      </c>
      <c r="K1043" s="46">
        <v>62.0</v>
      </c>
      <c r="L1043" s="39">
        <v>2007.0</v>
      </c>
      <c r="M1043" s="39" t="s">
        <v>694</v>
      </c>
      <c r="P1043" s="39">
        <v>-1.1</v>
      </c>
      <c r="Q1043" s="39"/>
      <c r="R1043" s="39">
        <v>2.0</v>
      </c>
      <c r="S1043" s="39">
        <v>1.0</v>
      </c>
      <c r="AP1043" s="46">
        <v>21.0</v>
      </c>
      <c r="AT1043" s="46">
        <v>49.0</v>
      </c>
      <c r="AX1043" s="46">
        <v>152.0</v>
      </c>
      <c r="BH1043" s="39">
        <v>1.0</v>
      </c>
      <c r="BP1043" s="39" t="s">
        <v>698</v>
      </c>
    </row>
    <row r="1044">
      <c r="A1044" s="39">
        <v>3017.0</v>
      </c>
      <c r="B1044" s="39" t="s">
        <v>686</v>
      </c>
      <c r="C1044" s="39" t="s">
        <v>91</v>
      </c>
      <c r="D1044" s="39" t="s">
        <v>687</v>
      </c>
      <c r="E1044" s="39">
        <v>2012.0</v>
      </c>
      <c r="F1044" s="39" t="s">
        <v>688</v>
      </c>
      <c r="G1044" s="39" t="s">
        <v>689</v>
      </c>
      <c r="H1044" s="39" t="s">
        <v>89</v>
      </c>
      <c r="I1044" s="39" t="s">
        <v>608</v>
      </c>
      <c r="J1044" s="39">
        <v>2015.0</v>
      </c>
      <c r="K1044" s="46">
        <v>53.0</v>
      </c>
      <c r="L1044" s="39">
        <v>2007.0</v>
      </c>
      <c r="M1044" s="39" t="s">
        <v>694</v>
      </c>
      <c r="P1044" s="39">
        <v>-1.1</v>
      </c>
      <c r="Q1044" s="39"/>
      <c r="R1044" s="39">
        <v>2.0</v>
      </c>
      <c r="AP1044" s="46">
        <v>17.0</v>
      </c>
      <c r="AT1044" s="46">
        <v>42.0</v>
      </c>
      <c r="AX1044" s="46">
        <v>127.0</v>
      </c>
      <c r="BH1044" s="39">
        <v>1.0</v>
      </c>
      <c r="BP1044" s="39" t="s">
        <v>698</v>
      </c>
    </row>
    <row r="1045">
      <c r="A1045" s="39">
        <v>3017.0</v>
      </c>
      <c r="B1045" s="39" t="s">
        <v>686</v>
      </c>
      <c r="C1045" s="39" t="s">
        <v>91</v>
      </c>
      <c r="D1045" s="39" t="s">
        <v>687</v>
      </c>
      <c r="E1045" s="39">
        <v>2012.0</v>
      </c>
      <c r="F1045" s="39" t="s">
        <v>688</v>
      </c>
      <c r="G1045" s="39" t="s">
        <v>689</v>
      </c>
      <c r="H1045" s="39" t="s">
        <v>89</v>
      </c>
      <c r="I1045" s="39" t="s">
        <v>608</v>
      </c>
      <c r="J1045" s="39">
        <v>2015.0</v>
      </c>
      <c r="K1045" s="46">
        <v>143.0</v>
      </c>
      <c r="L1045" s="39">
        <v>2007.0</v>
      </c>
      <c r="M1045" s="39" t="s">
        <v>694</v>
      </c>
      <c r="P1045" s="39">
        <v>-1.1</v>
      </c>
      <c r="Q1045" s="39"/>
      <c r="R1045" s="39">
        <v>2.0</v>
      </c>
      <c r="AG1045" s="39">
        <v>1.0</v>
      </c>
      <c r="AP1045" s="46">
        <v>43.0</v>
      </c>
      <c r="AT1045" s="46">
        <v>108.0</v>
      </c>
      <c r="AX1045" s="46">
        <v>377.0</v>
      </c>
      <c r="BH1045" s="39">
        <v>1.0</v>
      </c>
      <c r="BP1045" s="39" t="s">
        <v>698</v>
      </c>
    </row>
    <row r="1046">
      <c r="A1046" s="39">
        <v>3017.0</v>
      </c>
      <c r="B1046" s="39" t="s">
        <v>686</v>
      </c>
      <c r="C1046" s="39" t="s">
        <v>91</v>
      </c>
      <c r="D1046" s="39" t="s">
        <v>687</v>
      </c>
      <c r="E1046" s="39">
        <v>2012.0</v>
      </c>
      <c r="F1046" s="39" t="s">
        <v>688</v>
      </c>
      <c r="G1046" s="39" t="s">
        <v>689</v>
      </c>
      <c r="H1046" s="39" t="s">
        <v>89</v>
      </c>
      <c r="I1046" s="39" t="s">
        <v>608</v>
      </c>
      <c r="J1046" s="39">
        <v>2015.0</v>
      </c>
      <c r="K1046" s="46">
        <v>143.0</v>
      </c>
      <c r="L1046" s="39">
        <v>2007.0</v>
      </c>
      <c r="M1046" s="39" t="s">
        <v>694</v>
      </c>
      <c r="P1046" s="39">
        <v>-1.1</v>
      </c>
      <c r="Q1046" s="39"/>
      <c r="R1046" s="39">
        <v>2.0</v>
      </c>
      <c r="AG1046" s="39">
        <v>1.0</v>
      </c>
      <c r="AP1046" s="46">
        <v>43.0</v>
      </c>
      <c r="AT1046" s="46">
        <v>108.0</v>
      </c>
      <c r="AX1046" s="46">
        <v>377.0</v>
      </c>
      <c r="BH1046" s="39">
        <v>1.0</v>
      </c>
      <c r="BP1046" s="39" t="s">
        <v>698</v>
      </c>
    </row>
    <row r="1047">
      <c r="A1047" s="39">
        <v>3017.0</v>
      </c>
      <c r="B1047" s="39" t="s">
        <v>686</v>
      </c>
      <c r="C1047" s="39" t="s">
        <v>91</v>
      </c>
      <c r="D1047" s="39" t="s">
        <v>687</v>
      </c>
      <c r="E1047" s="39">
        <v>2012.0</v>
      </c>
      <c r="F1047" s="39" t="s">
        <v>688</v>
      </c>
      <c r="G1047" s="39" t="s">
        <v>689</v>
      </c>
      <c r="H1047" s="39" t="s">
        <v>89</v>
      </c>
      <c r="I1047" s="39" t="s">
        <v>608</v>
      </c>
      <c r="J1047" s="39">
        <v>2015.0</v>
      </c>
      <c r="K1047" s="46">
        <v>316.0</v>
      </c>
      <c r="L1047" s="39">
        <v>2007.0</v>
      </c>
      <c r="M1047" s="39" t="s">
        <v>694</v>
      </c>
      <c r="P1047" s="39">
        <v>-1.1</v>
      </c>
      <c r="Q1047" s="39"/>
      <c r="R1047" s="39">
        <v>2.0</v>
      </c>
      <c r="S1047" s="39">
        <v>1.0</v>
      </c>
      <c r="AP1047" s="46">
        <v>83.0</v>
      </c>
      <c r="AT1047" s="46">
        <v>228.0</v>
      </c>
      <c r="AX1047" s="46">
        <v>890.0</v>
      </c>
      <c r="BH1047" s="39">
        <v>1.0</v>
      </c>
      <c r="BP1047" s="39" t="s">
        <v>698</v>
      </c>
    </row>
    <row r="1048">
      <c r="A1048" s="39">
        <v>3017.0</v>
      </c>
      <c r="B1048" s="39" t="s">
        <v>686</v>
      </c>
      <c r="C1048" s="39" t="s">
        <v>91</v>
      </c>
      <c r="D1048" s="39" t="s">
        <v>687</v>
      </c>
      <c r="E1048" s="39">
        <v>2012.0</v>
      </c>
      <c r="F1048" s="39" t="s">
        <v>688</v>
      </c>
      <c r="G1048" s="39" t="s">
        <v>689</v>
      </c>
      <c r="H1048" s="39" t="s">
        <v>89</v>
      </c>
      <c r="I1048" s="39" t="s">
        <v>608</v>
      </c>
      <c r="J1048" s="39">
        <v>2015.0</v>
      </c>
      <c r="K1048" s="46">
        <v>37.0</v>
      </c>
      <c r="L1048" s="39">
        <v>2007.0</v>
      </c>
      <c r="M1048" s="39" t="s">
        <v>694</v>
      </c>
      <c r="P1048" s="39">
        <v>-1.1</v>
      </c>
      <c r="Q1048" s="39"/>
      <c r="R1048" s="39">
        <v>2.0</v>
      </c>
      <c r="AP1048" s="46">
        <v>15.0</v>
      </c>
      <c r="AT1048" s="46">
        <v>32.0</v>
      </c>
      <c r="AX1048" s="46">
        <v>79.0</v>
      </c>
      <c r="BH1048" s="39">
        <v>1.0</v>
      </c>
      <c r="BP1048" s="39" t="s">
        <v>698</v>
      </c>
    </row>
    <row r="1049">
      <c r="A1049" s="39">
        <v>3017.0</v>
      </c>
      <c r="B1049" s="39" t="s">
        <v>686</v>
      </c>
      <c r="C1049" s="39" t="s">
        <v>91</v>
      </c>
      <c r="D1049" s="39" t="s">
        <v>687</v>
      </c>
      <c r="E1049" s="39">
        <v>2012.0</v>
      </c>
      <c r="F1049" s="39" t="s">
        <v>688</v>
      </c>
      <c r="G1049" s="39" t="s">
        <v>689</v>
      </c>
      <c r="H1049" s="39" t="s">
        <v>89</v>
      </c>
      <c r="I1049" s="39" t="s">
        <v>608</v>
      </c>
      <c r="J1049" s="39">
        <v>2015.0</v>
      </c>
      <c r="K1049" s="46">
        <v>63.0</v>
      </c>
      <c r="L1049" s="39">
        <v>2007.0</v>
      </c>
      <c r="M1049" s="39" t="s">
        <v>694</v>
      </c>
      <c r="P1049" s="39">
        <v>-1.1</v>
      </c>
      <c r="Q1049" s="39"/>
      <c r="R1049" s="39">
        <v>2.0</v>
      </c>
      <c r="AB1049" s="39">
        <v>1.0</v>
      </c>
      <c r="AP1049" s="46">
        <v>21.0</v>
      </c>
      <c r="AT1049" s="46">
        <v>48.0</v>
      </c>
      <c r="AX1049" s="46">
        <v>170.0</v>
      </c>
      <c r="BH1049" s="39">
        <v>1.0</v>
      </c>
      <c r="BP1049" s="39" t="s">
        <v>698</v>
      </c>
    </row>
    <row r="1050">
      <c r="A1050" s="39">
        <v>3017.0</v>
      </c>
      <c r="B1050" s="39" t="s">
        <v>686</v>
      </c>
      <c r="C1050" s="39" t="s">
        <v>91</v>
      </c>
      <c r="D1050" s="39" t="s">
        <v>687</v>
      </c>
      <c r="E1050" s="39">
        <v>2012.0</v>
      </c>
      <c r="F1050" s="39" t="s">
        <v>688</v>
      </c>
      <c r="G1050" s="39" t="s">
        <v>689</v>
      </c>
      <c r="H1050" s="39" t="s">
        <v>89</v>
      </c>
      <c r="I1050" s="39" t="s">
        <v>608</v>
      </c>
      <c r="J1050" s="39">
        <v>2015.0</v>
      </c>
      <c r="K1050" s="46">
        <v>97.0</v>
      </c>
      <c r="L1050" s="39">
        <v>2007.0</v>
      </c>
      <c r="M1050" s="39" t="s">
        <v>694</v>
      </c>
      <c r="P1050" s="39">
        <v>-1.1</v>
      </c>
      <c r="Q1050" s="39"/>
      <c r="R1050" s="39">
        <v>2.0</v>
      </c>
      <c r="AC1050" s="39">
        <v>1.0</v>
      </c>
      <c r="AP1050" s="46">
        <v>21.0</v>
      </c>
      <c r="AT1050" s="46">
        <v>48.0</v>
      </c>
      <c r="AX1050" s="46">
        <v>144.0</v>
      </c>
      <c r="BH1050" s="39">
        <v>1.0</v>
      </c>
      <c r="BP1050" s="39" t="s">
        <v>698</v>
      </c>
    </row>
    <row r="1051">
      <c r="A1051" s="39">
        <v>3017.0</v>
      </c>
      <c r="B1051" s="39" t="s">
        <v>686</v>
      </c>
      <c r="C1051" s="39" t="s">
        <v>91</v>
      </c>
      <c r="D1051" s="39" t="s">
        <v>687</v>
      </c>
      <c r="E1051" s="39">
        <v>2012.0</v>
      </c>
      <c r="F1051" s="39" t="s">
        <v>688</v>
      </c>
      <c r="G1051" s="39" t="s">
        <v>689</v>
      </c>
      <c r="H1051" s="39" t="s">
        <v>89</v>
      </c>
      <c r="I1051" s="39" t="s">
        <v>608</v>
      </c>
      <c r="J1051" s="39">
        <v>2015.0</v>
      </c>
      <c r="K1051" s="46">
        <v>105.0</v>
      </c>
      <c r="L1051" s="39">
        <v>2007.0</v>
      </c>
      <c r="M1051" s="39" t="s">
        <v>694</v>
      </c>
      <c r="P1051" s="39">
        <v>-1.1</v>
      </c>
      <c r="Q1051" s="39"/>
      <c r="R1051" s="39">
        <v>2.0</v>
      </c>
      <c r="AC1051" s="39">
        <v>1.0</v>
      </c>
      <c r="AP1051" s="46">
        <v>19.0</v>
      </c>
      <c r="AT1051" s="46">
        <v>55.0</v>
      </c>
      <c r="AX1051" s="46">
        <v>369.0</v>
      </c>
      <c r="BH1051" s="39">
        <v>1.0</v>
      </c>
      <c r="BP1051" s="39" t="s">
        <v>698</v>
      </c>
    </row>
    <row r="1052">
      <c r="A1052" s="39">
        <v>3017.0</v>
      </c>
      <c r="B1052" s="39" t="s">
        <v>686</v>
      </c>
      <c r="C1052" s="39" t="s">
        <v>91</v>
      </c>
      <c r="D1052" s="39" t="s">
        <v>687</v>
      </c>
      <c r="E1052" s="39">
        <v>2012.0</v>
      </c>
      <c r="F1052" s="39" t="s">
        <v>688</v>
      </c>
      <c r="G1052" s="39" t="s">
        <v>689</v>
      </c>
      <c r="H1052" s="39" t="s">
        <v>89</v>
      </c>
      <c r="I1052" s="39" t="s">
        <v>608</v>
      </c>
      <c r="J1052" s="39">
        <v>2015.0</v>
      </c>
      <c r="K1052" s="46">
        <v>68.0</v>
      </c>
      <c r="L1052" s="39">
        <v>2007.0</v>
      </c>
      <c r="M1052" s="39" t="s">
        <v>694</v>
      </c>
      <c r="P1052" s="39">
        <v>-1.1</v>
      </c>
      <c r="Q1052" s="39"/>
      <c r="R1052" s="39">
        <v>2.0</v>
      </c>
      <c r="AC1052" s="39">
        <v>1.0</v>
      </c>
      <c r="AP1052" s="46">
        <v>7.0</v>
      </c>
      <c r="AT1052" s="46">
        <v>17.0</v>
      </c>
      <c r="AX1052" s="46">
        <v>278.0</v>
      </c>
      <c r="BH1052" s="39">
        <v>1.0</v>
      </c>
      <c r="BP1052" s="39" t="s">
        <v>698</v>
      </c>
    </row>
    <row r="1053">
      <c r="A1053" s="39">
        <v>3017.0</v>
      </c>
      <c r="B1053" s="39" t="s">
        <v>686</v>
      </c>
      <c r="C1053" s="39" t="s">
        <v>91</v>
      </c>
      <c r="D1053" s="39" t="s">
        <v>687</v>
      </c>
      <c r="E1053" s="39">
        <v>2012.0</v>
      </c>
      <c r="F1053" s="39" t="s">
        <v>688</v>
      </c>
      <c r="G1053" s="39" t="s">
        <v>689</v>
      </c>
      <c r="H1053" s="39" t="s">
        <v>89</v>
      </c>
      <c r="I1053" s="39" t="s">
        <v>608</v>
      </c>
      <c r="J1053" s="39">
        <v>2015.0</v>
      </c>
      <c r="K1053" s="46">
        <v>60.0</v>
      </c>
      <c r="L1053" s="39">
        <v>2007.0</v>
      </c>
      <c r="M1053" s="39" t="s">
        <v>694</v>
      </c>
      <c r="P1053" s="39">
        <v>-1.1</v>
      </c>
      <c r="Q1053" s="39"/>
      <c r="R1053" s="39">
        <v>2.0</v>
      </c>
      <c r="AC1053" s="39">
        <v>1.0</v>
      </c>
      <c r="AI1053" s="39">
        <v>1.0</v>
      </c>
      <c r="AP1053" s="46">
        <v>5.0</v>
      </c>
      <c r="AT1053" s="46">
        <v>11.0</v>
      </c>
      <c r="AX1053" s="46">
        <v>274.0</v>
      </c>
      <c r="BH1053" s="39">
        <v>1.0</v>
      </c>
      <c r="BP1053" s="39" t="s">
        <v>698</v>
      </c>
    </row>
    <row r="1054">
      <c r="A1054" s="39">
        <v>3017.0</v>
      </c>
      <c r="B1054" s="39" t="s">
        <v>686</v>
      </c>
      <c r="C1054" s="39" t="s">
        <v>91</v>
      </c>
      <c r="D1054" s="39" t="s">
        <v>687</v>
      </c>
      <c r="E1054" s="39">
        <v>2012.0</v>
      </c>
      <c r="F1054" s="39" t="s">
        <v>688</v>
      </c>
      <c r="G1054" s="39" t="s">
        <v>689</v>
      </c>
      <c r="H1054" s="39" t="s">
        <v>89</v>
      </c>
      <c r="I1054" s="39" t="s">
        <v>608</v>
      </c>
      <c r="J1054" s="39">
        <v>2015.0</v>
      </c>
      <c r="K1054" s="46">
        <v>163.0</v>
      </c>
      <c r="L1054" s="39">
        <v>2007.0</v>
      </c>
      <c r="M1054" s="39" t="s">
        <v>694</v>
      </c>
      <c r="P1054" s="39">
        <v>-1.1</v>
      </c>
      <c r="Q1054" s="39"/>
      <c r="R1054" s="39">
        <v>2.0</v>
      </c>
      <c r="AC1054" s="39">
        <v>1.0</v>
      </c>
      <c r="AG1054" s="39">
        <v>1.0</v>
      </c>
      <c r="AI1054" s="39">
        <v>1.0</v>
      </c>
      <c r="AP1054" s="46">
        <v>11.0</v>
      </c>
      <c r="AT1054" s="46">
        <v>26.0</v>
      </c>
      <c r="AX1054" s="46">
        <v>501.0</v>
      </c>
      <c r="BH1054" s="39">
        <v>1.0</v>
      </c>
      <c r="BP1054" s="39" t="s">
        <v>698</v>
      </c>
    </row>
    <row r="1055">
      <c r="A1055" s="39">
        <v>3017.0</v>
      </c>
      <c r="B1055" s="39" t="s">
        <v>686</v>
      </c>
      <c r="C1055" s="39" t="s">
        <v>91</v>
      </c>
      <c r="D1055" s="39" t="s">
        <v>687</v>
      </c>
      <c r="E1055" s="39">
        <v>2012.0</v>
      </c>
      <c r="F1055" s="39" t="s">
        <v>688</v>
      </c>
      <c r="G1055" s="39" t="s">
        <v>689</v>
      </c>
      <c r="H1055" s="39" t="s">
        <v>89</v>
      </c>
      <c r="I1055" s="39" t="s">
        <v>608</v>
      </c>
      <c r="J1055" s="39">
        <v>2015.0</v>
      </c>
      <c r="K1055" s="46">
        <v>163.0</v>
      </c>
      <c r="L1055" s="39">
        <v>2007.0</v>
      </c>
      <c r="M1055" s="39" t="s">
        <v>694</v>
      </c>
      <c r="P1055" s="39">
        <v>-1.1</v>
      </c>
      <c r="Q1055" s="39"/>
      <c r="R1055" s="39">
        <v>2.0</v>
      </c>
      <c r="AC1055" s="39">
        <v>1.0</v>
      </c>
      <c r="AG1055" s="39">
        <v>1.0</v>
      </c>
      <c r="AI1055" s="39">
        <v>1.0</v>
      </c>
      <c r="AP1055" s="46">
        <v>11.0</v>
      </c>
      <c r="AT1055" s="46">
        <v>26.0</v>
      </c>
      <c r="AX1055" s="46">
        <v>501.0</v>
      </c>
      <c r="BH1055" s="39">
        <v>1.0</v>
      </c>
      <c r="BP1055" s="39" t="s">
        <v>698</v>
      </c>
    </row>
    <row r="1056">
      <c r="A1056" s="39">
        <v>3017.0</v>
      </c>
      <c r="B1056" s="39" t="s">
        <v>686</v>
      </c>
      <c r="C1056" s="39" t="s">
        <v>91</v>
      </c>
      <c r="D1056" s="39" t="s">
        <v>687</v>
      </c>
      <c r="E1056" s="39">
        <v>2012.0</v>
      </c>
      <c r="F1056" s="39" t="s">
        <v>688</v>
      </c>
      <c r="G1056" s="39" t="s">
        <v>689</v>
      </c>
      <c r="H1056" s="39" t="s">
        <v>89</v>
      </c>
      <c r="I1056" s="39" t="s">
        <v>608</v>
      </c>
      <c r="J1056" s="39">
        <v>2015.0</v>
      </c>
      <c r="K1056" s="46">
        <v>434.0</v>
      </c>
      <c r="L1056" s="39">
        <v>2007.0</v>
      </c>
      <c r="M1056" s="39" t="s">
        <v>694</v>
      </c>
      <c r="P1056" s="39">
        <v>-1.1</v>
      </c>
      <c r="Q1056" s="39"/>
      <c r="R1056" s="39">
        <v>2.0</v>
      </c>
      <c r="AC1056" s="39">
        <v>1.0</v>
      </c>
      <c r="AP1056" s="46">
        <v>2.0</v>
      </c>
      <c r="AT1056" s="46">
        <v>10.0</v>
      </c>
      <c r="AX1056" s="46">
        <v>551.0</v>
      </c>
      <c r="BH1056" s="39">
        <v>1.0</v>
      </c>
      <c r="BI1056" s="39">
        <v>1.0</v>
      </c>
      <c r="BJ1056" s="39">
        <v>1.0</v>
      </c>
      <c r="BP1056" s="39" t="s">
        <v>698</v>
      </c>
    </row>
    <row r="1057">
      <c r="A1057" s="39">
        <v>3017.0</v>
      </c>
      <c r="B1057" s="39" t="s">
        <v>686</v>
      </c>
      <c r="C1057" s="39" t="s">
        <v>91</v>
      </c>
      <c r="D1057" s="39" t="s">
        <v>687</v>
      </c>
      <c r="E1057" s="39">
        <v>2012.0</v>
      </c>
      <c r="F1057" s="39" t="s">
        <v>688</v>
      </c>
      <c r="G1057" s="39" t="s">
        <v>689</v>
      </c>
      <c r="H1057" s="39" t="s">
        <v>89</v>
      </c>
      <c r="I1057" s="39" t="s">
        <v>608</v>
      </c>
      <c r="J1057" s="39">
        <v>2015.0</v>
      </c>
      <c r="K1057" s="46">
        <v>689.0</v>
      </c>
      <c r="L1057" s="39">
        <v>2007.0</v>
      </c>
      <c r="M1057" s="39" t="s">
        <v>694</v>
      </c>
      <c r="P1057" s="39">
        <v>-1.1</v>
      </c>
      <c r="Q1057" s="39"/>
      <c r="R1057" s="39">
        <v>2.0</v>
      </c>
      <c r="AC1057" s="39">
        <v>1.0</v>
      </c>
      <c r="AI1057" s="39">
        <v>1.0</v>
      </c>
      <c r="AP1057" s="46">
        <v>1.0</v>
      </c>
      <c r="AT1057" s="46">
        <v>7.0</v>
      </c>
      <c r="AX1057" s="46">
        <v>489.0</v>
      </c>
      <c r="BH1057" s="39">
        <v>1.0</v>
      </c>
      <c r="BI1057" s="39">
        <v>1.0</v>
      </c>
      <c r="BJ1057" s="39">
        <v>1.0</v>
      </c>
      <c r="BL1057" s="39">
        <v>1.0</v>
      </c>
      <c r="BP1057" s="39" t="s">
        <v>698</v>
      </c>
    </row>
    <row r="1058">
      <c r="A1058" s="39">
        <v>3017.0</v>
      </c>
      <c r="B1058" s="39" t="s">
        <v>686</v>
      </c>
      <c r="C1058" s="39" t="s">
        <v>91</v>
      </c>
      <c r="D1058" s="39" t="s">
        <v>687</v>
      </c>
      <c r="E1058" s="39">
        <v>2012.0</v>
      </c>
      <c r="F1058" s="39" t="s">
        <v>688</v>
      </c>
      <c r="G1058" s="39" t="s">
        <v>689</v>
      </c>
      <c r="H1058" s="39" t="s">
        <v>89</v>
      </c>
      <c r="I1058" s="39" t="s">
        <v>608</v>
      </c>
      <c r="J1058" s="39">
        <v>2015.0</v>
      </c>
      <c r="K1058" s="46">
        <v>506.0</v>
      </c>
      <c r="L1058" s="39">
        <v>2007.0</v>
      </c>
      <c r="M1058" s="39" t="s">
        <v>694</v>
      </c>
      <c r="P1058" s="39">
        <v>-1.1</v>
      </c>
      <c r="Q1058" s="39"/>
      <c r="R1058" s="39">
        <v>2.0</v>
      </c>
      <c r="AC1058" s="39">
        <v>1.0</v>
      </c>
      <c r="AG1058" s="39">
        <v>1.0</v>
      </c>
      <c r="AI1058" s="39">
        <v>1.0</v>
      </c>
      <c r="AP1058" s="46">
        <v>2.0</v>
      </c>
      <c r="AT1058" s="46">
        <v>9.0</v>
      </c>
      <c r="AX1058" s="46">
        <v>643.0</v>
      </c>
      <c r="BH1058" s="39">
        <v>1.0</v>
      </c>
      <c r="BI1058" s="39">
        <v>1.0</v>
      </c>
      <c r="BJ1058" s="39">
        <v>1.0</v>
      </c>
      <c r="BL1058" s="39">
        <v>1.0</v>
      </c>
      <c r="BP1058" s="39" t="s">
        <v>698</v>
      </c>
    </row>
    <row r="1059">
      <c r="A1059" s="39">
        <v>3017.0</v>
      </c>
      <c r="B1059" s="39" t="s">
        <v>686</v>
      </c>
      <c r="C1059" s="39" t="s">
        <v>91</v>
      </c>
      <c r="D1059" s="39" t="s">
        <v>687</v>
      </c>
      <c r="E1059" s="39">
        <v>2012.0</v>
      </c>
      <c r="F1059" s="39" t="s">
        <v>688</v>
      </c>
      <c r="G1059" s="39" t="s">
        <v>689</v>
      </c>
      <c r="H1059" s="39" t="s">
        <v>89</v>
      </c>
      <c r="I1059" s="39" t="s">
        <v>608</v>
      </c>
      <c r="J1059" s="39">
        <v>2015.0</v>
      </c>
      <c r="K1059" s="46">
        <v>556.0</v>
      </c>
      <c r="L1059" s="39">
        <v>2007.0</v>
      </c>
      <c r="M1059" s="39" t="s">
        <v>694</v>
      </c>
      <c r="P1059" s="39">
        <v>-1.1</v>
      </c>
      <c r="Q1059" s="39"/>
      <c r="R1059" s="39">
        <v>2.0</v>
      </c>
      <c r="AC1059" s="39">
        <v>1.0</v>
      </c>
      <c r="AG1059" s="39">
        <v>1.0</v>
      </c>
      <c r="AI1059" s="39">
        <v>1.0</v>
      </c>
      <c r="AP1059" s="46">
        <v>2.0</v>
      </c>
      <c r="AT1059" s="46">
        <v>12.0</v>
      </c>
      <c r="AX1059" s="46">
        <v>757.0</v>
      </c>
      <c r="BH1059" s="39">
        <v>1.0</v>
      </c>
      <c r="BI1059" s="39">
        <v>1.0</v>
      </c>
      <c r="BJ1059" s="39">
        <v>1.0</v>
      </c>
      <c r="BL1059" s="39">
        <v>1.0</v>
      </c>
      <c r="BP1059" s="39" t="s">
        <v>698</v>
      </c>
    </row>
    <row r="1060">
      <c r="A1060" s="49">
        <v>495.0</v>
      </c>
      <c r="B1060" s="42" t="s">
        <v>699</v>
      </c>
      <c r="C1060" s="42" t="s">
        <v>674</v>
      </c>
      <c r="D1060" s="50" t="s">
        <v>700</v>
      </c>
      <c r="E1060" s="42">
        <v>2019.0</v>
      </c>
      <c r="F1060" s="42" t="s">
        <v>701</v>
      </c>
      <c r="I1060" s="39" t="s">
        <v>608</v>
      </c>
      <c r="J1060" s="42">
        <v>2015.0</v>
      </c>
      <c r="K1060" s="42">
        <v>126.508479882498</v>
      </c>
      <c r="L1060" s="42">
        <v>2015.0</v>
      </c>
      <c r="M1060" s="42" t="s">
        <v>85</v>
      </c>
      <c r="P1060" s="42">
        <v>0.005</v>
      </c>
      <c r="Q1060" s="42"/>
      <c r="R1060" s="42">
        <v>0.9</v>
      </c>
      <c r="S1060" s="42">
        <v>1.0</v>
      </c>
      <c r="AB1060" s="42">
        <v>1.0</v>
      </c>
      <c r="AC1060" s="42">
        <v>1.0</v>
      </c>
      <c r="AD1060" s="42">
        <v>1.0</v>
      </c>
      <c r="AE1060" s="42">
        <v>1.0</v>
      </c>
      <c r="AL1060" s="50">
        <v>4.26419325344692</v>
      </c>
      <c r="AM1060" s="51"/>
      <c r="AN1060" s="51"/>
      <c r="AO1060" s="51"/>
      <c r="AP1060" s="51"/>
      <c r="AQ1060" s="51"/>
      <c r="AR1060" s="51"/>
      <c r="AS1060" s="51"/>
      <c r="AT1060" s="50">
        <v>126.508479882498</v>
      </c>
      <c r="AU1060" s="51"/>
      <c r="AV1060" s="51"/>
      <c r="AW1060" s="51"/>
      <c r="AX1060" s="51"/>
      <c r="AY1060" s="51"/>
      <c r="AZ1060" s="51"/>
      <c r="BA1060" s="51"/>
      <c r="BB1060" s="50">
        <v>141.293160532358</v>
      </c>
      <c r="BC1060" s="51"/>
      <c r="BD1060" s="51"/>
      <c r="BE1060" s="51"/>
      <c r="BF1060" s="51"/>
      <c r="BG1060" s="51"/>
      <c r="BH1060" s="51"/>
      <c r="BI1060" s="51"/>
      <c r="BJ1060" s="51"/>
      <c r="BK1060" s="51"/>
      <c r="BM1060" s="51"/>
      <c r="BN1060" s="51"/>
      <c r="BO1060" s="52">
        <v>1.0</v>
      </c>
      <c r="BP1060" s="52" t="s">
        <v>270</v>
      </c>
      <c r="BQ1060" s="51"/>
      <c r="BR1060" s="51"/>
      <c r="BS1060" s="51"/>
    </row>
    <row r="1061">
      <c r="A1061" s="53">
        <v>495.0</v>
      </c>
      <c r="B1061" s="54" t="s">
        <v>699</v>
      </c>
      <c r="C1061" s="54" t="s">
        <v>674</v>
      </c>
      <c r="D1061" s="55" t="s">
        <v>700</v>
      </c>
      <c r="E1061" s="53">
        <v>2019.0</v>
      </c>
      <c r="F1061" s="56" t="s">
        <v>701</v>
      </c>
      <c r="G1061" s="57"/>
      <c r="H1061" s="57"/>
      <c r="I1061" s="39" t="s">
        <v>608</v>
      </c>
      <c r="J1061" s="53">
        <v>2015.0</v>
      </c>
      <c r="K1061" s="58">
        <v>189.574436678511</v>
      </c>
      <c r="L1061" s="53">
        <v>2015.0</v>
      </c>
      <c r="M1061" s="54" t="s">
        <v>85</v>
      </c>
      <c r="N1061" s="54"/>
      <c r="O1061" s="54"/>
      <c r="P1061" s="58">
        <v>0.0025</v>
      </c>
      <c r="Q1061" s="53"/>
      <c r="R1061" s="53">
        <v>0.9</v>
      </c>
      <c r="S1061" s="53">
        <v>1.0</v>
      </c>
      <c r="T1061" s="54"/>
      <c r="U1061" s="54"/>
      <c r="V1061" s="54"/>
      <c r="W1061" s="54"/>
      <c r="X1061" s="54"/>
      <c r="Y1061" s="54"/>
      <c r="Z1061" s="54"/>
      <c r="AA1061" s="54"/>
      <c r="AB1061" s="53">
        <v>1.0</v>
      </c>
      <c r="AC1061" s="53">
        <v>1.0</v>
      </c>
      <c r="AD1061" s="53">
        <v>1.0</v>
      </c>
      <c r="AE1061" s="53">
        <v>1.0</v>
      </c>
      <c r="AF1061" s="54"/>
      <c r="AG1061" s="54"/>
      <c r="AH1061" s="54"/>
      <c r="AI1061" s="54"/>
      <c r="AJ1061" s="54"/>
      <c r="AK1061" s="54"/>
      <c r="AL1061" s="59"/>
      <c r="AM1061" s="54"/>
      <c r="AN1061" s="54"/>
      <c r="AO1061" s="54"/>
      <c r="AP1061" s="54"/>
      <c r="AQ1061" s="54"/>
      <c r="AR1061" s="54"/>
      <c r="AS1061" s="54"/>
      <c r="AT1061" s="60">
        <v>189.574436678511</v>
      </c>
      <c r="AU1061" s="54"/>
      <c r="AV1061" s="54"/>
      <c r="AW1061" s="54"/>
      <c r="AX1061" s="54"/>
      <c r="AY1061" s="54"/>
      <c r="AZ1061" s="54"/>
      <c r="BA1061" s="54"/>
      <c r="BB1061" s="59"/>
      <c r="BC1061" s="54"/>
      <c r="BD1061" s="54"/>
      <c r="BE1061" s="54"/>
      <c r="BF1061" s="54"/>
      <c r="BG1061" s="54"/>
      <c r="BH1061" s="54"/>
      <c r="BI1061" s="54"/>
      <c r="BJ1061" s="54"/>
      <c r="BK1061" s="54"/>
      <c r="BL1061" s="54"/>
      <c r="BM1061" s="54"/>
      <c r="BN1061" s="61">
        <v>1.0</v>
      </c>
      <c r="BO1061" s="62"/>
      <c r="BP1061" s="63" t="s">
        <v>702</v>
      </c>
      <c r="BQ1061" s="54"/>
      <c r="BR1061" s="54"/>
      <c r="BS1061" s="54"/>
      <c r="BT1061" s="54"/>
      <c r="BU1061" s="54"/>
      <c r="BV1061" s="54"/>
      <c r="BW1061" s="54"/>
      <c r="BX1061" s="54"/>
      <c r="BY1061" s="54"/>
      <c r="BZ1061" s="54"/>
      <c r="CA1061" s="54"/>
      <c r="CB1061" s="54"/>
      <c r="CC1061" s="54"/>
      <c r="CD1061" s="54"/>
      <c r="CE1061" s="54"/>
      <c r="CF1061" s="54"/>
      <c r="CG1061" s="54"/>
      <c r="CH1061" s="54"/>
      <c r="CI1061" s="54"/>
    </row>
    <row r="1062">
      <c r="A1062" s="53">
        <v>495.0</v>
      </c>
      <c r="B1062" s="54" t="s">
        <v>699</v>
      </c>
      <c r="C1062" s="54" t="s">
        <v>674</v>
      </c>
      <c r="D1062" s="55" t="s">
        <v>700</v>
      </c>
      <c r="E1062" s="53">
        <v>2019.0</v>
      </c>
      <c r="F1062" s="56" t="s">
        <v>701</v>
      </c>
      <c r="G1062" s="57"/>
      <c r="H1062" s="57"/>
      <c r="I1062" s="39" t="s">
        <v>608</v>
      </c>
      <c r="J1062" s="53">
        <v>2015.0</v>
      </c>
      <c r="K1062" s="58">
        <v>57.8856232350869</v>
      </c>
      <c r="L1062" s="53">
        <v>2015.0</v>
      </c>
      <c r="M1062" s="54" t="s">
        <v>85</v>
      </c>
      <c r="N1062" s="54"/>
      <c r="O1062" s="54"/>
      <c r="P1062" s="58">
        <v>0.0075</v>
      </c>
      <c r="Q1062" s="53"/>
      <c r="R1062" s="53">
        <v>0.9</v>
      </c>
      <c r="S1062" s="53">
        <v>1.0</v>
      </c>
      <c r="T1062" s="54"/>
      <c r="U1062" s="54"/>
      <c r="V1062" s="54"/>
      <c r="W1062" s="54"/>
      <c r="X1062" s="54"/>
      <c r="Y1062" s="54"/>
      <c r="Z1062" s="54"/>
      <c r="AA1062" s="54"/>
      <c r="AB1062" s="53">
        <v>1.0</v>
      </c>
      <c r="AC1062" s="53">
        <v>1.0</v>
      </c>
      <c r="AD1062" s="53">
        <v>1.0</v>
      </c>
      <c r="AE1062" s="53">
        <v>1.0</v>
      </c>
      <c r="AF1062" s="54"/>
      <c r="AG1062" s="54"/>
      <c r="AH1062" s="54"/>
      <c r="AI1062" s="54"/>
      <c r="AJ1062" s="54"/>
      <c r="AK1062" s="54"/>
      <c r="AL1062" s="59"/>
      <c r="AM1062" s="54"/>
      <c r="AN1062" s="54"/>
      <c r="AO1062" s="54"/>
      <c r="AP1062" s="54"/>
      <c r="AQ1062" s="54"/>
      <c r="AR1062" s="54"/>
      <c r="AS1062" s="54"/>
      <c r="AT1062" s="58">
        <v>57.8856232350869</v>
      </c>
      <c r="AU1062" s="54"/>
      <c r="AV1062" s="54"/>
      <c r="AW1062" s="54"/>
      <c r="AX1062" s="54"/>
      <c r="AY1062" s="54"/>
      <c r="AZ1062" s="54"/>
      <c r="BA1062" s="54"/>
      <c r="BB1062" s="59"/>
      <c r="BC1062" s="54"/>
      <c r="BD1062" s="54"/>
      <c r="BE1062" s="54"/>
      <c r="BF1062" s="54"/>
      <c r="BG1062" s="54"/>
      <c r="BH1062" s="54"/>
      <c r="BI1062" s="54"/>
      <c r="BJ1062" s="54"/>
      <c r="BK1062" s="54"/>
      <c r="BL1062" s="54"/>
      <c r="BM1062" s="54"/>
      <c r="BN1062" s="61">
        <v>1.0</v>
      </c>
      <c r="BO1062" s="62"/>
      <c r="BP1062" s="63" t="s">
        <v>702</v>
      </c>
      <c r="BQ1062" s="54"/>
      <c r="BR1062" s="54"/>
      <c r="BS1062" s="54"/>
      <c r="BT1062" s="54"/>
      <c r="BU1062" s="54"/>
      <c r="BV1062" s="54"/>
      <c r="BW1062" s="54"/>
      <c r="BX1062" s="54"/>
      <c r="BY1062" s="54"/>
      <c r="BZ1062" s="54"/>
      <c r="CA1062" s="54"/>
      <c r="CB1062" s="54"/>
      <c r="CC1062" s="54"/>
      <c r="CD1062" s="54"/>
      <c r="CE1062" s="54"/>
      <c r="CF1062" s="54"/>
      <c r="CG1062" s="54"/>
      <c r="CH1062" s="54"/>
      <c r="CI1062" s="54"/>
    </row>
    <row r="1063">
      <c r="A1063" s="49">
        <v>2914.0</v>
      </c>
      <c r="B1063" s="42" t="s">
        <v>703</v>
      </c>
      <c r="C1063" s="42" t="s">
        <v>674</v>
      </c>
      <c r="D1063" s="49" t="s">
        <v>704</v>
      </c>
      <c r="E1063" s="42">
        <v>2013.0</v>
      </c>
      <c r="F1063" s="42" t="s">
        <v>705</v>
      </c>
      <c r="G1063" s="39" t="s">
        <v>89</v>
      </c>
      <c r="H1063" s="39" t="s">
        <v>89</v>
      </c>
      <c r="I1063" s="39" t="s">
        <v>608</v>
      </c>
      <c r="J1063" s="42">
        <v>2015.0</v>
      </c>
      <c r="K1063" s="42">
        <v>12.7</v>
      </c>
      <c r="L1063" s="42">
        <v>2010.0</v>
      </c>
      <c r="M1063" s="42" t="s">
        <v>85</v>
      </c>
      <c r="P1063" s="42">
        <v>0.015</v>
      </c>
      <c r="Q1063" s="42"/>
      <c r="R1063" s="42">
        <v>2.0</v>
      </c>
      <c r="AL1063" s="51"/>
      <c r="AM1063" s="51"/>
      <c r="AN1063" s="51"/>
      <c r="AO1063" s="51"/>
      <c r="AP1063" s="51"/>
      <c r="AQ1063" s="51"/>
      <c r="AR1063" s="51"/>
      <c r="AS1063" s="51"/>
      <c r="AT1063" s="52">
        <v>12.7</v>
      </c>
      <c r="AU1063" s="51"/>
      <c r="AV1063" s="51"/>
      <c r="AW1063" s="51"/>
      <c r="AX1063" s="51"/>
      <c r="AY1063" s="51"/>
      <c r="AZ1063" s="51"/>
      <c r="BA1063" s="51"/>
      <c r="BB1063" s="51"/>
      <c r="BC1063" s="51"/>
      <c r="BD1063" s="51"/>
      <c r="BE1063" s="51"/>
      <c r="BF1063" s="51"/>
      <c r="BG1063" s="51"/>
      <c r="BH1063" s="51"/>
      <c r="BI1063" s="51"/>
      <c r="BJ1063" s="51"/>
      <c r="BK1063" s="51"/>
      <c r="BM1063" s="51"/>
      <c r="BN1063" s="51"/>
      <c r="BO1063" s="51"/>
      <c r="BP1063" s="52" t="s">
        <v>139</v>
      </c>
      <c r="BQ1063" s="51"/>
      <c r="BR1063" s="51"/>
      <c r="BS1063" s="51"/>
    </row>
    <row r="1064">
      <c r="A1064" s="49">
        <v>2914.0</v>
      </c>
      <c r="B1064" s="42" t="s">
        <v>703</v>
      </c>
      <c r="C1064" s="42" t="s">
        <v>674</v>
      </c>
      <c r="D1064" s="49" t="s">
        <v>704</v>
      </c>
      <c r="E1064" s="42">
        <v>2013.0</v>
      </c>
      <c r="F1064" s="42" t="s">
        <v>705</v>
      </c>
      <c r="G1064" s="39" t="s">
        <v>89</v>
      </c>
      <c r="H1064" s="39" t="s">
        <v>89</v>
      </c>
      <c r="I1064" s="39" t="s">
        <v>608</v>
      </c>
      <c r="J1064" s="42">
        <v>2015.0</v>
      </c>
      <c r="K1064" s="64">
        <v>48.03</v>
      </c>
      <c r="L1064" s="42">
        <v>2010.0</v>
      </c>
      <c r="M1064" s="42" t="s">
        <v>85</v>
      </c>
      <c r="P1064" s="42">
        <v>0.0031</v>
      </c>
      <c r="Q1064" s="42"/>
      <c r="R1064" s="42">
        <v>1.3</v>
      </c>
      <c r="AE1064" s="42">
        <v>1.0</v>
      </c>
      <c r="AL1064" s="51"/>
      <c r="AM1064" s="51"/>
      <c r="AN1064" s="51"/>
      <c r="AO1064" s="51"/>
      <c r="AP1064" s="51"/>
      <c r="AQ1064" s="51"/>
      <c r="AR1064" s="51"/>
      <c r="AS1064" s="51"/>
      <c r="AT1064" s="64">
        <v>48.03</v>
      </c>
      <c r="AU1064" s="51"/>
      <c r="AV1064" s="51"/>
      <c r="AW1064" s="51"/>
      <c r="AX1064" s="51"/>
      <c r="AY1064" s="51"/>
      <c r="AZ1064" s="51"/>
      <c r="BA1064" s="51"/>
      <c r="BB1064" s="51"/>
      <c r="BC1064" s="51"/>
      <c r="BD1064" s="51"/>
      <c r="BE1064" s="51"/>
      <c r="BF1064" s="51"/>
      <c r="BG1064" s="51"/>
      <c r="BH1064" s="51"/>
      <c r="BI1064" s="51"/>
      <c r="BJ1064" s="51"/>
      <c r="BK1064" s="51"/>
      <c r="BM1064" s="52">
        <v>1.0</v>
      </c>
      <c r="BN1064" s="52">
        <v>1.0</v>
      </c>
      <c r="BO1064" s="51"/>
      <c r="BP1064" s="52" t="s">
        <v>139</v>
      </c>
      <c r="BQ1064" s="51"/>
      <c r="BR1064" s="51"/>
      <c r="BS1064" s="51"/>
    </row>
    <row r="1065">
      <c r="A1065" s="49">
        <v>2914.0</v>
      </c>
      <c r="B1065" s="42" t="s">
        <v>703</v>
      </c>
      <c r="C1065" s="42" t="s">
        <v>674</v>
      </c>
      <c r="D1065" s="49" t="s">
        <v>704</v>
      </c>
      <c r="E1065" s="42">
        <v>2013.0</v>
      </c>
      <c r="F1065" s="42" t="s">
        <v>705</v>
      </c>
      <c r="G1065" s="39" t="s">
        <v>89</v>
      </c>
      <c r="H1065" s="39" t="s">
        <v>89</v>
      </c>
      <c r="I1065" s="39" t="s">
        <v>608</v>
      </c>
      <c r="J1065" s="42">
        <v>2015.0</v>
      </c>
      <c r="K1065" s="64">
        <v>57.49</v>
      </c>
      <c r="L1065" s="42">
        <v>2010.0</v>
      </c>
      <c r="M1065" s="42" t="s">
        <v>85</v>
      </c>
      <c r="P1065" s="42">
        <v>0.0113</v>
      </c>
      <c r="Q1065" s="42"/>
      <c r="R1065" s="42">
        <v>1.5</v>
      </c>
      <c r="AE1065" s="42">
        <v>1.0</v>
      </c>
      <c r="AL1065" s="51"/>
      <c r="AM1065" s="51"/>
      <c r="AN1065" s="51"/>
      <c r="AO1065" s="51"/>
      <c r="AP1065" s="51"/>
      <c r="AQ1065" s="51"/>
      <c r="AR1065" s="51"/>
      <c r="AS1065" s="51"/>
      <c r="AT1065" s="64">
        <v>57.49</v>
      </c>
      <c r="AU1065" s="51"/>
      <c r="AV1065" s="51"/>
      <c r="AW1065" s="51"/>
      <c r="AX1065" s="51"/>
      <c r="AY1065" s="51"/>
      <c r="AZ1065" s="51"/>
      <c r="BA1065" s="51"/>
      <c r="BB1065" s="52">
        <v>165.73</v>
      </c>
      <c r="BC1065" s="51"/>
      <c r="BD1065" s="51"/>
      <c r="BE1065" s="51"/>
      <c r="BF1065" s="51"/>
      <c r="BG1065" s="51"/>
      <c r="BH1065" s="51"/>
      <c r="BI1065" s="51"/>
      <c r="BJ1065" s="51"/>
      <c r="BK1065" s="51"/>
      <c r="BM1065" s="52">
        <v>1.0</v>
      </c>
      <c r="BN1065" s="52">
        <v>1.0</v>
      </c>
      <c r="BO1065" s="52">
        <v>1.0</v>
      </c>
      <c r="BP1065" s="52" t="s">
        <v>146</v>
      </c>
      <c r="BQ1065" s="51"/>
      <c r="BR1065" s="52" t="s">
        <v>706</v>
      </c>
      <c r="BS1065" s="51"/>
    </row>
    <row r="1066">
      <c r="A1066" s="49">
        <v>2914.0</v>
      </c>
      <c r="B1066" s="42" t="s">
        <v>703</v>
      </c>
      <c r="C1066" s="42" t="s">
        <v>674</v>
      </c>
      <c r="D1066" s="49" t="s">
        <v>704</v>
      </c>
      <c r="E1066" s="42">
        <v>2013.0</v>
      </c>
      <c r="F1066" s="42" t="s">
        <v>705</v>
      </c>
      <c r="G1066" s="39" t="s">
        <v>89</v>
      </c>
      <c r="H1066" s="39" t="s">
        <v>89</v>
      </c>
      <c r="I1066" s="39" t="s">
        <v>608</v>
      </c>
      <c r="J1066" s="42">
        <v>2015.0</v>
      </c>
      <c r="K1066" s="64">
        <v>71.73</v>
      </c>
      <c r="L1066" s="42">
        <v>2010.0</v>
      </c>
      <c r="M1066" s="42" t="s">
        <v>85</v>
      </c>
      <c r="P1066" s="42">
        <v>0.0113</v>
      </c>
      <c r="Q1066" s="42"/>
      <c r="R1066" s="42">
        <v>2.0</v>
      </c>
      <c r="AE1066" s="42">
        <v>1.0</v>
      </c>
      <c r="AL1066" s="51"/>
      <c r="AM1066" s="51"/>
      <c r="AN1066" s="51"/>
      <c r="AO1066" s="51"/>
      <c r="AP1066" s="51"/>
      <c r="AQ1066" s="51"/>
      <c r="AR1066" s="51"/>
      <c r="AS1066" s="51"/>
      <c r="AT1066" s="64">
        <v>71.73</v>
      </c>
      <c r="AU1066" s="51"/>
      <c r="AV1066" s="51"/>
      <c r="AW1066" s="51"/>
      <c r="AX1066" s="51"/>
      <c r="AY1066" s="51"/>
      <c r="AZ1066" s="51"/>
      <c r="BA1066" s="51"/>
      <c r="BB1066" s="51"/>
      <c r="BC1066" s="51"/>
      <c r="BD1066" s="51"/>
      <c r="BE1066" s="51"/>
      <c r="BF1066" s="51"/>
      <c r="BG1066" s="51"/>
      <c r="BH1066" s="51"/>
      <c r="BI1066" s="51"/>
      <c r="BJ1066" s="51"/>
      <c r="BK1066" s="51"/>
      <c r="BM1066" s="52">
        <v>1.0</v>
      </c>
      <c r="BN1066" s="52">
        <v>1.0</v>
      </c>
      <c r="BO1066" s="52">
        <v>1.0</v>
      </c>
      <c r="BP1066" s="52" t="s">
        <v>146</v>
      </c>
      <c r="BQ1066" s="51"/>
      <c r="BR1066" s="51"/>
      <c r="BS1066" s="51"/>
    </row>
    <row r="1067">
      <c r="A1067" s="39">
        <v>1214.0</v>
      </c>
      <c r="B1067" s="39" t="s">
        <v>707</v>
      </c>
      <c r="C1067" s="47" t="s">
        <v>91</v>
      </c>
      <c r="D1067" s="39" t="s">
        <v>286</v>
      </c>
      <c r="E1067" s="39">
        <v>2018.0</v>
      </c>
      <c r="F1067" s="39" t="s">
        <v>708</v>
      </c>
      <c r="H1067" s="39" t="s">
        <v>267</v>
      </c>
      <c r="I1067" s="39" t="s">
        <v>608</v>
      </c>
      <c r="J1067" s="39">
        <v>2015.0</v>
      </c>
      <c r="K1067" s="39">
        <v>12.0</v>
      </c>
      <c r="L1067" s="39">
        <v>2010.0</v>
      </c>
      <c r="M1067" s="42" t="s">
        <v>85</v>
      </c>
      <c r="P1067" s="42">
        <v>1.5</v>
      </c>
      <c r="Q1067" s="42"/>
      <c r="R1067" s="42">
        <v>1.45</v>
      </c>
      <c r="BP1067" s="42" t="s">
        <v>709</v>
      </c>
    </row>
    <row r="1068">
      <c r="A1068" s="39">
        <v>1214.0</v>
      </c>
      <c r="B1068" s="39" t="s">
        <v>707</v>
      </c>
      <c r="C1068" s="47" t="s">
        <v>91</v>
      </c>
      <c r="D1068" s="39" t="s">
        <v>286</v>
      </c>
      <c r="E1068" s="39">
        <v>2018.0</v>
      </c>
      <c r="F1068" s="39" t="s">
        <v>708</v>
      </c>
      <c r="H1068" s="39" t="s">
        <v>267</v>
      </c>
      <c r="I1068" s="39" t="s">
        <v>608</v>
      </c>
      <c r="J1068" s="42">
        <v>2050.0</v>
      </c>
      <c r="K1068" s="40">
        <f>K1067*(1.02^35)</f>
        <v>23.99867463</v>
      </c>
      <c r="L1068" s="39">
        <v>2010.0</v>
      </c>
      <c r="M1068" s="42" t="s">
        <v>85</v>
      </c>
      <c r="P1068" s="42">
        <v>1.5</v>
      </c>
      <c r="Q1068" s="42"/>
      <c r="R1068" s="42">
        <v>1.45</v>
      </c>
      <c r="BP1068" s="42" t="s">
        <v>709</v>
      </c>
      <c r="BR1068" s="42" t="s">
        <v>710</v>
      </c>
    </row>
    <row r="1069">
      <c r="A1069" s="39">
        <v>1214.0</v>
      </c>
      <c r="B1069" s="39" t="s">
        <v>707</v>
      </c>
      <c r="C1069" s="47" t="s">
        <v>91</v>
      </c>
      <c r="D1069" s="39" t="s">
        <v>286</v>
      </c>
      <c r="E1069" s="39">
        <v>2018.0</v>
      </c>
      <c r="F1069" s="39" t="s">
        <v>708</v>
      </c>
      <c r="H1069" s="39" t="s">
        <v>267</v>
      </c>
      <c r="I1069" s="39" t="s">
        <v>608</v>
      </c>
      <c r="J1069" s="42">
        <v>2100.0</v>
      </c>
      <c r="K1069" s="40">
        <f>K1067*(1.02^85)</f>
        <v>64.59454535</v>
      </c>
      <c r="L1069" s="39">
        <v>2010.0</v>
      </c>
      <c r="M1069" s="42" t="s">
        <v>85</v>
      </c>
      <c r="P1069" s="42">
        <v>1.5</v>
      </c>
      <c r="Q1069" s="42"/>
      <c r="R1069" s="42">
        <v>1.45</v>
      </c>
      <c r="AL1069" s="51"/>
      <c r="AM1069" s="51"/>
      <c r="AN1069" s="51"/>
      <c r="AO1069" s="51"/>
      <c r="AP1069" s="51"/>
      <c r="AQ1069" s="51"/>
      <c r="AR1069" s="51"/>
      <c r="AS1069" s="51"/>
      <c r="AT1069" s="51"/>
      <c r="AU1069" s="51"/>
      <c r="AV1069" s="51"/>
      <c r="AW1069" s="51"/>
      <c r="AX1069" s="51"/>
      <c r="AY1069" s="51"/>
      <c r="AZ1069" s="51"/>
      <c r="BA1069" s="51"/>
      <c r="BB1069" s="51"/>
      <c r="BC1069" s="51"/>
      <c r="BD1069" s="51"/>
      <c r="BE1069" s="51"/>
      <c r="BF1069" s="51"/>
      <c r="BG1069" s="51"/>
      <c r="BH1069" s="51"/>
      <c r="BI1069" s="51"/>
      <c r="BJ1069" s="51"/>
      <c r="BK1069" s="51"/>
      <c r="BM1069" s="51"/>
      <c r="BN1069" s="51"/>
      <c r="BO1069" s="51"/>
      <c r="BP1069" s="42" t="s">
        <v>709</v>
      </c>
      <c r="BQ1069" s="51"/>
      <c r="BR1069" s="42" t="s">
        <v>710</v>
      </c>
      <c r="BS1069" s="51"/>
    </row>
    <row r="1070">
      <c r="A1070" s="39">
        <v>1214.0</v>
      </c>
      <c r="B1070" s="39" t="s">
        <v>707</v>
      </c>
      <c r="C1070" s="47" t="s">
        <v>91</v>
      </c>
      <c r="D1070" s="39" t="s">
        <v>286</v>
      </c>
      <c r="E1070" s="39">
        <v>2018.0</v>
      </c>
      <c r="F1070" s="39" t="s">
        <v>708</v>
      </c>
      <c r="H1070" s="39" t="s">
        <v>267</v>
      </c>
      <c r="I1070" s="39" t="s">
        <v>608</v>
      </c>
      <c r="J1070" s="39">
        <v>2015.0</v>
      </c>
      <c r="K1070" s="39">
        <v>34.0</v>
      </c>
      <c r="L1070" s="39">
        <v>2010.0</v>
      </c>
      <c r="M1070" s="42" t="s">
        <v>85</v>
      </c>
      <c r="P1070" s="42">
        <v>1.5</v>
      </c>
      <c r="Q1070" s="42"/>
      <c r="R1070" s="42">
        <v>1.45</v>
      </c>
      <c r="BP1070" s="42" t="s">
        <v>711</v>
      </c>
      <c r="BR1070" s="42" t="s">
        <v>712</v>
      </c>
    </row>
    <row r="1071">
      <c r="A1071" s="39">
        <v>1214.0</v>
      </c>
      <c r="B1071" s="39" t="s">
        <v>707</v>
      </c>
      <c r="C1071" s="47" t="s">
        <v>91</v>
      </c>
      <c r="D1071" s="39" t="s">
        <v>286</v>
      </c>
      <c r="E1071" s="39">
        <v>2018.0</v>
      </c>
      <c r="F1071" s="39" t="s">
        <v>708</v>
      </c>
      <c r="H1071" s="39" t="s">
        <v>267</v>
      </c>
      <c r="I1071" s="39" t="s">
        <v>608</v>
      </c>
      <c r="J1071" s="39">
        <v>2015.0</v>
      </c>
      <c r="K1071" s="40">
        <f>K1070*(1.02^35)</f>
        <v>67.99624479</v>
      </c>
      <c r="L1071" s="39">
        <v>2010.0</v>
      </c>
      <c r="M1071" s="42" t="s">
        <v>85</v>
      </c>
      <c r="P1071" s="42">
        <v>1.5</v>
      </c>
      <c r="Q1071" s="42"/>
      <c r="R1071" s="42">
        <v>1.45</v>
      </c>
      <c r="AL1071" s="51"/>
      <c r="AM1071" s="51"/>
      <c r="AN1071" s="51"/>
      <c r="AO1071" s="51"/>
      <c r="AP1071" s="51"/>
      <c r="AQ1071" s="51"/>
      <c r="AR1071" s="51"/>
      <c r="AS1071" s="51"/>
      <c r="AT1071" s="51"/>
      <c r="AU1071" s="51"/>
      <c r="AV1071" s="51"/>
      <c r="AW1071" s="51"/>
      <c r="AX1071" s="51"/>
      <c r="AY1071" s="51"/>
      <c r="AZ1071" s="51"/>
      <c r="BA1071" s="51"/>
      <c r="BB1071" s="51"/>
      <c r="BC1071" s="51"/>
      <c r="BD1071" s="51"/>
      <c r="BE1071" s="51"/>
      <c r="BF1071" s="51"/>
      <c r="BG1071" s="51"/>
      <c r="BH1071" s="51"/>
      <c r="BI1071" s="51"/>
      <c r="BJ1071" s="51"/>
      <c r="BK1071" s="51"/>
      <c r="BM1071" s="51"/>
      <c r="BN1071" s="51"/>
      <c r="BO1071" s="51"/>
      <c r="BP1071" s="42" t="s">
        <v>711</v>
      </c>
      <c r="BQ1071" s="51"/>
      <c r="BR1071" s="42" t="s">
        <v>713</v>
      </c>
      <c r="BS1071" s="51"/>
    </row>
    <row r="1072">
      <c r="A1072" s="39">
        <v>1214.0</v>
      </c>
      <c r="B1072" s="39" t="s">
        <v>707</v>
      </c>
      <c r="C1072" s="47" t="s">
        <v>91</v>
      </c>
      <c r="D1072" s="39" t="s">
        <v>286</v>
      </c>
      <c r="E1072" s="39">
        <v>2018.0</v>
      </c>
      <c r="F1072" s="39" t="s">
        <v>708</v>
      </c>
      <c r="H1072" s="39" t="s">
        <v>267</v>
      </c>
      <c r="I1072" s="39" t="s">
        <v>608</v>
      </c>
      <c r="J1072" s="39">
        <v>2015.0</v>
      </c>
      <c r="K1072" s="40">
        <f>K1070*(1.02^85)</f>
        <v>183.0178785</v>
      </c>
      <c r="L1072" s="39">
        <v>2010.0</v>
      </c>
      <c r="M1072" s="42" t="s">
        <v>85</v>
      </c>
      <c r="P1072" s="42">
        <v>1.5</v>
      </c>
      <c r="Q1072" s="42"/>
      <c r="R1072" s="42">
        <v>1.45</v>
      </c>
      <c r="BP1072" s="42" t="s">
        <v>711</v>
      </c>
      <c r="BR1072" s="42" t="s">
        <v>713</v>
      </c>
    </row>
    <row r="1073">
      <c r="A1073" s="39">
        <v>2893.0</v>
      </c>
      <c r="B1073" s="39" t="s">
        <v>714</v>
      </c>
      <c r="C1073" s="39" t="s">
        <v>91</v>
      </c>
      <c r="D1073" s="39" t="s">
        <v>514</v>
      </c>
      <c r="E1073" s="39">
        <v>2013.0</v>
      </c>
      <c r="F1073" s="39" t="s">
        <v>715</v>
      </c>
      <c r="G1073" s="42" t="s">
        <v>716</v>
      </c>
      <c r="I1073" s="39" t="s">
        <v>608</v>
      </c>
      <c r="J1073" s="42">
        <v>2010.0</v>
      </c>
      <c r="K1073" s="39">
        <v>374.04</v>
      </c>
      <c r="L1073" s="42">
        <v>1995.0</v>
      </c>
      <c r="M1073" s="42" t="s">
        <v>325</v>
      </c>
      <c r="P1073" s="42">
        <v>0.1</v>
      </c>
      <c r="Q1073" s="42"/>
      <c r="R1073" s="42">
        <v>1.0</v>
      </c>
      <c r="BP1073" s="42" t="s">
        <v>330</v>
      </c>
    </row>
    <row r="1074">
      <c r="A1074" s="39">
        <v>2893.0</v>
      </c>
      <c r="B1074" s="39" t="s">
        <v>714</v>
      </c>
      <c r="C1074" s="39" t="s">
        <v>91</v>
      </c>
      <c r="D1074" s="39" t="s">
        <v>514</v>
      </c>
      <c r="E1074" s="39">
        <v>2013.0</v>
      </c>
      <c r="F1074" s="39" t="s">
        <v>715</v>
      </c>
      <c r="G1074" s="42" t="s">
        <v>716</v>
      </c>
      <c r="I1074" s="39" t="s">
        <v>608</v>
      </c>
      <c r="J1074" s="42">
        <v>2010.0</v>
      </c>
      <c r="K1074" s="39">
        <v>146.55</v>
      </c>
      <c r="L1074" s="42">
        <v>1995.0</v>
      </c>
      <c r="M1074" s="42" t="s">
        <v>325</v>
      </c>
      <c r="P1074" s="42">
        <v>0.1</v>
      </c>
      <c r="Q1074" s="42"/>
      <c r="R1074" s="42">
        <v>1.5</v>
      </c>
      <c r="BP1074" s="42" t="s">
        <v>330</v>
      </c>
    </row>
    <row r="1075">
      <c r="A1075" s="39">
        <v>2893.0</v>
      </c>
      <c r="B1075" s="39" t="s">
        <v>714</v>
      </c>
      <c r="C1075" s="39" t="s">
        <v>91</v>
      </c>
      <c r="D1075" s="39" t="s">
        <v>514</v>
      </c>
      <c r="E1075" s="39">
        <v>2013.0</v>
      </c>
      <c r="F1075" s="39" t="s">
        <v>715</v>
      </c>
      <c r="G1075" s="42" t="s">
        <v>716</v>
      </c>
      <c r="I1075" s="39" t="s">
        <v>608</v>
      </c>
      <c r="J1075" s="42">
        <v>2010.0</v>
      </c>
      <c r="K1075" s="39">
        <v>62.07</v>
      </c>
      <c r="L1075" s="42">
        <v>1995.0</v>
      </c>
      <c r="M1075" s="42" t="s">
        <v>325</v>
      </c>
      <c r="P1075" s="42">
        <v>0.1</v>
      </c>
      <c r="Q1075" s="42"/>
      <c r="R1075" s="42">
        <v>2.0</v>
      </c>
      <c r="BP1075" s="42" t="s">
        <v>330</v>
      </c>
    </row>
    <row r="1076">
      <c r="A1076" s="39">
        <v>2893.0</v>
      </c>
      <c r="B1076" s="39" t="s">
        <v>714</v>
      </c>
      <c r="C1076" s="39" t="s">
        <v>91</v>
      </c>
      <c r="D1076" s="39" t="s">
        <v>514</v>
      </c>
      <c r="E1076" s="39">
        <v>2013.0</v>
      </c>
      <c r="F1076" s="39" t="s">
        <v>715</v>
      </c>
      <c r="G1076" s="42" t="s">
        <v>716</v>
      </c>
      <c r="I1076" s="39" t="s">
        <v>608</v>
      </c>
      <c r="J1076" s="42">
        <v>2010.0</v>
      </c>
      <c r="K1076" s="39">
        <v>103.16</v>
      </c>
      <c r="L1076" s="42">
        <v>1995.0</v>
      </c>
      <c r="M1076" s="42" t="s">
        <v>325</v>
      </c>
      <c r="P1076" s="42">
        <v>1.0</v>
      </c>
      <c r="Q1076" s="42"/>
      <c r="R1076" s="42">
        <v>1.0</v>
      </c>
      <c r="BP1076" s="42" t="s">
        <v>330</v>
      </c>
    </row>
    <row r="1077">
      <c r="A1077" s="39">
        <v>2893.0</v>
      </c>
      <c r="B1077" s="39" t="s">
        <v>714</v>
      </c>
      <c r="C1077" s="39" t="s">
        <v>91</v>
      </c>
      <c r="D1077" s="39" t="s">
        <v>514</v>
      </c>
      <c r="E1077" s="39">
        <v>2013.0</v>
      </c>
      <c r="F1077" s="39" t="s">
        <v>715</v>
      </c>
      <c r="G1077" s="42" t="s">
        <v>716</v>
      </c>
      <c r="I1077" s="39" t="s">
        <v>608</v>
      </c>
      <c r="J1077" s="42">
        <v>2010.0</v>
      </c>
      <c r="K1077" s="39">
        <v>45.12</v>
      </c>
      <c r="L1077" s="42">
        <v>1995.0</v>
      </c>
      <c r="M1077" s="42" t="s">
        <v>325</v>
      </c>
      <c r="P1077" s="42">
        <v>1.0</v>
      </c>
      <c r="Q1077" s="42"/>
      <c r="R1077" s="42">
        <v>1.5</v>
      </c>
      <c r="BP1077" s="42" t="s">
        <v>330</v>
      </c>
    </row>
    <row r="1078">
      <c r="A1078" s="39">
        <v>2893.0</v>
      </c>
      <c r="B1078" s="39" t="s">
        <v>714</v>
      </c>
      <c r="C1078" s="39" t="s">
        <v>91</v>
      </c>
      <c r="D1078" s="39" t="s">
        <v>514</v>
      </c>
      <c r="E1078" s="39">
        <v>2013.0</v>
      </c>
      <c r="F1078" s="39" t="s">
        <v>715</v>
      </c>
      <c r="G1078" s="42" t="s">
        <v>716</v>
      </c>
      <c r="I1078" s="39" t="s">
        <v>608</v>
      </c>
      <c r="J1078" s="42">
        <v>2010.0</v>
      </c>
      <c r="K1078" s="39">
        <v>20.26</v>
      </c>
      <c r="L1078" s="42">
        <v>1995.0</v>
      </c>
      <c r="M1078" s="42" t="s">
        <v>325</v>
      </c>
      <c r="P1078" s="42">
        <v>1.0</v>
      </c>
      <c r="Q1078" s="42"/>
      <c r="R1078" s="42">
        <v>2.0</v>
      </c>
      <c r="BP1078" s="42" t="s">
        <v>330</v>
      </c>
    </row>
    <row r="1079">
      <c r="A1079" s="39">
        <v>2893.0</v>
      </c>
      <c r="B1079" s="39" t="s">
        <v>714</v>
      </c>
      <c r="C1079" s="39" t="s">
        <v>91</v>
      </c>
      <c r="D1079" s="39" t="s">
        <v>514</v>
      </c>
      <c r="E1079" s="39">
        <v>2013.0</v>
      </c>
      <c r="F1079" s="39" t="s">
        <v>715</v>
      </c>
      <c r="G1079" s="42" t="s">
        <v>716</v>
      </c>
      <c r="I1079" s="39" t="s">
        <v>608</v>
      </c>
      <c r="J1079" s="42">
        <v>2010.0</v>
      </c>
      <c r="K1079" s="39">
        <v>10.02</v>
      </c>
      <c r="L1079" s="42">
        <v>1995.0</v>
      </c>
      <c r="M1079" s="42" t="s">
        <v>325</v>
      </c>
      <c r="P1079" s="42">
        <v>3.0</v>
      </c>
      <c r="Q1079" s="42"/>
      <c r="R1079" s="42">
        <v>1.0</v>
      </c>
      <c r="BP1079" s="42" t="s">
        <v>330</v>
      </c>
    </row>
    <row r="1080">
      <c r="A1080" s="39">
        <v>2893.0</v>
      </c>
      <c r="B1080" s="39" t="s">
        <v>714</v>
      </c>
      <c r="C1080" s="39" t="s">
        <v>91</v>
      </c>
      <c r="D1080" s="39" t="s">
        <v>514</v>
      </c>
      <c r="E1080" s="39">
        <v>2013.0</v>
      </c>
      <c r="F1080" s="39" t="s">
        <v>715</v>
      </c>
      <c r="G1080" s="42" t="s">
        <v>716</v>
      </c>
      <c r="I1080" s="39" t="s">
        <v>608</v>
      </c>
      <c r="J1080" s="42">
        <v>2010.0</v>
      </c>
      <c r="K1080" s="39">
        <v>3.87</v>
      </c>
      <c r="L1080" s="42">
        <v>1995.0</v>
      </c>
      <c r="M1080" s="42" t="s">
        <v>325</v>
      </c>
      <c r="P1080" s="42">
        <v>3.0</v>
      </c>
      <c r="Q1080" s="42"/>
      <c r="R1080" s="42">
        <v>1.5</v>
      </c>
      <c r="BP1080" s="42" t="s">
        <v>330</v>
      </c>
    </row>
    <row r="1081">
      <c r="A1081" s="39">
        <v>2893.0</v>
      </c>
      <c r="B1081" s="39" t="s">
        <v>714</v>
      </c>
      <c r="C1081" s="39" t="s">
        <v>91</v>
      </c>
      <c r="D1081" s="39" t="s">
        <v>514</v>
      </c>
      <c r="E1081" s="39">
        <v>2013.0</v>
      </c>
      <c r="F1081" s="39" t="s">
        <v>715</v>
      </c>
      <c r="G1081" s="42" t="s">
        <v>716</v>
      </c>
      <c r="I1081" s="39" t="s">
        <v>608</v>
      </c>
      <c r="J1081" s="42">
        <v>2010.0</v>
      </c>
      <c r="K1081" s="39">
        <v>0.71</v>
      </c>
      <c r="L1081" s="42">
        <v>1995.0</v>
      </c>
      <c r="M1081" s="42" t="s">
        <v>325</v>
      </c>
      <c r="P1081" s="42">
        <v>3.0</v>
      </c>
      <c r="Q1081" s="42"/>
      <c r="R1081" s="42">
        <v>2.0</v>
      </c>
      <c r="BP1081" s="42" t="s">
        <v>330</v>
      </c>
    </row>
    <row r="1082">
      <c r="A1082" s="39">
        <v>2893.0</v>
      </c>
      <c r="B1082" s="39" t="s">
        <v>714</v>
      </c>
      <c r="C1082" s="39" t="s">
        <v>91</v>
      </c>
      <c r="D1082" s="39" t="s">
        <v>514</v>
      </c>
      <c r="E1082" s="39">
        <v>2013.0</v>
      </c>
      <c r="F1082" s="39" t="s">
        <v>715</v>
      </c>
      <c r="G1082" s="42" t="s">
        <v>716</v>
      </c>
      <c r="I1082" s="39" t="s">
        <v>608</v>
      </c>
      <c r="J1082" s="42">
        <v>2010.0</v>
      </c>
      <c r="K1082" s="42">
        <v>51.0</v>
      </c>
      <c r="L1082" s="42">
        <v>1995.0</v>
      </c>
      <c r="M1082" s="42" t="s">
        <v>325</v>
      </c>
      <c r="P1082" s="42">
        <v>1.0</v>
      </c>
      <c r="Q1082" s="42"/>
      <c r="R1082" s="42">
        <v>1.5</v>
      </c>
      <c r="BP1082" s="42" t="s">
        <v>139</v>
      </c>
      <c r="BR1082" s="42" t="s">
        <v>717</v>
      </c>
    </row>
    <row r="1083">
      <c r="A1083" s="39">
        <v>2893.0</v>
      </c>
      <c r="B1083" s="39" t="s">
        <v>714</v>
      </c>
      <c r="C1083" s="39" t="s">
        <v>91</v>
      </c>
      <c r="D1083" s="39" t="s">
        <v>514</v>
      </c>
      <c r="E1083" s="39">
        <v>2013.0</v>
      </c>
      <c r="F1083" s="39" t="s">
        <v>715</v>
      </c>
      <c r="G1083" s="42" t="s">
        <v>716</v>
      </c>
      <c r="I1083" s="39" t="s">
        <v>608</v>
      </c>
      <c r="J1083" s="42">
        <v>2010.0</v>
      </c>
      <c r="K1083" s="39">
        <v>329.0</v>
      </c>
      <c r="L1083" s="42">
        <v>1995.0</v>
      </c>
      <c r="M1083" s="42" t="s">
        <v>325</v>
      </c>
      <c r="P1083" s="42">
        <v>1.0</v>
      </c>
      <c r="Q1083" s="42"/>
      <c r="R1083" s="42">
        <v>1.5</v>
      </c>
      <c r="W1083" s="42">
        <v>1.0</v>
      </c>
      <c r="AH1083" s="42">
        <v>1.0</v>
      </c>
      <c r="BP1083" s="42" t="s">
        <v>139</v>
      </c>
      <c r="BR1083" s="39" t="s">
        <v>718</v>
      </c>
    </row>
    <row r="1084">
      <c r="A1084" s="39">
        <v>2893.0</v>
      </c>
      <c r="B1084" s="39" t="s">
        <v>714</v>
      </c>
      <c r="C1084" s="39" t="s">
        <v>91</v>
      </c>
      <c r="D1084" s="39" t="s">
        <v>514</v>
      </c>
      <c r="E1084" s="39">
        <v>2013.0</v>
      </c>
      <c r="F1084" s="39" t="s">
        <v>715</v>
      </c>
      <c r="G1084" s="42" t="s">
        <v>716</v>
      </c>
      <c r="I1084" s="39" t="s">
        <v>608</v>
      </c>
      <c r="J1084" s="42">
        <v>2010.0</v>
      </c>
      <c r="K1084" s="39">
        <v>1368.212</v>
      </c>
      <c r="L1084" s="42">
        <v>1995.0</v>
      </c>
      <c r="M1084" s="42" t="s">
        <v>325</v>
      </c>
      <c r="P1084" s="42">
        <v>1.0</v>
      </c>
      <c r="Q1084" s="42"/>
      <c r="R1084" s="42">
        <v>1.5</v>
      </c>
      <c r="W1084" s="42">
        <v>1.0</v>
      </c>
      <c r="AH1084" s="42">
        <v>1.0</v>
      </c>
      <c r="AL1084" s="42">
        <v>9.24</v>
      </c>
      <c r="AQ1084" s="42">
        <v>21.76</v>
      </c>
      <c r="AR1084" s="42">
        <v>34.6245</v>
      </c>
      <c r="AS1084" s="42">
        <v>39.0225</v>
      </c>
      <c r="AT1084" s="42">
        <v>137.075</v>
      </c>
      <c r="AU1084" s="42">
        <v>3090.4525</v>
      </c>
      <c r="AV1084" s="42">
        <v>3561.583</v>
      </c>
      <c r="AW1084" s="42">
        <v>5223.945</v>
      </c>
      <c r="BB1084" s="42">
        <v>5775.21</v>
      </c>
      <c r="BP1084" s="42" t="s">
        <v>139</v>
      </c>
      <c r="BR1084" s="42" t="s">
        <v>719</v>
      </c>
    </row>
    <row r="1085">
      <c r="A1085" s="39">
        <v>3771.0</v>
      </c>
      <c r="B1085" s="39" t="s">
        <v>720</v>
      </c>
      <c r="C1085" s="39" t="s">
        <v>91</v>
      </c>
      <c r="D1085" s="39" t="s">
        <v>721</v>
      </c>
      <c r="E1085" s="39">
        <v>2011.0</v>
      </c>
      <c r="F1085" s="39" t="s">
        <v>722</v>
      </c>
      <c r="H1085" s="39" t="s">
        <v>723</v>
      </c>
      <c r="I1085" s="39" t="s">
        <v>608</v>
      </c>
      <c r="J1085" s="42">
        <v>2010.0</v>
      </c>
      <c r="K1085" s="39">
        <v>20.0</v>
      </c>
      <c r="L1085" s="42">
        <v>2007.0</v>
      </c>
      <c r="M1085" s="39" t="s">
        <v>724</v>
      </c>
      <c r="O1085" s="42">
        <v>2.5</v>
      </c>
      <c r="AA1085" s="42">
        <v>1.0</v>
      </c>
      <c r="BP1085" s="42" t="s">
        <v>330</v>
      </c>
      <c r="BR1085" s="42" t="s">
        <v>725</v>
      </c>
    </row>
    <row r="1086">
      <c r="A1086" s="39">
        <v>3771.0</v>
      </c>
      <c r="B1086" s="39" t="s">
        <v>720</v>
      </c>
      <c r="C1086" s="39" t="s">
        <v>91</v>
      </c>
      <c r="D1086" s="39" t="s">
        <v>721</v>
      </c>
      <c r="E1086" s="39">
        <v>2011.0</v>
      </c>
      <c r="F1086" s="39" t="s">
        <v>722</v>
      </c>
      <c r="H1086" s="39" t="s">
        <v>138</v>
      </c>
      <c r="I1086" s="39" t="s">
        <v>608</v>
      </c>
      <c r="J1086" s="42">
        <v>2010.0</v>
      </c>
      <c r="K1086" s="39">
        <v>42.0</v>
      </c>
      <c r="L1086" s="42">
        <v>2007.0</v>
      </c>
      <c r="M1086" s="39" t="s">
        <v>724</v>
      </c>
      <c r="O1086" s="42">
        <v>2.5</v>
      </c>
      <c r="AL1086" s="51"/>
      <c r="AM1086" s="51"/>
      <c r="AN1086" s="51"/>
      <c r="AO1086" s="51"/>
      <c r="AP1086" s="51"/>
      <c r="AQ1086" s="51"/>
      <c r="AR1086" s="51"/>
      <c r="AS1086" s="51"/>
      <c r="AT1086" s="51"/>
      <c r="AU1086" s="51"/>
      <c r="AV1086" s="51"/>
      <c r="AW1086" s="51"/>
      <c r="AX1086" s="51"/>
      <c r="AY1086" s="51"/>
      <c r="AZ1086" s="51"/>
      <c r="BA1086" s="51"/>
      <c r="BB1086" s="51"/>
      <c r="BC1086" s="51"/>
      <c r="BD1086" s="51"/>
      <c r="BE1086" s="51"/>
      <c r="BF1086" s="51"/>
      <c r="BG1086" s="51"/>
      <c r="BH1086" s="51"/>
      <c r="BI1086" s="51"/>
      <c r="BJ1086" s="51"/>
      <c r="BK1086" s="51"/>
      <c r="BM1086" s="51"/>
      <c r="BN1086" s="51"/>
      <c r="BO1086" s="51"/>
      <c r="BP1086" s="42" t="s">
        <v>330</v>
      </c>
      <c r="BQ1086" s="51"/>
      <c r="BR1086" s="42" t="s">
        <v>725</v>
      </c>
      <c r="BS1086" s="51"/>
    </row>
    <row r="1087">
      <c r="A1087" s="39">
        <v>3771.0</v>
      </c>
      <c r="B1087" s="39" t="s">
        <v>720</v>
      </c>
      <c r="C1087" s="39" t="s">
        <v>91</v>
      </c>
      <c r="D1087" s="39" t="s">
        <v>721</v>
      </c>
      <c r="E1087" s="39">
        <v>2011.0</v>
      </c>
      <c r="F1087" s="39" t="s">
        <v>722</v>
      </c>
      <c r="H1087" s="39" t="s">
        <v>726</v>
      </c>
      <c r="I1087" s="39" t="s">
        <v>608</v>
      </c>
      <c r="J1087" s="42">
        <v>2010.0</v>
      </c>
      <c r="K1087" s="39">
        <v>201.0</v>
      </c>
      <c r="L1087" s="42">
        <v>2007.0</v>
      </c>
      <c r="M1087" s="39" t="s">
        <v>724</v>
      </c>
      <c r="O1087" s="42">
        <v>2.5</v>
      </c>
      <c r="S1087" s="42">
        <v>1.0</v>
      </c>
      <c r="AA1087" s="42">
        <v>1.0</v>
      </c>
      <c r="AL1087" s="51"/>
      <c r="AM1087" s="51"/>
      <c r="AN1087" s="51"/>
      <c r="AO1087" s="51"/>
      <c r="AP1087" s="51"/>
      <c r="AQ1087" s="51"/>
      <c r="AR1087" s="51"/>
      <c r="AS1087" s="51"/>
      <c r="AT1087" s="51"/>
      <c r="AU1087" s="51"/>
      <c r="AV1087" s="51"/>
      <c r="AW1087" s="51"/>
      <c r="AX1087" s="51"/>
      <c r="AY1087" s="51"/>
      <c r="AZ1087" s="51"/>
      <c r="BA1087" s="51"/>
      <c r="BB1087" s="51"/>
      <c r="BC1087" s="51"/>
      <c r="BD1087" s="51"/>
      <c r="BE1087" s="51"/>
      <c r="BF1087" s="51"/>
      <c r="BG1087" s="51"/>
      <c r="BH1087" s="51"/>
      <c r="BI1087" s="51"/>
      <c r="BJ1087" s="51"/>
      <c r="BK1087" s="51"/>
      <c r="BM1087" s="51"/>
      <c r="BN1087" s="51"/>
      <c r="BO1087" s="51"/>
      <c r="BP1087" s="42" t="s">
        <v>330</v>
      </c>
      <c r="BQ1087" s="51"/>
      <c r="BR1087" s="42" t="s">
        <v>725</v>
      </c>
      <c r="BS1087" s="51"/>
    </row>
    <row r="1088">
      <c r="A1088" s="39">
        <v>3771.0</v>
      </c>
      <c r="B1088" s="39" t="s">
        <v>720</v>
      </c>
      <c r="C1088" s="39" t="s">
        <v>91</v>
      </c>
      <c r="D1088" s="39" t="s">
        <v>721</v>
      </c>
      <c r="E1088" s="39">
        <v>2011.0</v>
      </c>
      <c r="F1088" s="39" t="s">
        <v>722</v>
      </c>
      <c r="H1088" s="39" t="s">
        <v>723</v>
      </c>
      <c r="I1088" s="39" t="s">
        <v>608</v>
      </c>
      <c r="J1088" s="42">
        <v>2010.0</v>
      </c>
      <c r="K1088" s="39">
        <v>11.0</v>
      </c>
      <c r="L1088" s="42">
        <v>2007.0</v>
      </c>
      <c r="M1088" s="39" t="s">
        <v>724</v>
      </c>
      <c r="O1088" s="42">
        <v>3.0</v>
      </c>
      <c r="AA1088" s="42">
        <v>1.0</v>
      </c>
      <c r="AL1088" s="51"/>
      <c r="AM1088" s="51"/>
      <c r="AN1088" s="51"/>
      <c r="AO1088" s="51"/>
      <c r="AP1088" s="51"/>
      <c r="AQ1088" s="51"/>
      <c r="AR1088" s="51"/>
      <c r="AS1088" s="51"/>
      <c r="AT1088" s="51"/>
      <c r="AU1088" s="51"/>
      <c r="AV1088" s="51"/>
      <c r="AW1088" s="51"/>
      <c r="AX1088" s="51"/>
      <c r="AY1088" s="51"/>
      <c r="AZ1088" s="51"/>
      <c r="BA1088" s="51"/>
      <c r="BB1088" s="51"/>
      <c r="BC1088" s="51"/>
      <c r="BD1088" s="51"/>
      <c r="BE1088" s="51"/>
      <c r="BF1088" s="51"/>
      <c r="BG1088" s="51"/>
      <c r="BH1088" s="51"/>
      <c r="BI1088" s="51"/>
      <c r="BJ1088" s="51"/>
      <c r="BK1088" s="51"/>
      <c r="BM1088" s="51"/>
      <c r="BN1088" s="51"/>
      <c r="BO1088" s="51"/>
      <c r="BP1088" s="42" t="s">
        <v>330</v>
      </c>
      <c r="BQ1088" s="51"/>
      <c r="BR1088" s="42" t="s">
        <v>725</v>
      </c>
      <c r="BS1088" s="51"/>
    </row>
    <row r="1089">
      <c r="A1089" s="39">
        <v>3771.0</v>
      </c>
      <c r="B1089" s="39" t="s">
        <v>720</v>
      </c>
      <c r="C1089" s="39" t="s">
        <v>91</v>
      </c>
      <c r="D1089" s="39" t="s">
        <v>721</v>
      </c>
      <c r="E1089" s="39">
        <v>2011.0</v>
      </c>
      <c r="F1089" s="39" t="s">
        <v>722</v>
      </c>
      <c r="H1089" s="39" t="s">
        <v>138</v>
      </c>
      <c r="I1089" s="39" t="s">
        <v>608</v>
      </c>
      <c r="J1089" s="42">
        <v>2010.0</v>
      </c>
      <c r="K1089" s="39">
        <v>26.0</v>
      </c>
      <c r="L1089" s="42">
        <v>2007.0</v>
      </c>
      <c r="M1089" s="39" t="s">
        <v>724</v>
      </c>
      <c r="O1089" s="42">
        <v>3.0</v>
      </c>
      <c r="AL1089" s="51"/>
      <c r="AM1089" s="51"/>
      <c r="AN1089" s="51"/>
      <c r="AO1089" s="51"/>
      <c r="AP1089" s="51"/>
      <c r="AQ1089" s="51"/>
      <c r="AR1089" s="51"/>
      <c r="AS1089" s="51"/>
      <c r="AT1089" s="52">
        <v>21.0</v>
      </c>
      <c r="AU1089" s="51"/>
      <c r="AV1089" s="51"/>
      <c r="AW1089" s="51"/>
      <c r="AX1089" s="52">
        <v>61.0</v>
      </c>
      <c r="AY1089" s="51"/>
      <c r="AZ1089" s="51"/>
      <c r="BA1089" s="51"/>
      <c r="BB1089" s="51"/>
      <c r="BC1089" s="51"/>
      <c r="BD1089" s="51"/>
      <c r="BE1089" s="51"/>
      <c r="BF1089" s="51"/>
      <c r="BG1089" s="51"/>
      <c r="BH1089" s="51"/>
      <c r="BI1089" s="51"/>
      <c r="BJ1089" s="51"/>
      <c r="BK1089" s="51"/>
      <c r="BM1089" s="51"/>
      <c r="BN1089" s="51"/>
      <c r="BO1089" s="51"/>
      <c r="BP1089" s="42" t="s">
        <v>727</v>
      </c>
      <c r="BQ1089" s="51"/>
      <c r="BR1089" s="42" t="s">
        <v>725</v>
      </c>
      <c r="BS1089" s="51"/>
    </row>
    <row r="1090">
      <c r="A1090" s="39">
        <v>3771.0</v>
      </c>
      <c r="B1090" s="39" t="s">
        <v>720</v>
      </c>
      <c r="C1090" s="39" t="s">
        <v>91</v>
      </c>
      <c r="D1090" s="39" t="s">
        <v>721</v>
      </c>
      <c r="E1090" s="39">
        <v>2011.0</v>
      </c>
      <c r="F1090" s="39" t="s">
        <v>722</v>
      </c>
      <c r="H1090" s="39" t="s">
        <v>726</v>
      </c>
      <c r="I1090" s="39" t="s">
        <v>608</v>
      </c>
      <c r="J1090" s="42">
        <v>2010.0</v>
      </c>
      <c r="K1090" s="39">
        <v>118.0</v>
      </c>
      <c r="L1090" s="42">
        <v>2007.0</v>
      </c>
      <c r="M1090" s="39" t="s">
        <v>724</v>
      </c>
      <c r="O1090" s="42">
        <v>3.0</v>
      </c>
      <c r="S1090" s="42">
        <v>1.0</v>
      </c>
      <c r="AA1090" s="42">
        <v>1.0</v>
      </c>
      <c r="AL1090" s="51"/>
      <c r="AM1090" s="51"/>
      <c r="AN1090" s="51"/>
      <c r="AO1090" s="51"/>
      <c r="AP1090" s="51"/>
      <c r="AQ1090" s="51"/>
      <c r="AR1090" s="51"/>
      <c r="AS1090" s="51"/>
      <c r="AT1090" s="51"/>
      <c r="AU1090" s="51"/>
      <c r="AV1090" s="51"/>
      <c r="AW1090" s="51"/>
      <c r="AX1090" s="51"/>
      <c r="AY1090" s="51"/>
      <c r="AZ1090" s="51"/>
      <c r="BA1090" s="51"/>
      <c r="BB1090" s="51"/>
      <c r="BC1090" s="51"/>
      <c r="BD1090" s="51"/>
      <c r="BE1090" s="51"/>
      <c r="BF1090" s="51"/>
      <c r="BG1090" s="51"/>
      <c r="BH1090" s="51"/>
      <c r="BI1090" s="51"/>
      <c r="BJ1090" s="51"/>
      <c r="BK1090" s="51"/>
      <c r="BM1090" s="51"/>
      <c r="BN1090" s="51"/>
      <c r="BO1090" s="51"/>
      <c r="BP1090" s="42" t="s">
        <v>330</v>
      </c>
      <c r="BQ1090" s="51"/>
      <c r="BR1090" s="42" t="s">
        <v>725</v>
      </c>
      <c r="BS1090" s="51"/>
    </row>
    <row r="1091">
      <c r="A1091" s="39">
        <v>3771.0</v>
      </c>
      <c r="B1091" s="39" t="s">
        <v>720</v>
      </c>
      <c r="C1091" s="39" t="s">
        <v>91</v>
      </c>
      <c r="D1091" s="39" t="s">
        <v>721</v>
      </c>
      <c r="E1091" s="39">
        <v>2011.0</v>
      </c>
      <c r="F1091" s="39" t="s">
        <v>722</v>
      </c>
      <c r="H1091" s="39" t="s">
        <v>723</v>
      </c>
      <c r="I1091" s="39" t="s">
        <v>608</v>
      </c>
      <c r="J1091" s="42">
        <v>2010.0</v>
      </c>
      <c r="K1091" s="39">
        <v>2.0</v>
      </c>
      <c r="L1091" s="42">
        <v>2007.0</v>
      </c>
      <c r="M1091" s="39" t="s">
        <v>724</v>
      </c>
      <c r="O1091" s="42">
        <v>5.0</v>
      </c>
      <c r="AA1091" s="42">
        <v>1.0</v>
      </c>
      <c r="AL1091" s="51"/>
      <c r="AM1091" s="51"/>
      <c r="AN1091" s="51"/>
      <c r="AO1091" s="51"/>
      <c r="AP1091" s="51"/>
      <c r="AQ1091" s="51"/>
      <c r="AR1091" s="51"/>
      <c r="AS1091" s="51"/>
      <c r="AT1091" s="51"/>
      <c r="AU1091" s="51"/>
      <c r="AV1091" s="51"/>
      <c r="AW1091" s="51"/>
      <c r="AX1091" s="51"/>
      <c r="AY1091" s="51"/>
      <c r="AZ1091" s="51"/>
      <c r="BA1091" s="51"/>
      <c r="BB1091" s="51"/>
      <c r="BC1091" s="51"/>
      <c r="BD1091" s="51"/>
      <c r="BE1091" s="51"/>
      <c r="BF1091" s="51"/>
      <c r="BG1091" s="51"/>
      <c r="BH1091" s="51"/>
      <c r="BI1091" s="51"/>
      <c r="BJ1091" s="51"/>
      <c r="BK1091" s="51"/>
      <c r="BM1091" s="51"/>
      <c r="BN1091" s="51"/>
      <c r="BO1091" s="51"/>
      <c r="BP1091" s="42" t="s">
        <v>330</v>
      </c>
      <c r="BQ1091" s="51"/>
      <c r="BR1091" s="42" t="s">
        <v>725</v>
      </c>
      <c r="BS1091" s="51"/>
    </row>
    <row r="1092">
      <c r="A1092" s="39">
        <v>3771.0</v>
      </c>
      <c r="B1092" s="39" t="s">
        <v>720</v>
      </c>
      <c r="C1092" s="39" t="s">
        <v>91</v>
      </c>
      <c r="D1092" s="39" t="s">
        <v>721</v>
      </c>
      <c r="E1092" s="39">
        <v>2011.0</v>
      </c>
      <c r="F1092" s="39" t="s">
        <v>722</v>
      </c>
      <c r="H1092" s="39" t="s">
        <v>138</v>
      </c>
      <c r="I1092" s="39" t="s">
        <v>608</v>
      </c>
      <c r="J1092" s="42">
        <v>2010.0</v>
      </c>
      <c r="K1092" s="39">
        <v>6.0</v>
      </c>
      <c r="L1092" s="42">
        <v>2007.0</v>
      </c>
      <c r="M1092" s="39" t="s">
        <v>724</v>
      </c>
      <c r="O1092" s="42">
        <v>5.0</v>
      </c>
      <c r="AL1092" s="51"/>
      <c r="AM1092" s="51"/>
      <c r="AN1092" s="51"/>
      <c r="AO1092" s="51"/>
      <c r="AP1092" s="51"/>
      <c r="AQ1092" s="51"/>
      <c r="AR1092" s="51"/>
      <c r="AS1092" s="51"/>
      <c r="AT1092" s="51"/>
      <c r="AU1092" s="51"/>
      <c r="AV1092" s="51"/>
      <c r="AW1092" s="51"/>
      <c r="AX1092" s="51"/>
      <c r="AY1092" s="51"/>
      <c r="AZ1092" s="51"/>
      <c r="BA1092" s="51"/>
      <c r="BB1092" s="51"/>
      <c r="BC1092" s="51"/>
      <c r="BD1092" s="51"/>
      <c r="BE1092" s="51"/>
      <c r="BF1092" s="51"/>
      <c r="BG1092" s="51"/>
      <c r="BH1092" s="51"/>
      <c r="BI1092" s="51"/>
      <c r="BJ1092" s="51"/>
      <c r="BK1092" s="51"/>
      <c r="BM1092" s="51"/>
      <c r="BN1092" s="51"/>
      <c r="BO1092" s="51"/>
      <c r="BP1092" s="42" t="s">
        <v>330</v>
      </c>
      <c r="BQ1092" s="51"/>
      <c r="BR1092" s="42" t="s">
        <v>725</v>
      </c>
      <c r="BS1092" s="51"/>
    </row>
    <row r="1093">
      <c r="A1093" s="39">
        <v>3771.0</v>
      </c>
      <c r="B1093" s="39" t="s">
        <v>720</v>
      </c>
      <c r="C1093" s="39" t="s">
        <v>91</v>
      </c>
      <c r="D1093" s="39" t="s">
        <v>721</v>
      </c>
      <c r="E1093" s="39">
        <v>2011.0</v>
      </c>
      <c r="F1093" s="39" t="s">
        <v>722</v>
      </c>
      <c r="H1093" s="39" t="s">
        <v>726</v>
      </c>
      <c r="I1093" s="39" t="s">
        <v>608</v>
      </c>
      <c r="J1093" s="42">
        <v>2010.0</v>
      </c>
      <c r="K1093" s="39">
        <v>21.0</v>
      </c>
      <c r="L1093" s="42">
        <v>2007.0</v>
      </c>
      <c r="M1093" s="39" t="s">
        <v>724</v>
      </c>
      <c r="O1093" s="42">
        <v>5.0</v>
      </c>
      <c r="S1093" s="42">
        <v>1.0</v>
      </c>
      <c r="AA1093" s="42">
        <v>1.0</v>
      </c>
      <c r="AL1093" s="51"/>
      <c r="AM1093" s="51"/>
      <c r="AN1093" s="51"/>
      <c r="AO1093" s="51"/>
      <c r="AP1093" s="51"/>
      <c r="AQ1093" s="51"/>
      <c r="AR1093" s="51"/>
      <c r="AS1093" s="51"/>
      <c r="AT1093" s="51"/>
      <c r="AU1093" s="51"/>
      <c r="AV1093" s="51"/>
      <c r="AW1093" s="51"/>
      <c r="AX1093" s="51"/>
      <c r="AY1093" s="51"/>
      <c r="AZ1093" s="51"/>
      <c r="BA1093" s="51"/>
      <c r="BB1093" s="51"/>
      <c r="BC1093" s="51"/>
      <c r="BD1093" s="51"/>
      <c r="BE1093" s="51"/>
      <c r="BF1093" s="51"/>
      <c r="BG1093" s="51"/>
      <c r="BH1093" s="51"/>
      <c r="BI1093" s="51"/>
      <c r="BJ1093" s="51"/>
      <c r="BK1093" s="51"/>
      <c r="BM1093" s="51"/>
      <c r="BN1093" s="51"/>
      <c r="BO1093" s="51"/>
      <c r="BP1093" s="42" t="s">
        <v>330</v>
      </c>
      <c r="BQ1093" s="51"/>
      <c r="BR1093" s="42" t="s">
        <v>725</v>
      </c>
      <c r="BS1093" s="51"/>
    </row>
    <row r="1094">
      <c r="A1094" s="39">
        <v>3771.0</v>
      </c>
      <c r="B1094" s="39" t="s">
        <v>720</v>
      </c>
      <c r="C1094" s="39" t="s">
        <v>91</v>
      </c>
      <c r="D1094" s="39" t="s">
        <v>721</v>
      </c>
      <c r="E1094" s="39">
        <v>2011.0</v>
      </c>
      <c r="F1094" s="39" t="s">
        <v>722</v>
      </c>
      <c r="H1094" s="39" t="s">
        <v>723</v>
      </c>
      <c r="I1094" s="39" t="s">
        <v>608</v>
      </c>
      <c r="J1094" s="42">
        <v>2010.0</v>
      </c>
      <c r="K1094" s="39">
        <v>24.0</v>
      </c>
      <c r="L1094" s="42">
        <v>2007.0</v>
      </c>
      <c r="M1094" s="39" t="s">
        <v>724</v>
      </c>
      <c r="O1094" s="42">
        <v>2.5</v>
      </c>
      <c r="AA1094" s="42">
        <v>1.0</v>
      </c>
      <c r="BP1094" s="42" t="s">
        <v>330</v>
      </c>
      <c r="BR1094" s="42" t="s">
        <v>728</v>
      </c>
    </row>
    <row r="1095">
      <c r="A1095" s="39">
        <v>3771.0</v>
      </c>
      <c r="B1095" s="39" t="s">
        <v>720</v>
      </c>
      <c r="C1095" s="39" t="s">
        <v>91</v>
      </c>
      <c r="D1095" s="39" t="s">
        <v>721</v>
      </c>
      <c r="E1095" s="39">
        <v>2011.0</v>
      </c>
      <c r="F1095" s="39" t="s">
        <v>722</v>
      </c>
      <c r="H1095" s="39" t="s">
        <v>138</v>
      </c>
      <c r="I1095" s="39" t="s">
        <v>608</v>
      </c>
      <c r="J1095" s="42">
        <v>2010.0</v>
      </c>
      <c r="K1095" s="39">
        <v>50.0</v>
      </c>
      <c r="L1095" s="42">
        <v>2007.0</v>
      </c>
      <c r="M1095" s="39" t="s">
        <v>724</v>
      </c>
      <c r="O1095" s="42">
        <v>2.5</v>
      </c>
      <c r="AA1095" s="42">
        <v>1.0</v>
      </c>
      <c r="AL1095" s="51"/>
      <c r="AM1095" s="51"/>
      <c r="AN1095" s="51"/>
      <c r="AO1095" s="51"/>
      <c r="AP1095" s="51"/>
      <c r="AQ1095" s="51"/>
      <c r="AR1095" s="51"/>
      <c r="AS1095" s="51"/>
      <c r="AT1095" s="51"/>
      <c r="AU1095" s="51"/>
      <c r="AV1095" s="51"/>
      <c r="AW1095" s="51"/>
      <c r="AX1095" s="51"/>
      <c r="AY1095" s="51"/>
      <c r="AZ1095" s="51"/>
      <c r="BA1095" s="51"/>
      <c r="BB1095" s="51"/>
      <c r="BC1095" s="51"/>
      <c r="BD1095" s="51"/>
      <c r="BE1095" s="51"/>
      <c r="BF1095" s="51"/>
      <c r="BG1095" s="51"/>
      <c r="BH1095" s="51"/>
      <c r="BI1095" s="51"/>
      <c r="BJ1095" s="51"/>
      <c r="BK1095" s="51"/>
      <c r="BM1095" s="51"/>
      <c r="BN1095" s="51"/>
      <c r="BO1095" s="51"/>
      <c r="BP1095" s="42" t="s">
        <v>330</v>
      </c>
      <c r="BQ1095" s="51"/>
      <c r="BR1095" s="42" t="s">
        <v>728</v>
      </c>
      <c r="BS1095" s="51"/>
    </row>
    <row r="1096">
      <c r="A1096" s="39">
        <v>3771.0</v>
      </c>
      <c r="B1096" s="39" t="s">
        <v>720</v>
      </c>
      <c r="C1096" s="39" t="s">
        <v>91</v>
      </c>
      <c r="D1096" s="39" t="s">
        <v>721</v>
      </c>
      <c r="E1096" s="39">
        <v>2011.0</v>
      </c>
      <c r="F1096" s="39" t="s">
        <v>722</v>
      </c>
      <c r="H1096" s="39" t="s">
        <v>726</v>
      </c>
      <c r="I1096" s="39" t="s">
        <v>608</v>
      </c>
      <c r="J1096" s="42">
        <v>2010.0</v>
      </c>
      <c r="K1096" s="39">
        <v>206.0</v>
      </c>
      <c r="L1096" s="42">
        <v>2007.0</v>
      </c>
      <c r="M1096" s="39" t="s">
        <v>724</v>
      </c>
      <c r="O1096" s="42">
        <v>2.5</v>
      </c>
      <c r="S1096" s="42">
        <v>1.0</v>
      </c>
      <c r="AA1096" s="42">
        <v>1.0</v>
      </c>
      <c r="AL1096" s="51"/>
      <c r="AM1096" s="51"/>
      <c r="AN1096" s="51"/>
      <c r="AO1096" s="51"/>
      <c r="AP1096" s="51"/>
      <c r="AQ1096" s="51"/>
      <c r="AR1096" s="51"/>
      <c r="AS1096" s="51"/>
      <c r="AT1096" s="51"/>
      <c r="AU1096" s="51"/>
      <c r="AV1096" s="51"/>
      <c r="AW1096" s="51"/>
      <c r="AX1096" s="51"/>
      <c r="AY1096" s="51"/>
      <c r="AZ1096" s="51"/>
      <c r="BA1096" s="51"/>
      <c r="BB1096" s="51"/>
      <c r="BC1096" s="51"/>
      <c r="BD1096" s="51"/>
      <c r="BE1096" s="51"/>
      <c r="BF1096" s="51"/>
      <c r="BG1096" s="51"/>
      <c r="BH1096" s="51"/>
      <c r="BI1096" s="51"/>
      <c r="BJ1096" s="51"/>
      <c r="BK1096" s="51"/>
      <c r="BM1096" s="51"/>
      <c r="BN1096" s="51"/>
      <c r="BO1096" s="51"/>
      <c r="BP1096" s="42" t="s">
        <v>330</v>
      </c>
      <c r="BQ1096" s="51"/>
      <c r="BR1096" s="42" t="s">
        <v>728</v>
      </c>
      <c r="BS1096" s="51"/>
    </row>
    <row r="1097">
      <c r="A1097" s="39">
        <v>3771.0</v>
      </c>
      <c r="B1097" s="39" t="s">
        <v>720</v>
      </c>
      <c r="C1097" s="39" t="s">
        <v>91</v>
      </c>
      <c r="D1097" s="39" t="s">
        <v>721</v>
      </c>
      <c r="E1097" s="39">
        <v>2011.0</v>
      </c>
      <c r="F1097" s="39" t="s">
        <v>722</v>
      </c>
      <c r="H1097" s="39" t="s">
        <v>723</v>
      </c>
      <c r="I1097" s="39" t="s">
        <v>608</v>
      </c>
      <c r="J1097" s="42">
        <v>2010.0</v>
      </c>
      <c r="K1097" s="39">
        <v>14.0</v>
      </c>
      <c r="L1097" s="42">
        <v>2007.0</v>
      </c>
      <c r="M1097" s="39" t="s">
        <v>724</v>
      </c>
      <c r="O1097" s="42">
        <v>3.0</v>
      </c>
      <c r="AA1097" s="42">
        <v>1.0</v>
      </c>
      <c r="AL1097" s="51"/>
      <c r="AM1097" s="51"/>
      <c r="AN1097" s="51"/>
      <c r="AO1097" s="51"/>
      <c r="AP1097" s="51"/>
      <c r="AQ1097" s="51"/>
      <c r="AR1097" s="51"/>
      <c r="AS1097" s="51"/>
      <c r="AT1097" s="51"/>
      <c r="AU1097" s="51"/>
      <c r="AV1097" s="51"/>
      <c r="AW1097" s="51"/>
      <c r="AX1097" s="51"/>
      <c r="AY1097" s="51"/>
      <c r="AZ1097" s="51"/>
      <c r="BA1097" s="51"/>
      <c r="BB1097" s="51"/>
      <c r="BC1097" s="51"/>
      <c r="BD1097" s="51"/>
      <c r="BE1097" s="51"/>
      <c r="BF1097" s="51"/>
      <c r="BG1097" s="51"/>
      <c r="BH1097" s="51"/>
      <c r="BI1097" s="51"/>
      <c r="BJ1097" s="51"/>
      <c r="BK1097" s="51"/>
      <c r="BM1097" s="51"/>
      <c r="BN1097" s="51"/>
      <c r="BO1097" s="51"/>
      <c r="BP1097" s="42" t="s">
        <v>330</v>
      </c>
      <c r="BQ1097" s="51"/>
      <c r="BR1097" s="42" t="s">
        <v>728</v>
      </c>
      <c r="BS1097" s="51"/>
    </row>
    <row r="1098">
      <c r="A1098" s="39">
        <v>3771.0</v>
      </c>
      <c r="B1098" s="39" t="s">
        <v>720</v>
      </c>
      <c r="C1098" s="39" t="s">
        <v>91</v>
      </c>
      <c r="D1098" s="39" t="s">
        <v>721</v>
      </c>
      <c r="E1098" s="39">
        <v>2011.0</v>
      </c>
      <c r="F1098" s="39" t="s">
        <v>722</v>
      </c>
      <c r="H1098" s="39" t="s">
        <v>138</v>
      </c>
      <c r="I1098" s="39" t="s">
        <v>608</v>
      </c>
      <c r="J1098" s="42">
        <v>2010.0</v>
      </c>
      <c r="K1098" s="39">
        <v>31.0</v>
      </c>
      <c r="L1098" s="42">
        <v>2007.0</v>
      </c>
      <c r="M1098" s="39" t="s">
        <v>724</v>
      </c>
      <c r="O1098" s="42">
        <v>3.0</v>
      </c>
      <c r="AA1098" s="42">
        <v>1.0</v>
      </c>
      <c r="AL1098" s="51"/>
      <c r="AM1098" s="51"/>
      <c r="AN1098" s="51"/>
      <c r="AO1098" s="51"/>
      <c r="AP1098" s="51"/>
      <c r="AQ1098" s="51"/>
      <c r="AR1098" s="51"/>
      <c r="AS1098" s="51"/>
      <c r="AT1098" s="52">
        <v>19.0</v>
      </c>
      <c r="AU1098" s="51"/>
      <c r="AV1098" s="51"/>
      <c r="AW1098" s="51"/>
      <c r="AX1098" s="52">
        <v>106.0</v>
      </c>
      <c r="AY1098" s="51"/>
      <c r="AZ1098" s="51"/>
      <c r="BA1098" s="51"/>
      <c r="BB1098" s="51"/>
      <c r="BC1098" s="51"/>
      <c r="BD1098" s="51"/>
      <c r="BE1098" s="51"/>
      <c r="BF1098" s="51"/>
      <c r="BG1098" s="51"/>
      <c r="BH1098" s="51"/>
      <c r="BI1098" s="51"/>
      <c r="BJ1098" s="51"/>
      <c r="BK1098" s="51"/>
      <c r="BM1098" s="51"/>
      <c r="BN1098" s="51"/>
      <c r="BO1098" s="51"/>
      <c r="BP1098" s="42" t="s">
        <v>727</v>
      </c>
      <c r="BQ1098" s="51"/>
      <c r="BR1098" s="42" t="s">
        <v>728</v>
      </c>
      <c r="BS1098" s="51"/>
    </row>
    <row r="1099">
      <c r="A1099" s="39">
        <v>3771.0</v>
      </c>
      <c r="B1099" s="39" t="s">
        <v>720</v>
      </c>
      <c r="C1099" s="39" t="s">
        <v>91</v>
      </c>
      <c r="D1099" s="39" t="s">
        <v>721</v>
      </c>
      <c r="E1099" s="39">
        <v>2011.0</v>
      </c>
      <c r="F1099" s="39" t="s">
        <v>722</v>
      </c>
      <c r="H1099" s="39" t="s">
        <v>726</v>
      </c>
      <c r="I1099" s="39" t="s">
        <v>608</v>
      </c>
      <c r="J1099" s="42">
        <v>2010.0</v>
      </c>
      <c r="K1099" s="39">
        <v>130.0</v>
      </c>
      <c r="L1099" s="42">
        <v>2007.0</v>
      </c>
      <c r="M1099" s="39" t="s">
        <v>724</v>
      </c>
      <c r="O1099" s="42">
        <v>3.0</v>
      </c>
      <c r="S1099" s="42">
        <v>1.0</v>
      </c>
      <c r="AA1099" s="42">
        <v>1.0</v>
      </c>
      <c r="AL1099" s="51"/>
      <c r="AM1099" s="51"/>
      <c r="AN1099" s="51"/>
      <c r="AO1099" s="51"/>
      <c r="AP1099" s="51"/>
      <c r="AQ1099" s="51"/>
      <c r="AR1099" s="51"/>
      <c r="AS1099" s="51"/>
      <c r="AT1099" s="51"/>
      <c r="AU1099" s="51"/>
      <c r="AV1099" s="51"/>
      <c r="AW1099" s="51"/>
      <c r="AX1099" s="51"/>
      <c r="AY1099" s="51"/>
      <c r="AZ1099" s="51"/>
      <c r="BA1099" s="51"/>
      <c r="BB1099" s="51"/>
      <c r="BC1099" s="51"/>
      <c r="BD1099" s="51"/>
      <c r="BE1099" s="51"/>
      <c r="BF1099" s="51"/>
      <c r="BG1099" s="51"/>
      <c r="BH1099" s="51"/>
      <c r="BI1099" s="51"/>
      <c r="BJ1099" s="51"/>
      <c r="BK1099" s="51"/>
      <c r="BM1099" s="51"/>
      <c r="BN1099" s="51"/>
      <c r="BO1099" s="51"/>
      <c r="BP1099" s="42" t="s">
        <v>330</v>
      </c>
      <c r="BQ1099" s="51"/>
      <c r="BR1099" s="42" t="s">
        <v>728</v>
      </c>
      <c r="BS1099" s="51"/>
    </row>
    <row r="1100">
      <c r="A1100" s="39">
        <v>3771.0</v>
      </c>
      <c r="B1100" s="39" t="s">
        <v>720</v>
      </c>
      <c r="C1100" s="39" t="s">
        <v>91</v>
      </c>
      <c r="D1100" s="39" t="s">
        <v>721</v>
      </c>
      <c r="E1100" s="39">
        <v>2011.0</v>
      </c>
      <c r="F1100" s="39" t="s">
        <v>722</v>
      </c>
      <c r="H1100" s="39" t="s">
        <v>723</v>
      </c>
      <c r="I1100" s="39" t="s">
        <v>608</v>
      </c>
      <c r="J1100" s="42">
        <v>2010.0</v>
      </c>
      <c r="K1100" s="39">
        <v>3.0</v>
      </c>
      <c r="L1100" s="42">
        <v>2007.0</v>
      </c>
      <c r="M1100" s="39" t="s">
        <v>724</v>
      </c>
      <c r="O1100" s="42">
        <v>5.0</v>
      </c>
      <c r="AA1100" s="42">
        <v>1.0</v>
      </c>
      <c r="AL1100" s="51"/>
      <c r="AM1100" s="51"/>
      <c r="AN1100" s="51"/>
      <c r="AO1100" s="51"/>
      <c r="AP1100" s="51"/>
      <c r="AQ1100" s="51"/>
      <c r="AR1100" s="51"/>
      <c r="AS1100" s="51"/>
      <c r="AT1100" s="51"/>
      <c r="AU1100" s="51"/>
      <c r="AV1100" s="51"/>
      <c r="AW1100" s="51"/>
      <c r="AX1100" s="51"/>
      <c r="AY1100" s="51"/>
      <c r="AZ1100" s="51"/>
      <c r="BA1100" s="51"/>
      <c r="BB1100" s="51"/>
      <c r="BC1100" s="51"/>
      <c r="BD1100" s="51"/>
      <c r="BE1100" s="51"/>
      <c r="BF1100" s="51"/>
      <c r="BG1100" s="51"/>
      <c r="BH1100" s="51"/>
      <c r="BI1100" s="51"/>
      <c r="BJ1100" s="51"/>
      <c r="BK1100" s="51"/>
      <c r="BM1100" s="51"/>
      <c r="BN1100" s="51"/>
      <c r="BO1100" s="51"/>
      <c r="BP1100" s="42" t="s">
        <v>330</v>
      </c>
      <c r="BQ1100" s="51"/>
      <c r="BR1100" s="42" t="s">
        <v>728</v>
      </c>
      <c r="BS1100" s="51"/>
    </row>
    <row r="1101">
      <c r="A1101" s="39">
        <v>3771.0</v>
      </c>
      <c r="B1101" s="39" t="s">
        <v>720</v>
      </c>
      <c r="C1101" s="39" t="s">
        <v>91</v>
      </c>
      <c r="D1101" s="39" t="s">
        <v>721</v>
      </c>
      <c r="E1101" s="39">
        <v>2011.0</v>
      </c>
      <c r="F1101" s="39" t="s">
        <v>722</v>
      </c>
      <c r="H1101" s="39" t="s">
        <v>138</v>
      </c>
      <c r="I1101" s="39" t="s">
        <v>608</v>
      </c>
      <c r="J1101" s="42">
        <v>2010.0</v>
      </c>
      <c r="K1101" s="39">
        <v>8.0</v>
      </c>
      <c r="L1101" s="42">
        <v>2007.0</v>
      </c>
      <c r="M1101" s="39" t="s">
        <v>724</v>
      </c>
      <c r="O1101" s="42">
        <v>5.0</v>
      </c>
      <c r="AA1101" s="42">
        <v>1.0</v>
      </c>
      <c r="AL1101" s="51"/>
      <c r="AM1101" s="51"/>
      <c r="AN1101" s="51"/>
      <c r="AO1101" s="51"/>
      <c r="AP1101" s="51"/>
      <c r="AQ1101" s="51"/>
      <c r="AR1101" s="51"/>
      <c r="AS1101" s="51"/>
      <c r="AT1101" s="51"/>
      <c r="AU1101" s="51"/>
      <c r="AV1101" s="51"/>
      <c r="AW1101" s="51"/>
      <c r="AX1101" s="51"/>
      <c r="AY1101" s="51"/>
      <c r="AZ1101" s="51"/>
      <c r="BA1101" s="51"/>
      <c r="BB1101" s="51"/>
      <c r="BC1101" s="51"/>
      <c r="BD1101" s="51"/>
      <c r="BE1101" s="51"/>
      <c r="BF1101" s="51"/>
      <c r="BG1101" s="51"/>
      <c r="BH1101" s="51"/>
      <c r="BI1101" s="51"/>
      <c r="BJ1101" s="51"/>
      <c r="BK1101" s="51"/>
      <c r="BM1101" s="51"/>
      <c r="BN1101" s="51"/>
      <c r="BO1101" s="51"/>
      <c r="BP1101" s="42" t="s">
        <v>330</v>
      </c>
      <c r="BQ1101" s="51"/>
      <c r="BR1101" s="42" t="s">
        <v>728</v>
      </c>
      <c r="BS1101" s="51"/>
    </row>
    <row r="1102">
      <c r="A1102" s="39">
        <v>3771.0</v>
      </c>
      <c r="B1102" s="39" t="s">
        <v>720</v>
      </c>
      <c r="C1102" s="39" t="s">
        <v>91</v>
      </c>
      <c r="D1102" s="39" t="s">
        <v>721</v>
      </c>
      <c r="E1102" s="39">
        <v>2011.0</v>
      </c>
      <c r="F1102" s="39" t="s">
        <v>722</v>
      </c>
      <c r="H1102" s="39" t="s">
        <v>726</v>
      </c>
      <c r="I1102" s="39" t="s">
        <v>608</v>
      </c>
      <c r="J1102" s="42">
        <v>2010.0</v>
      </c>
      <c r="K1102" s="39">
        <v>33.0</v>
      </c>
      <c r="L1102" s="42">
        <v>2007.0</v>
      </c>
      <c r="M1102" s="39" t="s">
        <v>724</v>
      </c>
      <c r="O1102" s="42">
        <v>5.0</v>
      </c>
      <c r="S1102" s="42">
        <v>1.0</v>
      </c>
      <c r="AA1102" s="42">
        <v>1.0</v>
      </c>
      <c r="AL1102" s="51"/>
      <c r="AM1102" s="51"/>
      <c r="AN1102" s="51"/>
      <c r="AO1102" s="51"/>
      <c r="AP1102" s="51"/>
      <c r="AQ1102" s="51"/>
      <c r="AR1102" s="51"/>
      <c r="AS1102" s="51"/>
      <c r="AT1102" s="51"/>
      <c r="AU1102" s="51"/>
      <c r="AV1102" s="51"/>
      <c r="AW1102" s="51"/>
      <c r="AX1102" s="51"/>
      <c r="AY1102" s="51"/>
      <c r="AZ1102" s="51"/>
      <c r="BA1102" s="51"/>
      <c r="BB1102" s="51"/>
      <c r="BC1102" s="51"/>
      <c r="BD1102" s="51"/>
      <c r="BE1102" s="51"/>
      <c r="BF1102" s="51"/>
      <c r="BG1102" s="51"/>
      <c r="BH1102" s="51"/>
      <c r="BI1102" s="51"/>
      <c r="BJ1102" s="51"/>
      <c r="BK1102" s="51"/>
      <c r="BM1102" s="51"/>
      <c r="BN1102" s="51"/>
      <c r="BO1102" s="51"/>
      <c r="BP1102" s="42" t="s">
        <v>330</v>
      </c>
      <c r="BQ1102" s="51"/>
      <c r="BR1102" s="42" t="s">
        <v>728</v>
      </c>
      <c r="BS1102" s="51"/>
    </row>
    <row r="1103">
      <c r="A1103" s="39">
        <v>3771.0</v>
      </c>
      <c r="B1103" s="39" t="s">
        <v>720</v>
      </c>
      <c r="C1103" s="39" t="s">
        <v>91</v>
      </c>
      <c r="D1103" s="39" t="s">
        <v>721</v>
      </c>
      <c r="E1103" s="39">
        <v>2011.0</v>
      </c>
      <c r="F1103" s="39" t="s">
        <v>722</v>
      </c>
      <c r="H1103" s="39" t="s">
        <v>723</v>
      </c>
      <c r="I1103" s="39" t="s">
        <v>608</v>
      </c>
      <c r="J1103" s="42">
        <v>2010.0</v>
      </c>
      <c r="K1103" s="39">
        <v>11.0</v>
      </c>
      <c r="L1103" s="42">
        <v>2007.0</v>
      </c>
      <c r="M1103" s="39" t="s">
        <v>724</v>
      </c>
      <c r="O1103" s="42">
        <v>2.5</v>
      </c>
      <c r="BP1103" s="42" t="s">
        <v>330</v>
      </c>
      <c r="BR1103" s="42" t="s">
        <v>729</v>
      </c>
    </row>
    <row r="1104">
      <c r="A1104" s="39">
        <v>3771.0</v>
      </c>
      <c r="B1104" s="39" t="s">
        <v>720</v>
      </c>
      <c r="C1104" s="39" t="s">
        <v>91</v>
      </c>
      <c r="D1104" s="39" t="s">
        <v>721</v>
      </c>
      <c r="E1104" s="39">
        <v>2011.0</v>
      </c>
      <c r="F1104" s="39" t="s">
        <v>722</v>
      </c>
      <c r="H1104" s="39" t="s">
        <v>138</v>
      </c>
      <c r="I1104" s="39" t="s">
        <v>608</v>
      </c>
      <c r="J1104" s="42">
        <v>2010.0</v>
      </c>
      <c r="K1104" s="39">
        <v>27.0</v>
      </c>
      <c r="L1104" s="42">
        <v>2007.0</v>
      </c>
      <c r="M1104" s="39" t="s">
        <v>724</v>
      </c>
      <c r="O1104" s="42">
        <v>2.5</v>
      </c>
      <c r="AA1104" s="42">
        <v>1.0</v>
      </c>
      <c r="AL1104" s="51"/>
      <c r="AM1104" s="51"/>
      <c r="AN1104" s="51"/>
      <c r="AO1104" s="51"/>
      <c r="AP1104" s="51"/>
      <c r="AQ1104" s="51"/>
      <c r="AR1104" s="51"/>
      <c r="AS1104" s="51"/>
      <c r="AT1104" s="51"/>
      <c r="AU1104" s="51"/>
      <c r="AV1104" s="51"/>
      <c r="AW1104" s="51"/>
      <c r="AX1104" s="51"/>
      <c r="AY1104" s="51"/>
      <c r="AZ1104" s="51"/>
      <c r="BA1104" s="51"/>
      <c r="BB1104" s="51"/>
      <c r="BC1104" s="51"/>
      <c r="BD1104" s="51"/>
      <c r="BE1104" s="51"/>
      <c r="BF1104" s="51"/>
      <c r="BG1104" s="51"/>
      <c r="BH1104" s="51"/>
      <c r="BI1104" s="51"/>
      <c r="BJ1104" s="51"/>
      <c r="BK1104" s="51"/>
      <c r="BM1104" s="51"/>
      <c r="BN1104" s="51"/>
      <c r="BO1104" s="51"/>
      <c r="BP1104" s="42" t="s">
        <v>330</v>
      </c>
      <c r="BQ1104" s="51"/>
      <c r="BR1104" s="42" t="s">
        <v>729</v>
      </c>
      <c r="BS1104" s="51"/>
    </row>
    <row r="1105">
      <c r="A1105" s="39">
        <v>3771.0</v>
      </c>
      <c r="B1105" s="39" t="s">
        <v>720</v>
      </c>
      <c r="C1105" s="39" t="s">
        <v>91</v>
      </c>
      <c r="D1105" s="39" t="s">
        <v>721</v>
      </c>
      <c r="E1105" s="39">
        <v>2011.0</v>
      </c>
      <c r="F1105" s="39" t="s">
        <v>722</v>
      </c>
      <c r="H1105" s="39" t="s">
        <v>726</v>
      </c>
      <c r="I1105" s="39" t="s">
        <v>608</v>
      </c>
      <c r="J1105" s="42">
        <v>2010.0</v>
      </c>
      <c r="K1105" s="39">
        <v>129.0</v>
      </c>
      <c r="L1105" s="42">
        <v>2007.0</v>
      </c>
      <c r="M1105" s="39" t="s">
        <v>724</v>
      </c>
      <c r="O1105" s="42">
        <v>2.5</v>
      </c>
      <c r="S1105" s="42">
        <v>1.0</v>
      </c>
      <c r="AA1105" s="42">
        <v>1.0</v>
      </c>
      <c r="AL1105" s="51"/>
      <c r="AM1105" s="51"/>
      <c r="AN1105" s="51"/>
      <c r="AO1105" s="51"/>
      <c r="AP1105" s="51"/>
      <c r="AQ1105" s="51"/>
      <c r="AR1105" s="51"/>
      <c r="AS1105" s="51"/>
      <c r="AT1105" s="51"/>
      <c r="AU1105" s="51"/>
      <c r="AV1105" s="51"/>
      <c r="AW1105" s="51"/>
      <c r="AX1105" s="51"/>
      <c r="AY1105" s="51"/>
      <c r="AZ1105" s="51"/>
      <c r="BA1105" s="51"/>
      <c r="BB1105" s="51"/>
      <c r="BC1105" s="51"/>
      <c r="BD1105" s="51"/>
      <c r="BE1105" s="51"/>
      <c r="BF1105" s="51"/>
      <c r="BG1105" s="51"/>
      <c r="BH1105" s="51"/>
      <c r="BI1105" s="51"/>
      <c r="BJ1105" s="51"/>
      <c r="BK1105" s="51"/>
      <c r="BM1105" s="51"/>
      <c r="BN1105" s="51"/>
      <c r="BO1105" s="51"/>
      <c r="BP1105" s="42" t="s">
        <v>330</v>
      </c>
      <c r="BQ1105" s="51"/>
      <c r="BR1105" s="42" t="s">
        <v>729</v>
      </c>
      <c r="BS1105" s="51"/>
    </row>
    <row r="1106">
      <c r="A1106" s="39">
        <v>3771.0</v>
      </c>
      <c r="B1106" s="39" t="s">
        <v>720</v>
      </c>
      <c r="C1106" s="39" t="s">
        <v>91</v>
      </c>
      <c r="D1106" s="39" t="s">
        <v>721</v>
      </c>
      <c r="E1106" s="39">
        <v>2011.0</v>
      </c>
      <c r="F1106" s="39" t="s">
        <v>722</v>
      </c>
      <c r="H1106" s="39" t="s">
        <v>723</v>
      </c>
      <c r="I1106" s="39" t="s">
        <v>608</v>
      </c>
      <c r="J1106" s="42">
        <v>2010.0</v>
      </c>
      <c r="K1106" s="39">
        <v>5.0</v>
      </c>
      <c r="L1106" s="42">
        <v>2007.0</v>
      </c>
      <c r="M1106" s="39" t="s">
        <v>724</v>
      </c>
      <c r="O1106" s="42">
        <v>3.0</v>
      </c>
      <c r="AL1106" s="51"/>
      <c r="AM1106" s="51"/>
      <c r="AN1106" s="51"/>
      <c r="AO1106" s="51"/>
      <c r="AP1106" s="51"/>
      <c r="AQ1106" s="51"/>
      <c r="AR1106" s="51"/>
      <c r="AS1106" s="51"/>
      <c r="AT1106" s="51"/>
      <c r="AU1106" s="51"/>
      <c r="AV1106" s="51"/>
      <c r="AW1106" s="51"/>
      <c r="AX1106" s="51"/>
      <c r="AY1106" s="51"/>
      <c r="AZ1106" s="51"/>
      <c r="BA1106" s="51"/>
      <c r="BB1106" s="51"/>
      <c r="BC1106" s="51"/>
      <c r="BD1106" s="51"/>
      <c r="BE1106" s="51"/>
      <c r="BF1106" s="51"/>
      <c r="BG1106" s="51"/>
      <c r="BH1106" s="51"/>
      <c r="BI1106" s="51"/>
      <c r="BJ1106" s="51"/>
      <c r="BK1106" s="51"/>
      <c r="BM1106" s="51"/>
      <c r="BN1106" s="51"/>
      <c r="BO1106" s="51"/>
      <c r="BP1106" s="42" t="s">
        <v>330</v>
      </c>
      <c r="BQ1106" s="51"/>
      <c r="BR1106" s="42" t="s">
        <v>729</v>
      </c>
      <c r="BS1106" s="51"/>
    </row>
    <row r="1107">
      <c r="A1107" s="39">
        <v>3771.0</v>
      </c>
      <c r="B1107" s="39" t="s">
        <v>720</v>
      </c>
      <c r="C1107" s="39" t="s">
        <v>91</v>
      </c>
      <c r="D1107" s="39" t="s">
        <v>721</v>
      </c>
      <c r="E1107" s="39">
        <v>2011.0</v>
      </c>
      <c r="F1107" s="39" t="s">
        <v>722</v>
      </c>
      <c r="H1107" s="39" t="s">
        <v>138</v>
      </c>
      <c r="I1107" s="39" t="s">
        <v>608</v>
      </c>
      <c r="J1107" s="42">
        <v>2010.0</v>
      </c>
      <c r="K1107" s="39">
        <v>15.0</v>
      </c>
      <c r="L1107" s="42">
        <v>2007.0</v>
      </c>
      <c r="M1107" s="39" t="s">
        <v>724</v>
      </c>
      <c r="O1107" s="42">
        <v>3.0</v>
      </c>
      <c r="AA1107" s="42">
        <v>1.0</v>
      </c>
      <c r="AL1107" s="51"/>
      <c r="AM1107" s="51"/>
      <c r="AN1107" s="51"/>
      <c r="AO1107" s="51"/>
      <c r="AP1107" s="51"/>
      <c r="AQ1107" s="51"/>
      <c r="AR1107" s="51"/>
      <c r="AS1107" s="51"/>
      <c r="AT1107" s="52">
        <v>15.0</v>
      </c>
      <c r="AU1107" s="51"/>
      <c r="AV1107" s="51"/>
      <c r="AW1107" s="51"/>
      <c r="AX1107" s="52">
        <v>24.0</v>
      </c>
      <c r="AY1107" s="51"/>
      <c r="AZ1107" s="51"/>
      <c r="BA1107" s="51"/>
      <c r="BB1107" s="51"/>
      <c r="BC1107" s="51"/>
      <c r="BD1107" s="51"/>
      <c r="BE1107" s="51"/>
      <c r="BF1107" s="51"/>
      <c r="BG1107" s="51"/>
      <c r="BH1107" s="51"/>
      <c r="BI1107" s="51"/>
      <c r="BJ1107" s="51"/>
      <c r="BK1107" s="51"/>
      <c r="BM1107" s="51"/>
      <c r="BN1107" s="51"/>
      <c r="BO1107" s="51"/>
      <c r="BP1107" s="42" t="s">
        <v>727</v>
      </c>
      <c r="BQ1107" s="51"/>
      <c r="BR1107" s="42" t="s">
        <v>729</v>
      </c>
      <c r="BS1107" s="51"/>
    </row>
    <row r="1108">
      <c r="A1108" s="39">
        <v>3771.0</v>
      </c>
      <c r="B1108" s="39" t="s">
        <v>720</v>
      </c>
      <c r="C1108" s="39" t="s">
        <v>91</v>
      </c>
      <c r="D1108" s="39" t="s">
        <v>721</v>
      </c>
      <c r="E1108" s="39">
        <v>2011.0</v>
      </c>
      <c r="F1108" s="39" t="s">
        <v>722</v>
      </c>
      <c r="H1108" s="39" t="s">
        <v>726</v>
      </c>
      <c r="I1108" s="39" t="s">
        <v>608</v>
      </c>
      <c r="J1108" s="42">
        <v>2010.0</v>
      </c>
      <c r="K1108" s="39">
        <v>64.0</v>
      </c>
      <c r="L1108" s="42">
        <v>2007.0</v>
      </c>
      <c r="M1108" s="39" t="s">
        <v>724</v>
      </c>
      <c r="O1108" s="42">
        <v>3.0</v>
      </c>
      <c r="S1108" s="42">
        <v>1.0</v>
      </c>
      <c r="AA1108" s="42">
        <v>1.0</v>
      </c>
      <c r="AL1108" s="51"/>
      <c r="AM1108" s="51"/>
      <c r="AN1108" s="51"/>
      <c r="AO1108" s="51"/>
      <c r="AP1108" s="51"/>
      <c r="AQ1108" s="51"/>
      <c r="AR1108" s="51"/>
      <c r="AS1108" s="51"/>
      <c r="AT1108" s="51"/>
      <c r="AU1108" s="51"/>
      <c r="AV1108" s="51"/>
      <c r="AW1108" s="51"/>
      <c r="AX1108" s="51"/>
      <c r="AY1108" s="51"/>
      <c r="AZ1108" s="51"/>
      <c r="BA1108" s="51"/>
      <c r="BB1108" s="51"/>
      <c r="BC1108" s="51"/>
      <c r="BD1108" s="51"/>
      <c r="BE1108" s="51"/>
      <c r="BF1108" s="51"/>
      <c r="BG1108" s="51"/>
      <c r="BH1108" s="51"/>
      <c r="BI1108" s="51"/>
      <c r="BJ1108" s="51"/>
      <c r="BK1108" s="51"/>
      <c r="BM1108" s="51"/>
      <c r="BN1108" s="51"/>
      <c r="BO1108" s="51"/>
      <c r="BP1108" s="42" t="s">
        <v>330</v>
      </c>
      <c r="BQ1108" s="51"/>
      <c r="BR1108" s="42" t="s">
        <v>729</v>
      </c>
      <c r="BS1108" s="51"/>
    </row>
    <row r="1109">
      <c r="A1109" s="39">
        <v>3771.0</v>
      </c>
      <c r="B1109" s="39" t="s">
        <v>720</v>
      </c>
      <c r="C1109" s="39" t="s">
        <v>91</v>
      </c>
      <c r="D1109" s="39" t="s">
        <v>721</v>
      </c>
      <c r="E1109" s="39">
        <v>2011.0</v>
      </c>
      <c r="F1109" s="39" t="s">
        <v>722</v>
      </c>
      <c r="H1109" s="39" t="s">
        <v>723</v>
      </c>
      <c r="I1109" s="39" t="s">
        <v>608</v>
      </c>
      <c r="J1109" s="42">
        <v>2010.0</v>
      </c>
      <c r="K1109" s="39">
        <v>0.0</v>
      </c>
      <c r="L1109" s="42">
        <v>2007.0</v>
      </c>
      <c r="M1109" s="39" t="s">
        <v>724</v>
      </c>
      <c r="O1109" s="42">
        <v>5.0</v>
      </c>
      <c r="AL1109" s="51"/>
      <c r="AM1109" s="51"/>
      <c r="AN1109" s="51"/>
      <c r="AO1109" s="51"/>
      <c r="AP1109" s="51"/>
      <c r="AQ1109" s="51"/>
      <c r="AR1109" s="51"/>
      <c r="AS1109" s="51"/>
      <c r="AT1109" s="51"/>
      <c r="AU1109" s="51"/>
      <c r="AV1109" s="51"/>
      <c r="AW1109" s="51"/>
      <c r="AX1109" s="51"/>
      <c r="AY1109" s="51"/>
      <c r="AZ1109" s="51"/>
      <c r="BA1109" s="51"/>
      <c r="BB1109" s="51"/>
      <c r="BC1109" s="51"/>
      <c r="BD1109" s="51"/>
      <c r="BE1109" s="51"/>
      <c r="BF1109" s="51"/>
      <c r="BG1109" s="51"/>
      <c r="BH1109" s="51"/>
      <c r="BI1109" s="51"/>
      <c r="BJ1109" s="51"/>
      <c r="BK1109" s="51"/>
      <c r="BM1109" s="51"/>
      <c r="BN1109" s="51"/>
      <c r="BO1109" s="51"/>
      <c r="BP1109" s="42" t="s">
        <v>330</v>
      </c>
      <c r="BQ1109" s="51"/>
      <c r="BR1109" s="42" t="s">
        <v>729</v>
      </c>
      <c r="BS1109" s="51"/>
    </row>
    <row r="1110">
      <c r="A1110" s="39">
        <v>3771.0</v>
      </c>
      <c r="B1110" s="39" t="s">
        <v>720</v>
      </c>
      <c r="C1110" s="39" t="s">
        <v>91</v>
      </c>
      <c r="D1110" s="39" t="s">
        <v>721</v>
      </c>
      <c r="E1110" s="39">
        <v>2011.0</v>
      </c>
      <c r="F1110" s="39" t="s">
        <v>722</v>
      </c>
      <c r="H1110" s="39" t="s">
        <v>138</v>
      </c>
      <c r="I1110" s="39" t="s">
        <v>608</v>
      </c>
      <c r="J1110" s="42">
        <v>2010.0</v>
      </c>
      <c r="K1110" s="39">
        <v>3.0</v>
      </c>
      <c r="L1110" s="42">
        <v>2007.0</v>
      </c>
      <c r="M1110" s="39" t="s">
        <v>724</v>
      </c>
      <c r="O1110" s="42">
        <v>5.0</v>
      </c>
      <c r="AA1110" s="42">
        <v>1.0</v>
      </c>
      <c r="AL1110" s="51"/>
      <c r="AM1110" s="51"/>
      <c r="AN1110" s="51"/>
      <c r="AO1110" s="51"/>
      <c r="AP1110" s="51"/>
      <c r="AQ1110" s="51"/>
      <c r="AR1110" s="51"/>
      <c r="AS1110" s="51"/>
      <c r="AT1110" s="51"/>
      <c r="AU1110" s="51"/>
      <c r="AV1110" s="51"/>
      <c r="AW1110" s="51"/>
      <c r="AX1110" s="51"/>
      <c r="AY1110" s="51"/>
      <c r="AZ1110" s="51"/>
      <c r="BA1110" s="51"/>
      <c r="BB1110" s="51"/>
      <c r="BC1110" s="51"/>
      <c r="BD1110" s="51"/>
      <c r="BE1110" s="51"/>
      <c r="BF1110" s="51"/>
      <c r="BG1110" s="51"/>
      <c r="BH1110" s="51"/>
      <c r="BI1110" s="51"/>
      <c r="BJ1110" s="51"/>
      <c r="BK1110" s="51"/>
      <c r="BM1110" s="51"/>
      <c r="BN1110" s="51"/>
      <c r="BO1110" s="51"/>
      <c r="BP1110" s="42" t="s">
        <v>330</v>
      </c>
      <c r="BQ1110" s="51"/>
      <c r="BR1110" s="42" t="s">
        <v>729</v>
      </c>
      <c r="BS1110" s="51"/>
    </row>
    <row r="1111">
      <c r="A1111" s="39">
        <v>3771.0</v>
      </c>
      <c r="B1111" s="39" t="s">
        <v>720</v>
      </c>
      <c r="C1111" s="39" t="s">
        <v>91</v>
      </c>
      <c r="D1111" s="39" t="s">
        <v>721</v>
      </c>
      <c r="E1111" s="39">
        <v>2011.0</v>
      </c>
      <c r="F1111" s="39" t="s">
        <v>722</v>
      </c>
      <c r="H1111" s="39" t="s">
        <v>726</v>
      </c>
      <c r="I1111" s="39" t="s">
        <v>608</v>
      </c>
      <c r="J1111" s="42">
        <v>2010.0</v>
      </c>
      <c r="K1111" s="39">
        <v>7.0</v>
      </c>
      <c r="L1111" s="42">
        <v>2007.0</v>
      </c>
      <c r="M1111" s="39" t="s">
        <v>724</v>
      </c>
      <c r="O1111" s="42">
        <v>5.0</v>
      </c>
      <c r="S1111" s="42">
        <v>1.0</v>
      </c>
      <c r="AA1111" s="42">
        <v>1.0</v>
      </c>
      <c r="AL1111" s="51"/>
      <c r="AM1111" s="51"/>
      <c r="AN1111" s="51"/>
      <c r="AO1111" s="51"/>
      <c r="AP1111" s="51"/>
      <c r="AQ1111" s="51"/>
      <c r="AR1111" s="51"/>
      <c r="AS1111" s="51"/>
      <c r="AT1111" s="51"/>
      <c r="AU1111" s="51"/>
      <c r="AV1111" s="51"/>
      <c r="AW1111" s="51"/>
      <c r="AX1111" s="51"/>
      <c r="AY1111" s="51"/>
      <c r="AZ1111" s="51"/>
      <c r="BA1111" s="51"/>
      <c r="BB1111" s="51"/>
      <c r="BC1111" s="51"/>
      <c r="BD1111" s="51"/>
      <c r="BE1111" s="51"/>
      <c r="BF1111" s="51"/>
      <c r="BG1111" s="51"/>
      <c r="BH1111" s="51"/>
      <c r="BI1111" s="51"/>
      <c r="BJ1111" s="51"/>
      <c r="BK1111" s="51"/>
      <c r="BM1111" s="51"/>
      <c r="BN1111" s="51"/>
      <c r="BO1111" s="51"/>
      <c r="BP1111" s="42" t="s">
        <v>330</v>
      </c>
      <c r="BQ1111" s="51"/>
      <c r="BR1111" s="42" t="s">
        <v>729</v>
      </c>
      <c r="BS1111" s="51"/>
    </row>
    <row r="1112">
      <c r="A1112" s="39">
        <v>3771.0</v>
      </c>
      <c r="B1112" s="39" t="s">
        <v>720</v>
      </c>
      <c r="C1112" s="39" t="s">
        <v>91</v>
      </c>
      <c r="D1112" s="39" t="s">
        <v>721</v>
      </c>
      <c r="E1112" s="39">
        <v>2011.0</v>
      </c>
      <c r="F1112" s="39" t="s">
        <v>722</v>
      </c>
      <c r="H1112" s="39" t="s">
        <v>723</v>
      </c>
      <c r="I1112" s="39" t="s">
        <v>608</v>
      </c>
      <c r="J1112" s="42">
        <v>2010.0</v>
      </c>
      <c r="K1112" s="39">
        <v>11.0</v>
      </c>
      <c r="L1112" s="42">
        <v>2007.0</v>
      </c>
      <c r="M1112" s="39" t="s">
        <v>724</v>
      </c>
      <c r="O1112" s="42">
        <v>2.5</v>
      </c>
      <c r="AA1112" s="42">
        <v>1.0</v>
      </c>
      <c r="BP1112" s="42" t="s">
        <v>330</v>
      </c>
      <c r="BR1112" s="42" t="s">
        <v>730</v>
      </c>
    </row>
    <row r="1113">
      <c r="A1113" s="39">
        <v>3771.0</v>
      </c>
      <c r="B1113" s="39" t="s">
        <v>720</v>
      </c>
      <c r="C1113" s="39" t="s">
        <v>91</v>
      </c>
      <c r="D1113" s="39" t="s">
        <v>721</v>
      </c>
      <c r="E1113" s="39">
        <v>2011.0</v>
      </c>
      <c r="F1113" s="39" t="s">
        <v>722</v>
      </c>
      <c r="H1113" s="39" t="s">
        <v>138</v>
      </c>
      <c r="I1113" s="39" t="s">
        <v>608</v>
      </c>
      <c r="J1113" s="42">
        <v>2010.0</v>
      </c>
      <c r="K1113" s="39">
        <v>28.0</v>
      </c>
      <c r="L1113" s="42">
        <v>2007.0</v>
      </c>
      <c r="M1113" s="39" t="s">
        <v>724</v>
      </c>
      <c r="O1113" s="42">
        <v>2.5</v>
      </c>
      <c r="AA1113" s="42">
        <v>1.0</v>
      </c>
      <c r="AL1113" s="51"/>
      <c r="AM1113" s="51"/>
      <c r="AN1113" s="51"/>
      <c r="AO1113" s="51"/>
      <c r="AP1113" s="51"/>
      <c r="AQ1113" s="51"/>
      <c r="AR1113" s="51"/>
      <c r="AS1113" s="51"/>
      <c r="AT1113" s="51"/>
      <c r="AU1113" s="51"/>
      <c r="AV1113" s="51"/>
      <c r="AW1113" s="51"/>
      <c r="AX1113" s="51"/>
      <c r="AY1113" s="51"/>
      <c r="AZ1113" s="51"/>
      <c r="BA1113" s="51"/>
      <c r="BB1113" s="51"/>
      <c r="BC1113" s="51"/>
      <c r="BD1113" s="51"/>
      <c r="BE1113" s="51"/>
      <c r="BF1113" s="51"/>
      <c r="BG1113" s="51"/>
      <c r="BH1113" s="51"/>
      <c r="BI1113" s="51"/>
      <c r="BJ1113" s="51"/>
      <c r="BK1113" s="51"/>
      <c r="BM1113" s="51"/>
      <c r="BN1113" s="51"/>
      <c r="BO1113" s="51"/>
      <c r="BP1113" s="42" t="s">
        <v>330</v>
      </c>
      <c r="BQ1113" s="51"/>
      <c r="BR1113" s="42" t="s">
        <v>730</v>
      </c>
      <c r="BS1113" s="51"/>
    </row>
    <row r="1114">
      <c r="A1114" s="39">
        <v>3771.0</v>
      </c>
      <c r="B1114" s="39" t="s">
        <v>720</v>
      </c>
      <c r="C1114" s="39" t="s">
        <v>91</v>
      </c>
      <c r="D1114" s="39" t="s">
        <v>721</v>
      </c>
      <c r="E1114" s="39">
        <v>2011.0</v>
      </c>
      <c r="F1114" s="39" t="s">
        <v>722</v>
      </c>
      <c r="H1114" s="39" t="s">
        <v>726</v>
      </c>
      <c r="I1114" s="39" t="s">
        <v>608</v>
      </c>
      <c r="J1114" s="42">
        <v>2010.0</v>
      </c>
      <c r="K1114" s="39">
        <v>128.0</v>
      </c>
      <c r="L1114" s="42">
        <v>2007.0</v>
      </c>
      <c r="M1114" s="39" t="s">
        <v>724</v>
      </c>
      <c r="O1114" s="42">
        <v>2.5</v>
      </c>
      <c r="S1114" s="42">
        <v>1.0</v>
      </c>
      <c r="AA1114" s="42">
        <v>1.0</v>
      </c>
      <c r="AL1114" s="51"/>
      <c r="AM1114" s="51"/>
      <c r="AN1114" s="51"/>
      <c r="AO1114" s="51"/>
      <c r="AP1114" s="51"/>
      <c r="AQ1114" s="51"/>
      <c r="AR1114" s="51"/>
      <c r="AS1114" s="51"/>
      <c r="AT1114" s="51"/>
      <c r="AU1114" s="51"/>
      <c r="AV1114" s="51"/>
      <c r="AW1114" s="51"/>
      <c r="AX1114" s="51"/>
      <c r="AY1114" s="51"/>
      <c r="AZ1114" s="51"/>
      <c r="BA1114" s="51"/>
      <c r="BB1114" s="51"/>
      <c r="BC1114" s="51"/>
      <c r="BD1114" s="51"/>
      <c r="BE1114" s="51"/>
      <c r="BF1114" s="51"/>
      <c r="BG1114" s="51"/>
      <c r="BH1114" s="51"/>
      <c r="BI1114" s="51"/>
      <c r="BJ1114" s="51"/>
      <c r="BK1114" s="51"/>
      <c r="BM1114" s="51"/>
      <c r="BN1114" s="51"/>
      <c r="BO1114" s="51"/>
      <c r="BP1114" s="42" t="s">
        <v>330</v>
      </c>
      <c r="BQ1114" s="51"/>
      <c r="BR1114" s="42" t="s">
        <v>730</v>
      </c>
      <c r="BS1114" s="51"/>
    </row>
    <row r="1115">
      <c r="A1115" s="39">
        <v>3771.0</v>
      </c>
      <c r="B1115" s="39" t="s">
        <v>720</v>
      </c>
      <c r="C1115" s="39" t="s">
        <v>91</v>
      </c>
      <c r="D1115" s="39" t="s">
        <v>721</v>
      </c>
      <c r="E1115" s="39">
        <v>2011.0</v>
      </c>
      <c r="F1115" s="39" t="s">
        <v>722</v>
      </c>
      <c r="H1115" s="39" t="s">
        <v>723</v>
      </c>
      <c r="I1115" s="39" t="s">
        <v>608</v>
      </c>
      <c r="J1115" s="42">
        <v>2010.0</v>
      </c>
      <c r="K1115" s="39">
        <v>6.0</v>
      </c>
      <c r="L1115" s="42">
        <v>2007.0</v>
      </c>
      <c r="M1115" s="39" t="s">
        <v>724</v>
      </c>
      <c r="O1115" s="42">
        <v>3.0</v>
      </c>
      <c r="AA1115" s="42">
        <v>1.0</v>
      </c>
      <c r="AL1115" s="51"/>
      <c r="AM1115" s="51"/>
      <c r="AN1115" s="51"/>
      <c r="AO1115" s="51"/>
      <c r="AP1115" s="51"/>
      <c r="AQ1115" s="51"/>
      <c r="AR1115" s="51"/>
      <c r="AS1115" s="51"/>
      <c r="AT1115" s="51"/>
      <c r="AU1115" s="51"/>
      <c r="AV1115" s="51"/>
      <c r="AW1115" s="51"/>
      <c r="AX1115" s="51"/>
      <c r="AY1115" s="51"/>
      <c r="AZ1115" s="51"/>
      <c r="BA1115" s="51"/>
      <c r="BB1115" s="51"/>
      <c r="BC1115" s="51"/>
      <c r="BD1115" s="51"/>
      <c r="BE1115" s="51"/>
      <c r="BF1115" s="51"/>
      <c r="BG1115" s="51"/>
      <c r="BH1115" s="51"/>
      <c r="BI1115" s="51"/>
      <c r="BJ1115" s="51"/>
      <c r="BK1115" s="51"/>
      <c r="BM1115" s="51"/>
      <c r="BN1115" s="51"/>
      <c r="BO1115" s="51"/>
      <c r="BP1115" s="42" t="s">
        <v>330</v>
      </c>
      <c r="BQ1115" s="51"/>
      <c r="BR1115" s="42" t="s">
        <v>730</v>
      </c>
      <c r="BS1115" s="51"/>
    </row>
    <row r="1116">
      <c r="A1116" s="39">
        <v>3771.0</v>
      </c>
      <c r="B1116" s="39" t="s">
        <v>720</v>
      </c>
      <c r="C1116" s="39" t="s">
        <v>91</v>
      </c>
      <c r="D1116" s="39" t="s">
        <v>721</v>
      </c>
      <c r="E1116" s="39">
        <v>2011.0</v>
      </c>
      <c r="F1116" s="39" t="s">
        <v>722</v>
      </c>
      <c r="H1116" s="39" t="s">
        <v>138</v>
      </c>
      <c r="I1116" s="39" t="s">
        <v>608</v>
      </c>
      <c r="J1116" s="42">
        <v>2010.0</v>
      </c>
      <c r="K1116" s="39">
        <v>18.0</v>
      </c>
      <c r="L1116" s="42">
        <v>2007.0</v>
      </c>
      <c r="M1116" s="39" t="s">
        <v>724</v>
      </c>
      <c r="O1116" s="42">
        <v>3.0</v>
      </c>
      <c r="AA1116" s="42">
        <v>1.0</v>
      </c>
      <c r="AL1116" s="51"/>
      <c r="AM1116" s="51"/>
      <c r="AN1116" s="51"/>
      <c r="AO1116" s="51"/>
      <c r="AP1116" s="51"/>
      <c r="AQ1116" s="51"/>
      <c r="AR1116" s="51"/>
      <c r="AS1116" s="51"/>
      <c r="AT1116" s="52">
        <v>15.0</v>
      </c>
      <c r="AU1116" s="51"/>
      <c r="AV1116" s="51"/>
      <c r="AW1116" s="51"/>
      <c r="AX1116" s="52">
        <v>39.0</v>
      </c>
      <c r="AY1116" s="51"/>
      <c r="AZ1116" s="51"/>
      <c r="BA1116" s="51"/>
      <c r="BB1116" s="51"/>
      <c r="BC1116" s="51"/>
      <c r="BD1116" s="51"/>
      <c r="BE1116" s="51"/>
      <c r="BF1116" s="51"/>
      <c r="BG1116" s="51"/>
      <c r="BH1116" s="51"/>
      <c r="BI1116" s="51"/>
      <c r="BJ1116" s="51"/>
      <c r="BK1116" s="51"/>
      <c r="BM1116" s="51"/>
      <c r="BN1116" s="51"/>
      <c r="BO1116" s="51"/>
      <c r="BP1116" s="42" t="s">
        <v>727</v>
      </c>
      <c r="BQ1116" s="51"/>
      <c r="BR1116" s="42" t="s">
        <v>730</v>
      </c>
      <c r="BS1116" s="51"/>
    </row>
    <row r="1117">
      <c r="A1117" s="39">
        <v>3771.0</v>
      </c>
      <c r="B1117" s="39" t="s">
        <v>720</v>
      </c>
      <c r="C1117" s="39" t="s">
        <v>91</v>
      </c>
      <c r="D1117" s="39" t="s">
        <v>721</v>
      </c>
      <c r="E1117" s="39">
        <v>2011.0</v>
      </c>
      <c r="F1117" s="39" t="s">
        <v>722</v>
      </c>
      <c r="H1117" s="39" t="s">
        <v>726</v>
      </c>
      <c r="I1117" s="39" t="s">
        <v>608</v>
      </c>
      <c r="J1117" s="42">
        <v>2010.0</v>
      </c>
      <c r="K1117" s="39">
        <v>72.0</v>
      </c>
      <c r="L1117" s="42">
        <v>2007.0</v>
      </c>
      <c r="M1117" s="39" t="s">
        <v>724</v>
      </c>
      <c r="O1117" s="42">
        <v>3.0</v>
      </c>
      <c r="S1117" s="42">
        <v>1.0</v>
      </c>
      <c r="AA1117" s="42">
        <v>1.0</v>
      </c>
      <c r="AL1117" s="51"/>
      <c r="AM1117" s="51"/>
      <c r="AN1117" s="51"/>
      <c r="AO1117" s="51"/>
      <c r="AP1117" s="51"/>
      <c r="AQ1117" s="51"/>
      <c r="AR1117" s="51"/>
      <c r="AS1117" s="51"/>
      <c r="AT1117" s="51"/>
      <c r="AU1117" s="51"/>
      <c r="AV1117" s="51"/>
      <c r="AW1117" s="51"/>
      <c r="AX1117" s="51"/>
      <c r="AY1117" s="51"/>
      <c r="AZ1117" s="51"/>
      <c r="BA1117" s="51"/>
      <c r="BB1117" s="51"/>
      <c r="BC1117" s="51"/>
      <c r="BD1117" s="51"/>
      <c r="BE1117" s="51"/>
      <c r="BF1117" s="51"/>
      <c r="BG1117" s="51"/>
      <c r="BH1117" s="51"/>
      <c r="BI1117" s="51"/>
      <c r="BJ1117" s="51"/>
      <c r="BK1117" s="51"/>
      <c r="BM1117" s="51"/>
      <c r="BN1117" s="51"/>
      <c r="BO1117" s="51"/>
      <c r="BP1117" s="42" t="s">
        <v>330</v>
      </c>
      <c r="BQ1117" s="51"/>
      <c r="BR1117" s="42" t="s">
        <v>730</v>
      </c>
      <c r="BS1117" s="51"/>
    </row>
    <row r="1118">
      <c r="A1118" s="39">
        <v>3771.0</v>
      </c>
      <c r="B1118" s="39" t="s">
        <v>720</v>
      </c>
      <c r="C1118" s="39" t="s">
        <v>91</v>
      </c>
      <c r="D1118" s="39" t="s">
        <v>721</v>
      </c>
      <c r="E1118" s="39">
        <v>2011.0</v>
      </c>
      <c r="F1118" s="39" t="s">
        <v>722</v>
      </c>
      <c r="H1118" s="39" t="s">
        <v>723</v>
      </c>
      <c r="I1118" s="39" t="s">
        <v>608</v>
      </c>
      <c r="J1118" s="42">
        <v>2010.0</v>
      </c>
      <c r="K1118" s="39">
        <v>1.0</v>
      </c>
      <c r="L1118" s="42">
        <v>2007.0</v>
      </c>
      <c r="M1118" s="39" t="s">
        <v>724</v>
      </c>
      <c r="O1118" s="42">
        <v>5.0</v>
      </c>
      <c r="AA1118" s="42">
        <v>1.0</v>
      </c>
      <c r="AL1118" s="51"/>
      <c r="AM1118" s="51"/>
      <c r="AN1118" s="51"/>
      <c r="AO1118" s="51"/>
      <c r="AP1118" s="51"/>
      <c r="AQ1118" s="51"/>
      <c r="AR1118" s="51"/>
      <c r="AS1118" s="51"/>
      <c r="AT1118" s="51"/>
      <c r="AU1118" s="51"/>
      <c r="AV1118" s="51"/>
      <c r="AW1118" s="51"/>
      <c r="AX1118" s="51"/>
      <c r="AY1118" s="51"/>
      <c r="AZ1118" s="51"/>
      <c r="BA1118" s="51"/>
      <c r="BB1118" s="51"/>
      <c r="BC1118" s="51"/>
      <c r="BD1118" s="51"/>
      <c r="BE1118" s="51"/>
      <c r="BF1118" s="51"/>
      <c r="BG1118" s="51"/>
      <c r="BH1118" s="51"/>
      <c r="BI1118" s="51"/>
      <c r="BJ1118" s="51"/>
      <c r="BK1118" s="51"/>
      <c r="BM1118" s="51"/>
      <c r="BN1118" s="51"/>
      <c r="BO1118" s="51"/>
      <c r="BP1118" s="42" t="s">
        <v>330</v>
      </c>
      <c r="BQ1118" s="51"/>
      <c r="BR1118" s="42" t="s">
        <v>730</v>
      </c>
      <c r="BS1118" s="51"/>
    </row>
    <row r="1119">
      <c r="A1119" s="39">
        <v>3771.0</v>
      </c>
      <c r="B1119" s="39" t="s">
        <v>720</v>
      </c>
      <c r="C1119" s="39" t="s">
        <v>91</v>
      </c>
      <c r="D1119" s="39" t="s">
        <v>721</v>
      </c>
      <c r="E1119" s="39">
        <v>2011.0</v>
      </c>
      <c r="F1119" s="39" t="s">
        <v>722</v>
      </c>
      <c r="H1119" s="39" t="s">
        <v>138</v>
      </c>
      <c r="I1119" s="39" t="s">
        <v>608</v>
      </c>
      <c r="J1119" s="42">
        <v>2010.0</v>
      </c>
      <c r="K1119" s="39">
        <v>6.0</v>
      </c>
      <c r="L1119" s="42">
        <v>2007.0</v>
      </c>
      <c r="M1119" s="39" t="s">
        <v>724</v>
      </c>
      <c r="O1119" s="42">
        <v>5.0</v>
      </c>
      <c r="AA1119" s="42">
        <v>1.0</v>
      </c>
      <c r="AL1119" s="51"/>
      <c r="AM1119" s="51"/>
      <c r="AN1119" s="51"/>
      <c r="AO1119" s="51"/>
      <c r="AP1119" s="51"/>
      <c r="AQ1119" s="51"/>
      <c r="AR1119" s="51"/>
      <c r="AS1119" s="51"/>
      <c r="AT1119" s="51"/>
      <c r="AU1119" s="51"/>
      <c r="AV1119" s="51"/>
      <c r="AW1119" s="51"/>
      <c r="AX1119" s="51"/>
      <c r="AY1119" s="51"/>
      <c r="AZ1119" s="51"/>
      <c r="BA1119" s="51"/>
      <c r="BB1119" s="51"/>
      <c r="BC1119" s="51"/>
      <c r="BD1119" s="51"/>
      <c r="BE1119" s="51"/>
      <c r="BF1119" s="51"/>
      <c r="BG1119" s="51"/>
      <c r="BH1119" s="51"/>
      <c r="BI1119" s="51"/>
      <c r="BJ1119" s="51"/>
      <c r="BK1119" s="51"/>
      <c r="BM1119" s="51"/>
      <c r="BN1119" s="51"/>
      <c r="BO1119" s="51"/>
      <c r="BP1119" s="42" t="s">
        <v>330</v>
      </c>
      <c r="BQ1119" s="51"/>
      <c r="BR1119" s="42" t="s">
        <v>730</v>
      </c>
      <c r="BS1119" s="51"/>
    </row>
    <row r="1120">
      <c r="A1120" s="39">
        <v>3771.0</v>
      </c>
      <c r="B1120" s="39" t="s">
        <v>720</v>
      </c>
      <c r="C1120" s="39" t="s">
        <v>91</v>
      </c>
      <c r="D1120" s="39" t="s">
        <v>721</v>
      </c>
      <c r="E1120" s="39">
        <v>2011.0</v>
      </c>
      <c r="F1120" s="39" t="s">
        <v>722</v>
      </c>
      <c r="H1120" s="39" t="s">
        <v>726</v>
      </c>
      <c r="I1120" s="39" t="s">
        <v>608</v>
      </c>
      <c r="J1120" s="42">
        <v>2010.0</v>
      </c>
      <c r="K1120" s="39">
        <v>13.0</v>
      </c>
      <c r="L1120" s="42">
        <v>2007.0</v>
      </c>
      <c r="M1120" s="39" t="s">
        <v>724</v>
      </c>
      <c r="O1120" s="42">
        <v>5.0</v>
      </c>
      <c r="S1120" s="42">
        <v>1.0</v>
      </c>
      <c r="AA1120" s="42">
        <v>1.0</v>
      </c>
      <c r="AL1120" s="51"/>
      <c r="AM1120" s="51"/>
      <c r="AN1120" s="51"/>
      <c r="AO1120" s="51"/>
      <c r="AP1120" s="51"/>
      <c r="AQ1120" s="51"/>
      <c r="AR1120" s="51"/>
      <c r="AS1120" s="51"/>
      <c r="AT1120" s="51"/>
      <c r="AU1120" s="51"/>
      <c r="AV1120" s="51"/>
      <c r="AW1120" s="51"/>
      <c r="AX1120" s="51"/>
      <c r="AY1120" s="51"/>
      <c r="AZ1120" s="51"/>
      <c r="BA1120" s="51"/>
      <c r="BB1120" s="51"/>
      <c r="BC1120" s="51"/>
      <c r="BD1120" s="51"/>
      <c r="BE1120" s="51"/>
      <c r="BF1120" s="51"/>
      <c r="BG1120" s="51"/>
      <c r="BH1120" s="51"/>
      <c r="BI1120" s="51"/>
      <c r="BJ1120" s="51"/>
      <c r="BK1120" s="51"/>
      <c r="BM1120" s="51"/>
      <c r="BN1120" s="51"/>
      <c r="BO1120" s="51"/>
      <c r="BP1120" s="42" t="s">
        <v>330</v>
      </c>
      <c r="BQ1120" s="51"/>
      <c r="BR1120" s="42" t="s">
        <v>730</v>
      </c>
      <c r="BS1120" s="51"/>
    </row>
    <row r="1121">
      <c r="A1121" s="39">
        <v>3771.0</v>
      </c>
      <c r="B1121" s="39" t="s">
        <v>720</v>
      </c>
      <c r="C1121" s="39" t="s">
        <v>91</v>
      </c>
      <c r="D1121" s="39" t="s">
        <v>721</v>
      </c>
      <c r="E1121" s="39">
        <v>2011.0</v>
      </c>
      <c r="F1121" s="39" t="s">
        <v>722</v>
      </c>
      <c r="H1121" s="39" t="s">
        <v>723</v>
      </c>
      <c r="I1121" s="39" t="s">
        <v>608</v>
      </c>
      <c r="J1121" s="42">
        <v>2010.0</v>
      </c>
      <c r="K1121" s="39">
        <v>12.0</v>
      </c>
      <c r="L1121" s="42">
        <v>2007.0</v>
      </c>
      <c r="M1121" s="39" t="s">
        <v>724</v>
      </c>
      <c r="O1121" s="42">
        <v>2.5</v>
      </c>
      <c r="AA1121" s="42">
        <v>1.0</v>
      </c>
      <c r="BP1121" s="42" t="s">
        <v>330</v>
      </c>
      <c r="BR1121" s="42" t="s">
        <v>731</v>
      </c>
    </row>
    <row r="1122">
      <c r="A1122" s="39">
        <v>3771.0</v>
      </c>
      <c r="B1122" s="39" t="s">
        <v>720</v>
      </c>
      <c r="C1122" s="39" t="s">
        <v>91</v>
      </c>
      <c r="D1122" s="39" t="s">
        <v>721</v>
      </c>
      <c r="E1122" s="39">
        <v>2011.0</v>
      </c>
      <c r="F1122" s="39" t="s">
        <v>722</v>
      </c>
      <c r="H1122" s="39" t="s">
        <v>138</v>
      </c>
      <c r="I1122" s="39" t="s">
        <v>608</v>
      </c>
      <c r="J1122" s="42">
        <v>2010.0</v>
      </c>
      <c r="K1122" s="39">
        <v>30.0</v>
      </c>
      <c r="L1122" s="42">
        <v>2007.0</v>
      </c>
      <c r="M1122" s="39" t="s">
        <v>724</v>
      </c>
      <c r="O1122" s="42">
        <v>2.5</v>
      </c>
      <c r="AA1122" s="42">
        <v>1.0</v>
      </c>
      <c r="AL1122" s="51"/>
      <c r="AM1122" s="51"/>
      <c r="AN1122" s="51"/>
      <c r="AO1122" s="51"/>
      <c r="AP1122" s="51"/>
      <c r="AQ1122" s="51"/>
      <c r="AR1122" s="51"/>
      <c r="AS1122" s="51"/>
      <c r="AT1122" s="51"/>
      <c r="AU1122" s="51"/>
      <c r="AV1122" s="51"/>
      <c r="AW1122" s="51"/>
      <c r="AX1122" s="51"/>
      <c r="AY1122" s="51"/>
      <c r="AZ1122" s="51"/>
      <c r="BA1122" s="51"/>
      <c r="BB1122" s="51"/>
      <c r="BC1122" s="51"/>
      <c r="BD1122" s="51"/>
      <c r="BE1122" s="51"/>
      <c r="BF1122" s="51"/>
      <c r="BG1122" s="51"/>
      <c r="BH1122" s="51"/>
      <c r="BI1122" s="51"/>
      <c r="BJ1122" s="51"/>
      <c r="BK1122" s="51"/>
      <c r="BM1122" s="51"/>
      <c r="BN1122" s="51"/>
      <c r="BO1122" s="51"/>
      <c r="BP1122" s="42" t="s">
        <v>330</v>
      </c>
      <c r="BQ1122" s="51"/>
      <c r="BR1122" s="42" t="s">
        <v>731</v>
      </c>
      <c r="BS1122" s="51"/>
    </row>
    <row r="1123">
      <c r="A1123" s="39">
        <v>3771.0</v>
      </c>
      <c r="B1123" s="39" t="s">
        <v>720</v>
      </c>
      <c r="C1123" s="39" t="s">
        <v>91</v>
      </c>
      <c r="D1123" s="39" t="s">
        <v>721</v>
      </c>
      <c r="E1123" s="39">
        <v>2011.0</v>
      </c>
      <c r="F1123" s="39" t="s">
        <v>722</v>
      </c>
      <c r="H1123" s="39" t="s">
        <v>726</v>
      </c>
      <c r="I1123" s="39" t="s">
        <v>608</v>
      </c>
      <c r="J1123" s="42">
        <v>2010.0</v>
      </c>
      <c r="K1123" s="39">
        <v>138.0</v>
      </c>
      <c r="L1123" s="42">
        <v>2007.0</v>
      </c>
      <c r="M1123" s="39" t="s">
        <v>724</v>
      </c>
      <c r="O1123" s="42">
        <v>2.5</v>
      </c>
      <c r="S1123" s="42">
        <v>1.0</v>
      </c>
      <c r="AA1123" s="42">
        <v>1.0</v>
      </c>
      <c r="AL1123" s="51"/>
      <c r="AM1123" s="51"/>
      <c r="AN1123" s="51"/>
      <c r="AO1123" s="51"/>
      <c r="AP1123" s="51"/>
      <c r="AQ1123" s="51"/>
      <c r="AR1123" s="51"/>
      <c r="AS1123" s="51"/>
      <c r="AT1123" s="51"/>
      <c r="AU1123" s="51"/>
      <c r="AV1123" s="51"/>
      <c r="AW1123" s="51"/>
      <c r="AX1123" s="51"/>
      <c r="AY1123" s="51"/>
      <c r="AZ1123" s="51"/>
      <c r="BA1123" s="51"/>
      <c r="BB1123" s="51"/>
      <c r="BC1123" s="51"/>
      <c r="BD1123" s="51"/>
      <c r="BE1123" s="51"/>
      <c r="BF1123" s="51"/>
      <c r="BG1123" s="51"/>
      <c r="BH1123" s="51"/>
      <c r="BI1123" s="51"/>
      <c r="BJ1123" s="51"/>
      <c r="BK1123" s="51"/>
      <c r="BM1123" s="51"/>
      <c r="BN1123" s="51"/>
      <c r="BO1123" s="51"/>
      <c r="BP1123" s="42" t="s">
        <v>330</v>
      </c>
      <c r="BQ1123" s="51"/>
      <c r="BR1123" s="42" t="s">
        <v>731</v>
      </c>
      <c r="BS1123" s="51"/>
    </row>
    <row r="1124">
      <c r="A1124" s="39">
        <v>3771.0</v>
      </c>
      <c r="B1124" s="39" t="s">
        <v>720</v>
      </c>
      <c r="C1124" s="39" t="s">
        <v>91</v>
      </c>
      <c r="D1124" s="39" t="s">
        <v>721</v>
      </c>
      <c r="E1124" s="39">
        <v>2011.0</v>
      </c>
      <c r="F1124" s="39" t="s">
        <v>722</v>
      </c>
      <c r="H1124" s="39" t="s">
        <v>723</v>
      </c>
      <c r="I1124" s="39" t="s">
        <v>608</v>
      </c>
      <c r="J1124" s="42">
        <v>2010.0</v>
      </c>
      <c r="K1124" s="39">
        <v>7.0</v>
      </c>
      <c r="L1124" s="42">
        <v>2007.0</v>
      </c>
      <c r="M1124" s="39" t="s">
        <v>724</v>
      </c>
      <c r="O1124" s="42">
        <v>3.0</v>
      </c>
      <c r="AA1124" s="42">
        <v>1.0</v>
      </c>
      <c r="AL1124" s="51"/>
      <c r="AM1124" s="51"/>
      <c r="AN1124" s="51"/>
      <c r="AO1124" s="51"/>
      <c r="AP1124" s="51"/>
      <c r="AQ1124" s="51"/>
      <c r="AR1124" s="51"/>
      <c r="AS1124" s="51"/>
      <c r="AT1124" s="51"/>
      <c r="AU1124" s="51"/>
      <c r="AV1124" s="51"/>
      <c r="AW1124" s="51"/>
      <c r="AX1124" s="51"/>
      <c r="AY1124" s="51"/>
      <c r="AZ1124" s="51"/>
      <c r="BA1124" s="51"/>
      <c r="BB1124" s="51"/>
      <c r="BC1124" s="51"/>
      <c r="BD1124" s="51"/>
      <c r="BE1124" s="51"/>
      <c r="BF1124" s="51"/>
      <c r="BG1124" s="51"/>
      <c r="BH1124" s="51"/>
      <c r="BI1124" s="51"/>
      <c r="BJ1124" s="51"/>
      <c r="BK1124" s="51"/>
      <c r="BM1124" s="51"/>
      <c r="BN1124" s="51"/>
      <c r="BO1124" s="51"/>
      <c r="BP1124" s="42" t="s">
        <v>330</v>
      </c>
      <c r="BQ1124" s="51"/>
      <c r="BR1124" s="42" t="s">
        <v>731</v>
      </c>
      <c r="BS1124" s="51"/>
    </row>
    <row r="1125">
      <c r="A1125" s="39">
        <v>3771.0</v>
      </c>
      <c r="B1125" s="39" t="s">
        <v>720</v>
      </c>
      <c r="C1125" s="39" t="s">
        <v>91</v>
      </c>
      <c r="D1125" s="39" t="s">
        <v>721</v>
      </c>
      <c r="E1125" s="39">
        <v>2011.0</v>
      </c>
      <c r="F1125" s="39" t="s">
        <v>722</v>
      </c>
      <c r="H1125" s="39" t="s">
        <v>138</v>
      </c>
      <c r="I1125" s="39" t="s">
        <v>608</v>
      </c>
      <c r="J1125" s="42">
        <v>2010.0</v>
      </c>
      <c r="K1125" s="39">
        <v>19.0</v>
      </c>
      <c r="L1125" s="42">
        <v>2007.0</v>
      </c>
      <c r="M1125" s="39" t="s">
        <v>724</v>
      </c>
      <c r="O1125" s="42">
        <v>3.0</v>
      </c>
      <c r="AA1125" s="42">
        <v>1.0</v>
      </c>
      <c r="AL1125" s="51"/>
      <c r="AM1125" s="51"/>
      <c r="AN1125" s="51"/>
      <c r="AO1125" s="51"/>
      <c r="AP1125" s="51"/>
      <c r="AQ1125" s="51"/>
      <c r="AR1125" s="51"/>
      <c r="AS1125" s="51"/>
      <c r="AT1125" s="51"/>
      <c r="AU1125" s="51"/>
      <c r="AV1125" s="51"/>
      <c r="AW1125" s="51"/>
      <c r="AX1125" s="51"/>
      <c r="AY1125" s="51"/>
      <c r="AZ1125" s="51"/>
      <c r="BA1125" s="51"/>
      <c r="BB1125" s="51"/>
      <c r="BC1125" s="51"/>
      <c r="BD1125" s="51"/>
      <c r="BE1125" s="51"/>
      <c r="BF1125" s="51"/>
      <c r="BG1125" s="51"/>
      <c r="BH1125" s="51"/>
      <c r="BI1125" s="51"/>
      <c r="BJ1125" s="51"/>
      <c r="BK1125" s="51"/>
      <c r="BM1125" s="51"/>
      <c r="BN1125" s="51"/>
      <c r="BO1125" s="51"/>
      <c r="BP1125" s="42" t="s">
        <v>330</v>
      </c>
      <c r="BQ1125" s="51"/>
      <c r="BR1125" s="42" t="s">
        <v>731</v>
      </c>
      <c r="BS1125" s="51"/>
    </row>
    <row r="1126">
      <c r="A1126" s="39">
        <v>3771.0</v>
      </c>
      <c r="B1126" s="39" t="s">
        <v>720</v>
      </c>
      <c r="C1126" s="39" t="s">
        <v>91</v>
      </c>
      <c r="D1126" s="39" t="s">
        <v>721</v>
      </c>
      <c r="E1126" s="39">
        <v>2011.0</v>
      </c>
      <c r="F1126" s="39" t="s">
        <v>722</v>
      </c>
      <c r="H1126" s="39" t="s">
        <v>726</v>
      </c>
      <c r="I1126" s="39" t="s">
        <v>608</v>
      </c>
      <c r="J1126" s="42">
        <v>2010.0</v>
      </c>
      <c r="K1126" s="39">
        <v>77.0</v>
      </c>
      <c r="L1126" s="42">
        <v>2007.0</v>
      </c>
      <c r="M1126" s="39" t="s">
        <v>724</v>
      </c>
      <c r="O1126" s="42">
        <v>3.0</v>
      </c>
      <c r="S1126" s="42">
        <v>1.0</v>
      </c>
      <c r="AA1126" s="42">
        <v>1.0</v>
      </c>
      <c r="AL1126" s="51"/>
      <c r="AM1126" s="51"/>
      <c r="AN1126" s="51"/>
      <c r="AO1126" s="51"/>
      <c r="AP1126" s="51"/>
      <c r="AQ1126" s="51"/>
      <c r="AR1126" s="51"/>
      <c r="AS1126" s="51"/>
      <c r="AT1126" s="51"/>
      <c r="AU1126" s="51"/>
      <c r="AV1126" s="51"/>
      <c r="AW1126" s="51"/>
      <c r="AX1126" s="51"/>
      <c r="AY1126" s="51"/>
      <c r="AZ1126" s="51"/>
      <c r="BA1126" s="51"/>
      <c r="BB1126" s="51"/>
      <c r="BC1126" s="51"/>
      <c r="BD1126" s="51"/>
      <c r="BE1126" s="51"/>
      <c r="BF1126" s="51"/>
      <c r="BG1126" s="51"/>
      <c r="BH1126" s="51"/>
      <c r="BI1126" s="51"/>
      <c r="BJ1126" s="51"/>
      <c r="BK1126" s="51"/>
      <c r="BM1126" s="51"/>
      <c r="BN1126" s="51"/>
      <c r="BO1126" s="51"/>
      <c r="BP1126" s="42" t="s">
        <v>330</v>
      </c>
      <c r="BQ1126" s="51"/>
      <c r="BR1126" s="42" t="s">
        <v>731</v>
      </c>
      <c r="BS1126" s="51"/>
    </row>
    <row r="1127">
      <c r="A1127" s="39">
        <v>3771.0</v>
      </c>
      <c r="B1127" s="39" t="s">
        <v>720</v>
      </c>
      <c r="C1127" s="39" t="s">
        <v>91</v>
      </c>
      <c r="D1127" s="39" t="s">
        <v>721</v>
      </c>
      <c r="E1127" s="39">
        <v>2011.0</v>
      </c>
      <c r="F1127" s="39" t="s">
        <v>722</v>
      </c>
      <c r="H1127" s="39" t="s">
        <v>723</v>
      </c>
      <c r="I1127" s="39" t="s">
        <v>608</v>
      </c>
      <c r="J1127" s="42">
        <v>2010.0</v>
      </c>
      <c r="K1127" s="39">
        <v>1.0</v>
      </c>
      <c r="L1127" s="42">
        <v>2007.0</v>
      </c>
      <c r="M1127" s="39" t="s">
        <v>724</v>
      </c>
      <c r="O1127" s="42">
        <v>5.0</v>
      </c>
      <c r="AA1127" s="42">
        <v>1.0</v>
      </c>
      <c r="AL1127" s="51"/>
      <c r="AM1127" s="51"/>
      <c r="AN1127" s="51"/>
      <c r="AO1127" s="51"/>
      <c r="AP1127" s="51"/>
      <c r="AQ1127" s="51"/>
      <c r="AR1127" s="51"/>
      <c r="AS1127" s="51"/>
      <c r="AT1127" s="51"/>
      <c r="AU1127" s="51"/>
      <c r="AV1127" s="51"/>
      <c r="AW1127" s="51"/>
      <c r="AX1127" s="51"/>
      <c r="AY1127" s="51"/>
      <c r="AZ1127" s="51"/>
      <c r="BA1127" s="51"/>
      <c r="BB1127" s="51"/>
      <c r="BC1127" s="51"/>
      <c r="BD1127" s="51"/>
      <c r="BE1127" s="51"/>
      <c r="BF1127" s="51"/>
      <c r="BG1127" s="51"/>
      <c r="BH1127" s="51"/>
      <c r="BI1127" s="51"/>
      <c r="BJ1127" s="51"/>
      <c r="BK1127" s="51"/>
      <c r="BM1127" s="51"/>
      <c r="BN1127" s="51"/>
      <c r="BO1127" s="51"/>
      <c r="BP1127" s="42" t="s">
        <v>330</v>
      </c>
      <c r="BQ1127" s="51"/>
      <c r="BR1127" s="42" t="s">
        <v>731</v>
      </c>
      <c r="BS1127" s="51"/>
    </row>
    <row r="1128">
      <c r="A1128" s="39">
        <v>3771.0</v>
      </c>
      <c r="B1128" s="39" t="s">
        <v>720</v>
      </c>
      <c r="C1128" s="39" t="s">
        <v>91</v>
      </c>
      <c r="D1128" s="39" t="s">
        <v>721</v>
      </c>
      <c r="E1128" s="39">
        <v>2011.0</v>
      </c>
      <c r="F1128" s="39" t="s">
        <v>722</v>
      </c>
      <c r="H1128" s="39" t="s">
        <v>138</v>
      </c>
      <c r="I1128" s="39" t="s">
        <v>608</v>
      </c>
      <c r="J1128" s="42">
        <v>2010.0</v>
      </c>
      <c r="K1128" s="39">
        <v>6.0</v>
      </c>
      <c r="L1128" s="42">
        <v>2007.0</v>
      </c>
      <c r="M1128" s="39" t="s">
        <v>724</v>
      </c>
      <c r="O1128" s="42">
        <v>5.0</v>
      </c>
      <c r="AA1128" s="42">
        <v>1.0</v>
      </c>
      <c r="AL1128" s="51"/>
      <c r="AM1128" s="51"/>
      <c r="AN1128" s="51"/>
      <c r="AO1128" s="51"/>
      <c r="AP1128" s="51"/>
      <c r="AQ1128" s="51"/>
      <c r="AR1128" s="51"/>
      <c r="AS1128" s="51"/>
      <c r="AT1128" s="51"/>
      <c r="AU1128" s="51"/>
      <c r="AV1128" s="51"/>
      <c r="AW1128" s="51"/>
      <c r="AX1128" s="51"/>
      <c r="AY1128" s="51"/>
      <c r="AZ1128" s="51"/>
      <c r="BA1128" s="51"/>
      <c r="BB1128" s="51"/>
      <c r="BC1128" s="51"/>
      <c r="BD1128" s="51"/>
      <c r="BE1128" s="51"/>
      <c r="BF1128" s="51"/>
      <c r="BG1128" s="51"/>
      <c r="BH1128" s="51"/>
      <c r="BI1128" s="51"/>
      <c r="BJ1128" s="51"/>
      <c r="BK1128" s="51"/>
      <c r="BM1128" s="51"/>
      <c r="BN1128" s="51"/>
      <c r="BO1128" s="51"/>
      <c r="BP1128" s="42" t="s">
        <v>330</v>
      </c>
      <c r="BQ1128" s="51"/>
      <c r="BR1128" s="42" t="s">
        <v>731</v>
      </c>
      <c r="BS1128" s="51"/>
    </row>
    <row r="1129">
      <c r="A1129" s="39">
        <v>3771.0</v>
      </c>
      <c r="B1129" s="39" t="s">
        <v>720</v>
      </c>
      <c r="C1129" s="39" t="s">
        <v>91</v>
      </c>
      <c r="D1129" s="39" t="s">
        <v>721</v>
      </c>
      <c r="E1129" s="39">
        <v>2011.0</v>
      </c>
      <c r="F1129" s="39" t="s">
        <v>722</v>
      </c>
      <c r="H1129" s="39" t="s">
        <v>726</v>
      </c>
      <c r="I1129" s="39" t="s">
        <v>608</v>
      </c>
      <c r="J1129" s="42">
        <v>2010.0</v>
      </c>
      <c r="K1129" s="39">
        <v>13.0</v>
      </c>
      <c r="L1129" s="42">
        <v>2007.0</v>
      </c>
      <c r="M1129" s="39" t="s">
        <v>724</v>
      </c>
      <c r="O1129" s="42">
        <v>5.0</v>
      </c>
      <c r="S1129" s="42">
        <v>1.0</v>
      </c>
      <c r="AA1129" s="42">
        <v>1.0</v>
      </c>
      <c r="AL1129" s="51"/>
      <c r="AM1129" s="51"/>
      <c r="AN1129" s="51"/>
      <c r="AO1129" s="51"/>
      <c r="AP1129" s="51"/>
      <c r="AQ1129" s="51"/>
      <c r="AR1129" s="51"/>
      <c r="AS1129" s="51"/>
      <c r="AT1129" s="51"/>
      <c r="AU1129" s="51"/>
      <c r="AV1129" s="51"/>
      <c r="AW1129" s="51"/>
      <c r="AX1129" s="51"/>
      <c r="AY1129" s="51"/>
      <c r="AZ1129" s="51"/>
      <c r="BA1129" s="51"/>
      <c r="BB1129" s="51"/>
      <c r="BC1129" s="51"/>
      <c r="BD1129" s="51"/>
      <c r="BE1129" s="51"/>
      <c r="BF1129" s="51"/>
      <c r="BG1129" s="51"/>
      <c r="BH1129" s="51"/>
      <c r="BI1129" s="51"/>
      <c r="BJ1129" s="51"/>
      <c r="BK1129" s="51"/>
      <c r="BM1129" s="51"/>
      <c r="BN1129" s="51"/>
      <c r="BO1129" s="51"/>
      <c r="BP1129" s="42" t="s">
        <v>330</v>
      </c>
      <c r="BQ1129" s="51"/>
      <c r="BR1129" s="42" t="s">
        <v>731</v>
      </c>
      <c r="BS1129" s="51"/>
    </row>
    <row r="1130">
      <c r="A1130" s="39">
        <v>1583.0</v>
      </c>
      <c r="B1130" s="39" t="s">
        <v>732</v>
      </c>
      <c r="C1130" s="39" t="s">
        <v>91</v>
      </c>
      <c r="D1130" s="39" t="s">
        <v>733</v>
      </c>
      <c r="E1130" s="39">
        <v>2017.0</v>
      </c>
      <c r="F1130" s="39" t="s">
        <v>734</v>
      </c>
      <c r="G1130" s="39" t="s">
        <v>267</v>
      </c>
      <c r="I1130" s="39" t="s">
        <v>735</v>
      </c>
      <c r="J1130" s="39">
        <v>2020.0</v>
      </c>
      <c r="K1130" s="39">
        <v>22.4125871</v>
      </c>
      <c r="L1130" s="39">
        <v>2005.0</v>
      </c>
      <c r="M1130" s="39" t="s">
        <v>85</v>
      </c>
      <c r="N1130" s="39"/>
      <c r="O1130" s="39"/>
      <c r="P1130" s="39">
        <v>1.5</v>
      </c>
      <c r="Q1130" s="39"/>
      <c r="R1130" s="39">
        <v>1.45</v>
      </c>
      <c r="S1130" s="39"/>
      <c r="T1130" s="39"/>
      <c r="U1130" s="39"/>
      <c r="V1130" s="39"/>
      <c r="W1130" s="39"/>
      <c r="X1130" s="39"/>
      <c r="Y1130" s="39"/>
      <c r="Z1130" s="39"/>
      <c r="AA1130" s="39">
        <v>1.0</v>
      </c>
      <c r="AB1130" s="39"/>
      <c r="AC1130" s="39"/>
      <c r="AD1130" s="39"/>
      <c r="AE1130" s="39"/>
      <c r="BP1130" s="39" t="s">
        <v>736</v>
      </c>
      <c r="BR1130" s="42" t="s">
        <v>737</v>
      </c>
    </row>
    <row r="1131">
      <c r="A1131" s="39">
        <v>1583.0</v>
      </c>
      <c r="B1131" s="39" t="s">
        <v>732</v>
      </c>
      <c r="C1131" s="39" t="s">
        <v>91</v>
      </c>
      <c r="D1131" s="39" t="s">
        <v>733</v>
      </c>
      <c r="E1131" s="39">
        <v>2017.0</v>
      </c>
      <c r="F1131" s="39" t="s">
        <v>734</v>
      </c>
      <c r="G1131" s="39" t="s">
        <v>267</v>
      </c>
      <c r="I1131" s="39" t="s">
        <v>735</v>
      </c>
      <c r="J1131" s="42">
        <v>2050.0</v>
      </c>
      <c r="K1131" s="39">
        <v>71.82010425</v>
      </c>
      <c r="L1131" s="39">
        <v>2005.0</v>
      </c>
      <c r="M1131" s="39" t="s">
        <v>85</v>
      </c>
      <c r="N1131" s="39"/>
      <c r="O1131" s="39"/>
      <c r="P1131" s="39">
        <v>1.5</v>
      </c>
      <c r="Q1131" s="39"/>
      <c r="R1131" s="39">
        <v>1.45</v>
      </c>
      <c r="S1131" s="39"/>
      <c r="T1131" s="39"/>
      <c r="U1131" s="39"/>
      <c r="V1131" s="39"/>
      <c r="W1131" s="39"/>
      <c r="X1131" s="39"/>
      <c r="Y1131" s="39"/>
      <c r="Z1131" s="39"/>
      <c r="AA1131" s="39">
        <v>1.0</v>
      </c>
      <c r="AB1131" s="39"/>
      <c r="AC1131" s="39"/>
      <c r="AD1131" s="39"/>
      <c r="AE1131" s="39"/>
      <c r="BP1131" s="39" t="s">
        <v>736</v>
      </c>
      <c r="BR1131" s="42" t="s">
        <v>737</v>
      </c>
    </row>
    <row r="1132">
      <c r="A1132" s="39">
        <v>1583.0</v>
      </c>
      <c r="B1132" s="39" t="s">
        <v>732</v>
      </c>
      <c r="C1132" s="39" t="s">
        <v>91</v>
      </c>
      <c r="D1132" s="39" t="s">
        <v>733</v>
      </c>
      <c r="E1132" s="39">
        <v>2017.0</v>
      </c>
      <c r="F1132" s="39" t="s">
        <v>734</v>
      </c>
      <c r="G1132" s="39" t="s">
        <v>267</v>
      </c>
      <c r="I1132" s="39" t="s">
        <v>735</v>
      </c>
      <c r="J1132" s="42">
        <v>2100.0</v>
      </c>
      <c r="K1132" s="39">
        <v>189.0642113</v>
      </c>
      <c r="L1132" s="39">
        <v>2005.0</v>
      </c>
      <c r="M1132" s="39" t="s">
        <v>85</v>
      </c>
      <c r="N1132" s="39"/>
      <c r="O1132" s="39"/>
      <c r="P1132" s="39">
        <v>1.5</v>
      </c>
      <c r="Q1132" s="39"/>
      <c r="R1132" s="39">
        <v>1.45</v>
      </c>
      <c r="S1132" s="39"/>
      <c r="T1132" s="39"/>
      <c r="U1132" s="39"/>
      <c r="V1132" s="39"/>
      <c r="W1132" s="39"/>
      <c r="X1132" s="39"/>
      <c r="Y1132" s="39"/>
      <c r="Z1132" s="39"/>
      <c r="AA1132" s="39">
        <v>1.0</v>
      </c>
      <c r="AB1132" s="39"/>
      <c r="AC1132" s="39"/>
      <c r="AD1132" s="39"/>
      <c r="AE1132" s="39"/>
      <c r="BP1132" s="39" t="s">
        <v>736</v>
      </c>
      <c r="BR1132" s="42" t="s">
        <v>737</v>
      </c>
    </row>
    <row r="1133">
      <c r="A1133" s="39">
        <v>2813.0</v>
      </c>
      <c r="B1133" s="39" t="s">
        <v>738</v>
      </c>
      <c r="C1133" s="39" t="s">
        <v>91</v>
      </c>
      <c r="D1133" s="39" t="s">
        <v>739</v>
      </c>
      <c r="E1133" s="39">
        <v>2013.0</v>
      </c>
      <c r="F1133" s="39" t="s">
        <v>740</v>
      </c>
      <c r="G1133" s="39" t="s">
        <v>741</v>
      </c>
      <c r="H1133" s="39"/>
      <c r="I1133" s="39" t="s">
        <v>608</v>
      </c>
      <c r="J1133" s="39">
        <v>2013.0</v>
      </c>
      <c r="K1133" s="39">
        <v>55.0</v>
      </c>
      <c r="L1133" s="39">
        <v>2013.0</v>
      </c>
      <c r="M1133" s="39" t="s">
        <v>85</v>
      </c>
      <c r="P1133" s="39">
        <v>1.0</v>
      </c>
      <c r="Q1133" s="39"/>
      <c r="R1133" s="39">
        <v>2.0</v>
      </c>
      <c r="BP1133" s="39" t="s">
        <v>742</v>
      </c>
    </row>
    <row r="1134">
      <c r="A1134" s="39">
        <v>2813.0</v>
      </c>
      <c r="B1134" s="39" t="s">
        <v>738</v>
      </c>
      <c r="C1134" s="39" t="s">
        <v>91</v>
      </c>
      <c r="D1134" s="39" t="s">
        <v>739</v>
      </c>
      <c r="E1134" s="39">
        <v>2013.0</v>
      </c>
      <c r="F1134" s="39" t="s">
        <v>740</v>
      </c>
      <c r="G1134" s="39" t="s">
        <v>741</v>
      </c>
      <c r="H1134" s="39"/>
      <c r="I1134" s="39" t="s">
        <v>608</v>
      </c>
      <c r="J1134" s="39">
        <v>2300.0</v>
      </c>
      <c r="K1134" s="39">
        <v>48.0</v>
      </c>
      <c r="L1134" s="39">
        <v>2013.0</v>
      </c>
      <c r="M1134" s="39" t="s">
        <v>85</v>
      </c>
      <c r="P1134" s="39">
        <v>1.0</v>
      </c>
      <c r="Q1134" s="39"/>
      <c r="R1134" s="39">
        <v>2.0</v>
      </c>
      <c r="BP1134" s="39" t="s">
        <v>742</v>
      </c>
    </row>
    <row r="1135">
      <c r="A1135" s="39">
        <v>2813.0</v>
      </c>
      <c r="B1135" s="39" t="s">
        <v>738</v>
      </c>
      <c r="C1135" s="39" t="s">
        <v>91</v>
      </c>
      <c r="D1135" s="39" t="s">
        <v>739</v>
      </c>
      <c r="E1135" s="39">
        <v>2013.0</v>
      </c>
      <c r="F1135" s="39" t="s">
        <v>740</v>
      </c>
      <c r="G1135" s="39" t="s">
        <v>741</v>
      </c>
      <c r="H1135" s="39"/>
      <c r="I1135" s="39" t="s">
        <v>608</v>
      </c>
      <c r="J1135" s="39">
        <v>2013.0</v>
      </c>
      <c r="K1135" s="39">
        <v>550.0</v>
      </c>
      <c r="L1135" s="39">
        <v>2013.0</v>
      </c>
      <c r="M1135" s="39" t="s">
        <v>325</v>
      </c>
      <c r="P1135" s="39">
        <v>1.0</v>
      </c>
      <c r="Q1135" s="39"/>
      <c r="R1135" s="39">
        <v>2.0</v>
      </c>
      <c r="BP1135" s="39" t="s">
        <v>743</v>
      </c>
      <c r="BR1135" s="39" t="s">
        <v>744</v>
      </c>
    </row>
    <row r="1136">
      <c r="A1136" s="39">
        <v>2813.0</v>
      </c>
      <c r="B1136" s="39" t="s">
        <v>738</v>
      </c>
      <c r="C1136" s="39" t="s">
        <v>91</v>
      </c>
      <c r="D1136" s="39" t="s">
        <v>739</v>
      </c>
      <c r="E1136" s="39">
        <v>2013.0</v>
      </c>
      <c r="F1136" s="39" t="s">
        <v>740</v>
      </c>
      <c r="G1136" s="39" t="s">
        <v>741</v>
      </c>
      <c r="H1136" s="39"/>
      <c r="I1136" s="39" t="s">
        <v>608</v>
      </c>
      <c r="J1136" s="39">
        <v>2100.0</v>
      </c>
      <c r="K1136" s="39">
        <v>950.0</v>
      </c>
      <c r="L1136" s="39">
        <v>2013.0</v>
      </c>
      <c r="M1136" s="39" t="s">
        <v>325</v>
      </c>
      <c r="P1136" s="39">
        <v>1.0</v>
      </c>
      <c r="Q1136" s="39"/>
      <c r="R1136" s="39">
        <v>2.0</v>
      </c>
      <c r="BP1136" s="39" t="s">
        <v>743</v>
      </c>
      <c r="BR1136" s="39" t="s">
        <v>744</v>
      </c>
    </row>
    <row r="1137">
      <c r="A1137" s="39">
        <v>3086.0</v>
      </c>
      <c r="B1137" s="42" t="s">
        <v>745</v>
      </c>
      <c r="C1137" s="42" t="s">
        <v>91</v>
      </c>
      <c r="D1137" s="39" t="s">
        <v>746</v>
      </c>
      <c r="E1137" s="39">
        <v>2012.0</v>
      </c>
      <c r="F1137" s="39" t="s">
        <v>747</v>
      </c>
      <c r="G1137" s="42" t="s">
        <v>748</v>
      </c>
      <c r="I1137" s="42" t="s">
        <v>608</v>
      </c>
      <c r="J1137" s="42">
        <v>2010.0</v>
      </c>
      <c r="K1137" s="39">
        <v>266.0</v>
      </c>
      <c r="L1137" s="42">
        <v>2007.0</v>
      </c>
      <c r="M1137" s="42" t="s">
        <v>749</v>
      </c>
      <c r="N1137" s="42">
        <v>21.0</v>
      </c>
      <c r="O1137" s="42">
        <v>1.0</v>
      </c>
      <c r="AX1137" s="39">
        <v>758.0</v>
      </c>
      <c r="AZ1137" s="65">
        <v>1774.0</v>
      </c>
      <c r="BA1137" s="65"/>
      <c r="BE1137" s="42">
        <v>1.0</v>
      </c>
      <c r="BH1137" s="42">
        <v>1.0</v>
      </c>
      <c r="BJ1137" s="42">
        <v>1.0</v>
      </c>
      <c r="BP1137" s="42" t="s">
        <v>750</v>
      </c>
    </row>
    <row r="1138">
      <c r="A1138" s="39">
        <v>3086.0</v>
      </c>
      <c r="B1138" s="42" t="s">
        <v>745</v>
      </c>
      <c r="C1138" s="42" t="s">
        <v>91</v>
      </c>
      <c r="D1138" s="39" t="s">
        <v>746</v>
      </c>
      <c r="E1138" s="39">
        <v>2012.0</v>
      </c>
      <c r="F1138" s="39" t="s">
        <v>747</v>
      </c>
      <c r="G1138" s="42" t="s">
        <v>748</v>
      </c>
      <c r="I1138" s="42" t="s">
        <v>608</v>
      </c>
      <c r="J1138" s="42">
        <v>2010.0</v>
      </c>
      <c r="K1138" s="39">
        <v>122.0</v>
      </c>
      <c r="L1138" s="42">
        <v>2007.0</v>
      </c>
      <c r="M1138" s="42" t="s">
        <v>749</v>
      </c>
      <c r="N1138" s="42">
        <v>21.0</v>
      </c>
      <c r="O1138" s="42">
        <v>1.5</v>
      </c>
      <c r="AX1138" s="39">
        <v>357.0</v>
      </c>
      <c r="AZ1138" s="65">
        <v>810.0</v>
      </c>
      <c r="BA1138" s="65"/>
      <c r="BE1138" s="42">
        <v>1.0</v>
      </c>
      <c r="BH1138" s="42">
        <v>1.0</v>
      </c>
      <c r="BJ1138" s="42">
        <v>1.0</v>
      </c>
      <c r="BP1138" s="42" t="s">
        <v>750</v>
      </c>
    </row>
    <row r="1139">
      <c r="A1139" s="39">
        <v>3086.0</v>
      </c>
      <c r="B1139" s="42" t="s">
        <v>745</v>
      </c>
      <c r="C1139" s="42" t="s">
        <v>91</v>
      </c>
      <c r="D1139" s="39" t="s">
        <v>746</v>
      </c>
      <c r="E1139" s="39">
        <v>2012.0</v>
      </c>
      <c r="F1139" s="39" t="s">
        <v>747</v>
      </c>
      <c r="G1139" s="42" t="s">
        <v>748</v>
      </c>
      <c r="I1139" s="42" t="s">
        <v>608</v>
      </c>
      <c r="J1139" s="42">
        <v>2010.0</v>
      </c>
      <c r="K1139" s="39">
        <v>62.0</v>
      </c>
      <c r="L1139" s="42">
        <v>2007.0</v>
      </c>
      <c r="M1139" s="42" t="s">
        <v>749</v>
      </c>
      <c r="N1139" s="42">
        <v>21.0</v>
      </c>
      <c r="O1139" s="42">
        <v>2.0</v>
      </c>
      <c r="AX1139" s="39">
        <v>187.0</v>
      </c>
      <c r="AZ1139" s="65">
        <v>386.0</v>
      </c>
      <c r="BA1139" s="65"/>
      <c r="BE1139" s="42">
        <v>1.0</v>
      </c>
      <c r="BH1139" s="42">
        <v>1.0</v>
      </c>
      <c r="BJ1139" s="42">
        <v>1.0</v>
      </c>
      <c r="BP1139" s="42" t="s">
        <v>750</v>
      </c>
    </row>
    <row r="1140">
      <c r="A1140" s="39">
        <v>3086.0</v>
      </c>
      <c r="B1140" s="42" t="s">
        <v>745</v>
      </c>
      <c r="C1140" s="42" t="s">
        <v>91</v>
      </c>
      <c r="D1140" s="39" t="s">
        <v>746</v>
      </c>
      <c r="E1140" s="39">
        <v>2012.0</v>
      </c>
      <c r="F1140" s="39" t="s">
        <v>747</v>
      </c>
      <c r="G1140" s="42" t="s">
        <v>748</v>
      </c>
      <c r="I1140" s="42" t="s">
        <v>608</v>
      </c>
      <c r="J1140" s="42">
        <v>2010.0</v>
      </c>
      <c r="K1140" s="39">
        <v>35.0</v>
      </c>
      <c r="L1140" s="42">
        <v>2007.0</v>
      </c>
      <c r="M1140" s="42" t="s">
        <v>749</v>
      </c>
      <c r="N1140" s="42">
        <v>35.0</v>
      </c>
      <c r="O1140" s="42">
        <v>2.5</v>
      </c>
      <c r="AX1140" s="39">
        <v>107.0</v>
      </c>
      <c r="AZ1140" s="65">
        <v>221.0</v>
      </c>
      <c r="BA1140" s="65"/>
      <c r="BE1140" s="42">
        <v>1.0</v>
      </c>
      <c r="BH1140" s="42">
        <v>1.0</v>
      </c>
      <c r="BJ1140" s="42">
        <v>1.0</v>
      </c>
      <c r="BP1140" s="42" t="s">
        <v>750</v>
      </c>
    </row>
    <row r="1141">
      <c r="A1141" s="39">
        <v>3086.0</v>
      </c>
      <c r="B1141" s="42" t="s">
        <v>745</v>
      </c>
      <c r="C1141" s="42" t="s">
        <v>91</v>
      </c>
      <c r="D1141" s="39" t="s">
        <v>746</v>
      </c>
      <c r="E1141" s="39">
        <v>2012.0</v>
      </c>
      <c r="F1141" s="39" t="s">
        <v>747</v>
      </c>
      <c r="G1141" s="42" t="s">
        <v>748</v>
      </c>
      <c r="I1141" s="42" t="s">
        <v>608</v>
      </c>
      <c r="J1141" s="42">
        <v>2010.0</v>
      </c>
      <c r="K1141" s="39">
        <v>21.0</v>
      </c>
      <c r="L1141" s="42">
        <v>2007.0</v>
      </c>
      <c r="M1141" s="42" t="s">
        <v>749</v>
      </c>
      <c r="N1141" s="42">
        <v>21.0</v>
      </c>
      <c r="O1141" s="42">
        <v>3.0</v>
      </c>
      <c r="AX1141" s="39">
        <v>65.0</v>
      </c>
      <c r="AZ1141" s="65">
        <v>134.0</v>
      </c>
      <c r="BA1141" s="65"/>
      <c r="BE1141" s="42">
        <v>1.0</v>
      </c>
      <c r="BH1141" s="42">
        <v>1.0</v>
      </c>
      <c r="BJ1141" s="42">
        <v>1.0</v>
      </c>
      <c r="BP1141" s="42" t="s">
        <v>750</v>
      </c>
    </row>
    <row r="1142">
      <c r="A1142" s="39">
        <v>3086.0</v>
      </c>
      <c r="B1142" s="42" t="s">
        <v>745</v>
      </c>
      <c r="C1142" s="42" t="s">
        <v>91</v>
      </c>
      <c r="D1142" s="39" t="s">
        <v>746</v>
      </c>
      <c r="E1142" s="39">
        <v>2012.0</v>
      </c>
      <c r="F1142" s="39" t="s">
        <v>747</v>
      </c>
      <c r="G1142" s="42" t="s">
        <v>748</v>
      </c>
      <c r="I1142" s="42" t="s">
        <v>608</v>
      </c>
      <c r="J1142" s="42">
        <v>2010.0</v>
      </c>
      <c r="K1142" s="39">
        <v>5.0</v>
      </c>
      <c r="L1142" s="42">
        <v>2007.0</v>
      </c>
      <c r="M1142" s="42" t="s">
        <v>749</v>
      </c>
      <c r="N1142" s="42">
        <v>5.0</v>
      </c>
      <c r="O1142" s="42">
        <v>5.0</v>
      </c>
      <c r="AX1142" s="39">
        <v>16.0</v>
      </c>
      <c r="AZ1142" s="65">
        <v>29.0</v>
      </c>
      <c r="BA1142" s="65"/>
      <c r="BE1142" s="42">
        <v>1.0</v>
      </c>
      <c r="BH1142" s="42">
        <v>1.0</v>
      </c>
      <c r="BJ1142" s="42">
        <v>1.0</v>
      </c>
      <c r="BP1142" s="42" t="s">
        <v>750</v>
      </c>
    </row>
    <row r="1143">
      <c r="A1143" s="39">
        <v>3086.0</v>
      </c>
      <c r="B1143" s="42" t="s">
        <v>745</v>
      </c>
      <c r="C1143" s="42" t="s">
        <v>91</v>
      </c>
      <c r="D1143" s="39" t="s">
        <v>746</v>
      </c>
      <c r="E1143" s="39">
        <v>2012.0</v>
      </c>
      <c r="F1143" s="39" t="s">
        <v>747</v>
      </c>
      <c r="G1143" s="42" t="s">
        <v>748</v>
      </c>
      <c r="I1143" s="42" t="s">
        <v>608</v>
      </c>
      <c r="J1143" s="42">
        <v>2010.0</v>
      </c>
      <c r="K1143" s="39">
        <v>55.0</v>
      </c>
      <c r="L1143" s="42">
        <v>2007.0</v>
      </c>
      <c r="M1143" s="42" t="s">
        <v>749</v>
      </c>
      <c r="N1143" s="42">
        <v>21.0</v>
      </c>
      <c r="AX1143" s="39">
        <v>156.0</v>
      </c>
      <c r="AZ1143" s="65">
        <v>304.0</v>
      </c>
      <c r="BA1143" s="65"/>
      <c r="BE1143" s="42">
        <v>1.0</v>
      </c>
      <c r="BH1143" s="42">
        <v>1.0</v>
      </c>
      <c r="BJ1143" s="42">
        <v>1.0</v>
      </c>
      <c r="BP1143" s="42" t="s">
        <v>751</v>
      </c>
    </row>
    <row r="1144">
      <c r="A1144" s="39">
        <v>3086.0</v>
      </c>
      <c r="B1144" s="42" t="s">
        <v>745</v>
      </c>
      <c r="C1144" s="42" t="s">
        <v>91</v>
      </c>
      <c r="D1144" s="39" t="s">
        <v>746</v>
      </c>
      <c r="E1144" s="39">
        <v>2012.0</v>
      </c>
      <c r="F1144" s="39" t="s">
        <v>747</v>
      </c>
      <c r="G1144" s="42" t="s">
        <v>748</v>
      </c>
      <c r="I1144" s="42" t="s">
        <v>608</v>
      </c>
      <c r="J1144" s="42">
        <v>2010.0</v>
      </c>
      <c r="K1144" s="39">
        <v>175.0</v>
      </c>
      <c r="L1144" s="42">
        <v>2007.0</v>
      </c>
      <c r="M1144" s="42" t="s">
        <v>749</v>
      </c>
      <c r="N1144" s="42">
        <v>21.0</v>
      </c>
      <c r="AX1144" s="39">
        <v>380.0</v>
      </c>
      <c r="AZ1144" s="65">
        <v>702.0</v>
      </c>
      <c r="BA1144" s="65"/>
      <c r="BE1144" s="42">
        <v>1.0</v>
      </c>
      <c r="BH1144" s="42">
        <v>1.0</v>
      </c>
      <c r="BJ1144" s="42">
        <v>1.0</v>
      </c>
      <c r="BP1144" s="42" t="s">
        <v>752</v>
      </c>
    </row>
    <row r="1145">
      <c r="A1145" s="39">
        <v>3086.0</v>
      </c>
      <c r="B1145" s="42" t="s">
        <v>745</v>
      </c>
      <c r="C1145" s="42" t="s">
        <v>91</v>
      </c>
      <c r="D1145" s="39" t="s">
        <v>746</v>
      </c>
      <c r="E1145" s="39">
        <v>2012.0</v>
      </c>
      <c r="F1145" s="39" t="s">
        <v>747</v>
      </c>
      <c r="G1145" s="42" t="s">
        <v>441</v>
      </c>
      <c r="I1145" s="42" t="s">
        <v>608</v>
      </c>
      <c r="J1145" s="42">
        <v>2010.0</v>
      </c>
      <c r="K1145" s="39">
        <v>145.0</v>
      </c>
      <c r="L1145" s="42">
        <v>2007.0</v>
      </c>
      <c r="M1145" s="42" t="s">
        <v>749</v>
      </c>
      <c r="N1145" s="42">
        <v>14.0</v>
      </c>
      <c r="P1145" s="39">
        <v>1.1</v>
      </c>
      <c r="Q1145" s="42"/>
      <c r="R1145" s="42">
        <v>1.0</v>
      </c>
      <c r="AZ1145" s="65"/>
      <c r="BA1145" s="65"/>
      <c r="BE1145" s="42">
        <v>1.0</v>
      </c>
      <c r="BH1145" s="42">
        <v>1.0</v>
      </c>
      <c r="BP1145" s="42" t="s">
        <v>139</v>
      </c>
    </row>
    <row r="1146">
      <c r="A1146" s="39">
        <v>3086.0</v>
      </c>
      <c r="B1146" s="42" t="s">
        <v>745</v>
      </c>
      <c r="C1146" s="42" t="s">
        <v>91</v>
      </c>
      <c r="D1146" s="39" t="s">
        <v>746</v>
      </c>
      <c r="E1146" s="39">
        <v>2012.0</v>
      </c>
      <c r="F1146" s="39" t="s">
        <v>747</v>
      </c>
      <c r="G1146" s="42" t="s">
        <v>441</v>
      </c>
      <c r="I1146" s="42" t="s">
        <v>608</v>
      </c>
      <c r="J1146" s="42">
        <v>2010.0</v>
      </c>
      <c r="K1146" s="39">
        <v>70.0</v>
      </c>
      <c r="L1146" s="42">
        <v>2007.0</v>
      </c>
      <c r="M1146" s="42" t="s">
        <v>749</v>
      </c>
      <c r="N1146" s="42">
        <v>6.0</v>
      </c>
      <c r="P1146" s="42">
        <v>1.54</v>
      </c>
      <c r="Q1146" s="42"/>
      <c r="R1146" s="42">
        <v>1.0</v>
      </c>
      <c r="AZ1146" s="65"/>
      <c r="BA1146" s="65"/>
      <c r="BE1146" s="42">
        <v>1.0</v>
      </c>
      <c r="BH1146" s="42">
        <v>1.0</v>
      </c>
      <c r="BP1146" s="42" t="s">
        <v>139</v>
      </c>
    </row>
    <row r="1147">
      <c r="A1147" s="39">
        <v>3086.0</v>
      </c>
      <c r="B1147" s="42" t="s">
        <v>745</v>
      </c>
      <c r="C1147" s="42" t="s">
        <v>91</v>
      </c>
      <c r="D1147" s="39" t="s">
        <v>746</v>
      </c>
      <c r="E1147" s="39">
        <v>2012.0</v>
      </c>
      <c r="F1147" s="39" t="s">
        <v>747</v>
      </c>
      <c r="G1147" s="42" t="s">
        <v>441</v>
      </c>
      <c r="I1147" s="42" t="s">
        <v>608</v>
      </c>
      <c r="J1147" s="42">
        <v>2010.0</v>
      </c>
      <c r="K1147" s="39">
        <v>1.0</v>
      </c>
      <c r="L1147" s="42">
        <v>2007.0</v>
      </c>
      <c r="M1147" s="42" t="s">
        <v>749</v>
      </c>
      <c r="N1147" s="42">
        <v>-1.4</v>
      </c>
      <c r="P1147" s="42">
        <v>3.2</v>
      </c>
      <c r="Q1147" s="42"/>
      <c r="R1147" s="42">
        <v>1.0</v>
      </c>
      <c r="AZ1147" s="65"/>
      <c r="BA1147" s="65"/>
      <c r="BE1147" s="42">
        <v>1.0</v>
      </c>
      <c r="BH1147" s="42">
        <v>1.0</v>
      </c>
      <c r="BP1147" s="42" t="s">
        <v>139</v>
      </c>
    </row>
    <row r="1148">
      <c r="A1148" s="39">
        <v>2872.0</v>
      </c>
      <c r="B1148" s="39" t="s">
        <v>753</v>
      </c>
      <c r="C1148" s="47" t="s">
        <v>91</v>
      </c>
      <c r="D1148" s="39" t="s">
        <v>225</v>
      </c>
      <c r="E1148" s="39">
        <v>2013.0</v>
      </c>
      <c r="F1148" s="39" t="s">
        <v>754</v>
      </c>
      <c r="G1148" s="39" t="s">
        <v>755</v>
      </c>
      <c r="I1148" s="39" t="s">
        <v>608</v>
      </c>
      <c r="J1148" s="39">
        <v>2010.0</v>
      </c>
      <c r="K1148" s="39">
        <f>0.1/3.66</f>
        <v>0.02732240437</v>
      </c>
      <c r="L1148" s="39">
        <v>2010.0</v>
      </c>
      <c r="M1148" s="39" t="s">
        <v>325</v>
      </c>
      <c r="N1148" s="39">
        <f t="shared" ref="N1148:N1155" si="3">296/3.66</f>
        <v>80.87431694</v>
      </c>
      <c r="Q1148" s="39"/>
      <c r="R1148" s="39">
        <v>1.5</v>
      </c>
      <c r="AK1148" s="39">
        <v>1.0</v>
      </c>
      <c r="AL1148" s="39">
        <f>-0.5/3.66</f>
        <v>-0.1366120219</v>
      </c>
      <c r="BB1148" s="39">
        <f>0.4/3.66</f>
        <v>0.1092896175</v>
      </c>
      <c r="BE1148" s="42">
        <v>1.0</v>
      </c>
      <c r="BP1148" s="39" t="s">
        <v>139</v>
      </c>
      <c r="BR1148" s="39" t="s">
        <v>756</v>
      </c>
    </row>
    <row r="1149">
      <c r="A1149" s="39">
        <v>2872.0</v>
      </c>
      <c r="B1149" s="39" t="s">
        <v>753</v>
      </c>
      <c r="C1149" s="47" t="s">
        <v>91</v>
      </c>
      <c r="D1149" s="39" t="s">
        <v>225</v>
      </c>
      <c r="E1149" s="39">
        <v>2013.0</v>
      </c>
      <c r="F1149" s="39" t="s">
        <v>754</v>
      </c>
      <c r="G1149" s="39" t="s">
        <v>755</v>
      </c>
      <c r="I1149" s="39" t="s">
        <v>608</v>
      </c>
      <c r="J1149" s="39">
        <v>2010.0</v>
      </c>
      <c r="K1149" s="39">
        <f>20.1/3.66</f>
        <v>5.491803279</v>
      </c>
      <c r="L1149" s="39">
        <v>2010.0</v>
      </c>
      <c r="M1149" s="39" t="s">
        <v>325</v>
      </c>
      <c r="N1149" s="39">
        <f t="shared" si="3"/>
        <v>80.87431694</v>
      </c>
      <c r="Q1149" s="39"/>
      <c r="R1149" s="39">
        <v>1.5</v>
      </c>
      <c r="S1149" s="39">
        <v>1.0</v>
      </c>
      <c r="AK1149" s="39">
        <v>1.0</v>
      </c>
      <c r="AL1149" s="39">
        <f>1.2/3.66</f>
        <v>0.3278688525</v>
      </c>
      <c r="BB1149" s="39">
        <f>190.9/3.66</f>
        <v>52.15846995</v>
      </c>
      <c r="BE1149" s="42">
        <v>1.0</v>
      </c>
      <c r="BP1149" s="39" t="s">
        <v>139</v>
      </c>
      <c r="BR1149" s="39" t="s">
        <v>756</v>
      </c>
    </row>
    <row r="1150">
      <c r="A1150" s="39">
        <v>2872.0</v>
      </c>
      <c r="B1150" s="39" t="s">
        <v>753</v>
      </c>
      <c r="C1150" s="47" t="s">
        <v>91</v>
      </c>
      <c r="D1150" s="39" t="s">
        <v>225</v>
      </c>
      <c r="E1150" s="39">
        <v>2013.0</v>
      </c>
      <c r="F1150" s="39" t="s">
        <v>754</v>
      </c>
      <c r="G1150" s="39" t="s">
        <v>755</v>
      </c>
      <c r="I1150" s="39" t="s">
        <v>608</v>
      </c>
      <c r="J1150" s="39">
        <v>2010.0</v>
      </c>
      <c r="K1150" s="42">
        <v>0.0</v>
      </c>
      <c r="L1150" s="39">
        <v>2010.0</v>
      </c>
      <c r="M1150" s="39" t="s">
        <v>325</v>
      </c>
      <c r="N1150" s="39">
        <f t="shared" si="3"/>
        <v>80.87431694</v>
      </c>
      <c r="Q1150" s="42"/>
      <c r="R1150" s="42">
        <v>1.0</v>
      </c>
      <c r="AK1150" s="39">
        <v>1.0</v>
      </c>
      <c r="BP1150" s="39" t="s">
        <v>139</v>
      </c>
      <c r="BR1150" s="39" t="s">
        <v>756</v>
      </c>
    </row>
    <row r="1151">
      <c r="A1151" s="39">
        <v>2872.0</v>
      </c>
      <c r="B1151" s="39" t="s">
        <v>753</v>
      </c>
      <c r="C1151" s="47" t="s">
        <v>91</v>
      </c>
      <c r="D1151" s="39" t="s">
        <v>225</v>
      </c>
      <c r="E1151" s="39">
        <v>2013.0</v>
      </c>
      <c r="F1151" s="39" t="s">
        <v>754</v>
      </c>
      <c r="G1151" s="39" t="s">
        <v>755</v>
      </c>
      <c r="I1151" s="39" t="s">
        <v>608</v>
      </c>
      <c r="J1151" s="39">
        <v>2010.0</v>
      </c>
      <c r="K1151" s="39">
        <f>4.5/3.66</f>
        <v>1.229508197</v>
      </c>
      <c r="L1151" s="39">
        <v>2010.0</v>
      </c>
      <c r="M1151" s="39" t="s">
        <v>325</v>
      </c>
      <c r="N1151" s="39">
        <f t="shared" si="3"/>
        <v>80.87431694</v>
      </c>
      <c r="Q1151" s="42"/>
      <c r="R1151" s="42">
        <v>1.0</v>
      </c>
      <c r="S1151" s="39">
        <v>1.0</v>
      </c>
      <c r="AK1151" s="39">
        <v>1.0</v>
      </c>
      <c r="BP1151" s="39" t="s">
        <v>139</v>
      </c>
      <c r="BR1151" s="39" t="s">
        <v>756</v>
      </c>
    </row>
    <row r="1152">
      <c r="A1152" s="39">
        <v>2872.0</v>
      </c>
      <c r="B1152" s="39" t="s">
        <v>753</v>
      </c>
      <c r="C1152" s="47" t="s">
        <v>91</v>
      </c>
      <c r="D1152" s="39" t="s">
        <v>225</v>
      </c>
      <c r="E1152" s="39">
        <v>2013.0</v>
      </c>
      <c r="F1152" s="39" t="s">
        <v>754</v>
      </c>
      <c r="G1152" s="39" t="s">
        <v>755</v>
      </c>
      <c r="I1152" s="39" t="s">
        <v>608</v>
      </c>
      <c r="J1152" s="39">
        <v>2010.0</v>
      </c>
      <c r="K1152" s="39">
        <f>0.7/3.66</f>
        <v>0.1912568306</v>
      </c>
      <c r="L1152" s="39">
        <v>2010.0</v>
      </c>
      <c r="M1152" s="39" t="s">
        <v>325</v>
      </c>
      <c r="N1152" s="39">
        <f t="shared" si="3"/>
        <v>80.87431694</v>
      </c>
      <c r="Q1152" s="42"/>
      <c r="R1152" s="42">
        <v>2.0</v>
      </c>
      <c r="AK1152" s="39">
        <v>1.0</v>
      </c>
      <c r="BP1152" s="39" t="s">
        <v>139</v>
      </c>
      <c r="BR1152" s="39" t="s">
        <v>756</v>
      </c>
    </row>
    <row r="1153">
      <c r="A1153" s="39">
        <v>2872.0</v>
      </c>
      <c r="B1153" s="39" t="s">
        <v>753</v>
      </c>
      <c r="C1153" s="47" t="s">
        <v>91</v>
      </c>
      <c r="D1153" s="39" t="s">
        <v>225</v>
      </c>
      <c r="E1153" s="39">
        <v>2013.0</v>
      </c>
      <c r="F1153" s="39" t="s">
        <v>754</v>
      </c>
      <c r="G1153" s="39" t="s">
        <v>755</v>
      </c>
      <c r="I1153" s="39" t="s">
        <v>608</v>
      </c>
      <c r="J1153" s="39">
        <v>2010.0</v>
      </c>
      <c r="K1153" s="39">
        <f>90.1/3.66</f>
        <v>24.61748634</v>
      </c>
      <c r="L1153" s="39">
        <v>2010.0</v>
      </c>
      <c r="M1153" s="39" t="s">
        <v>325</v>
      </c>
      <c r="N1153" s="39">
        <f t="shared" si="3"/>
        <v>80.87431694</v>
      </c>
      <c r="Q1153" s="42"/>
      <c r="R1153" s="42">
        <v>2.0</v>
      </c>
      <c r="S1153" s="39">
        <v>1.0</v>
      </c>
      <c r="AK1153" s="39">
        <v>1.0</v>
      </c>
      <c r="BP1153" s="39" t="s">
        <v>139</v>
      </c>
      <c r="BR1153" s="39" t="s">
        <v>756</v>
      </c>
    </row>
    <row r="1154">
      <c r="A1154" s="39">
        <v>2872.0</v>
      </c>
      <c r="B1154" s="39" t="s">
        <v>753</v>
      </c>
      <c r="C1154" s="47" t="s">
        <v>91</v>
      </c>
      <c r="D1154" s="39" t="s">
        <v>225</v>
      </c>
      <c r="E1154" s="39">
        <v>2013.0</v>
      </c>
      <c r="F1154" s="39" t="s">
        <v>754</v>
      </c>
      <c r="G1154" s="39" t="s">
        <v>755</v>
      </c>
      <c r="I1154" s="39" t="s">
        <v>608</v>
      </c>
      <c r="J1154" s="39">
        <v>2010.0</v>
      </c>
      <c r="L1154" s="39">
        <v>2010.0</v>
      </c>
      <c r="M1154" s="39" t="s">
        <v>325</v>
      </c>
      <c r="N1154" s="39">
        <f t="shared" si="3"/>
        <v>80.87431694</v>
      </c>
      <c r="Q1154" s="39"/>
      <c r="R1154" s="39">
        <v>1.5</v>
      </c>
      <c r="AK1154" s="39">
        <v>1.0</v>
      </c>
      <c r="AL1154" s="39">
        <f>-0.2/3.66</f>
        <v>-0.05464480874</v>
      </c>
      <c r="BB1154" s="39">
        <f>1/3.66</f>
        <v>0.2732240437</v>
      </c>
      <c r="BH1154" s="42">
        <v>1.0</v>
      </c>
      <c r="BP1154" s="39" t="s">
        <v>139</v>
      </c>
      <c r="BR1154" s="39" t="s">
        <v>756</v>
      </c>
    </row>
    <row r="1155">
      <c r="A1155" s="39">
        <v>2872.0</v>
      </c>
      <c r="B1155" s="39" t="s">
        <v>753</v>
      </c>
      <c r="C1155" s="47" t="s">
        <v>91</v>
      </c>
      <c r="D1155" s="39" t="s">
        <v>225</v>
      </c>
      <c r="E1155" s="39">
        <v>2013.0</v>
      </c>
      <c r="F1155" s="39" t="s">
        <v>754</v>
      </c>
      <c r="G1155" s="39" t="s">
        <v>755</v>
      </c>
      <c r="I1155" s="39" t="s">
        <v>608</v>
      </c>
      <c r="J1155" s="39">
        <v>2010.0</v>
      </c>
      <c r="L1155" s="39">
        <v>2010.0</v>
      </c>
      <c r="M1155" s="39" t="s">
        <v>325</v>
      </c>
      <c r="N1155" s="39">
        <f t="shared" si="3"/>
        <v>80.87431694</v>
      </c>
      <c r="Q1155" s="39"/>
      <c r="R1155" s="39">
        <v>1.5</v>
      </c>
      <c r="S1155" s="39">
        <v>1.0</v>
      </c>
      <c r="AK1155" s="39">
        <v>1.0</v>
      </c>
      <c r="AL1155" s="39">
        <f>0.2/3.66</f>
        <v>0.05464480874</v>
      </c>
      <c r="BB1155" s="39">
        <f>235.1/3.66</f>
        <v>64.23497268</v>
      </c>
      <c r="BH1155" s="42">
        <v>1.0</v>
      </c>
      <c r="BP1155" s="39" t="s">
        <v>139</v>
      </c>
      <c r="BR1155" s="39" t="s">
        <v>756</v>
      </c>
    </row>
    <row r="1156">
      <c r="A1156" s="66">
        <v>3781.0</v>
      </c>
      <c r="B1156" s="67" t="s">
        <v>757</v>
      </c>
      <c r="C1156" s="67" t="s">
        <v>758</v>
      </c>
      <c r="D1156" s="67" t="s">
        <v>759</v>
      </c>
      <c r="E1156" s="66">
        <v>2014.0</v>
      </c>
      <c r="F1156" s="67" t="s">
        <v>760</v>
      </c>
      <c r="G1156" s="67" t="s">
        <v>83</v>
      </c>
      <c r="H1156" s="68"/>
      <c r="I1156" s="68"/>
      <c r="J1156" s="66">
        <v>2015.0</v>
      </c>
      <c r="K1156" s="66">
        <v>18.6</v>
      </c>
      <c r="L1156" s="66">
        <v>2005.0</v>
      </c>
      <c r="M1156" s="67" t="s">
        <v>105</v>
      </c>
      <c r="N1156" s="66">
        <v>18.6</v>
      </c>
      <c r="O1156" s="68"/>
      <c r="P1156" s="68"/>
      <c r="Q1156" s="68"/>
      <c r="R1156" s="68"/>
      <c r="S1156" s="68"/>
      <c r="T1156" s="68"/>
      <c r="U1156" s="68"/>
      <c r="V1156" s="68"/>
      <c r="W1156" s="68"/>
      <c r="X1156" s="69"/>
      <c r="Y1156" s="69"/>
      <c r="Z1156" s="68"/>
      <c r="AA1156" s="68"/>
      <c r="AB1156" s="68"/>
      <c r="AC1156" s="68"/>
      <c r="AD1156" s="68"/>
      <c r="AE1156" s="68"/>
      <c r="AF1156" s="68"/>
      <c r="AG1156" s="68"/>
      <c r="AH1156" s="68"/>
      <c r="AI1156" s="68"/>
      <c r="AJ1156" s="68"/>
      <c r="AK1156" s="68"/>
      <c r="AL1156" s="68"/>
      <c r="AM1156" s="68"/>
      <c r="AN1156" s="68"/>
      <c r="AO1156" s="68"/>
      <c r="AP1156" s="68"/>
      <c r="AQ1156" s="68"/>
      <c r="AR1156" s="68"/>
      <c r="AS1156" s="68"/>
      <c r="AT1156" s="68"/>
      <c r="AU1156" s="68"/>
      <c r="AV1156" s="68"/>
      <c r="AW1156" s="68"/>
      <c r="AX1156" s="68"/>
      <c r="AY1156" s="68"/>
      <c r="AZ1156" s="68"/>
      <c r="BA1156" s="68"/>
      <c r="BB1156" s="68"/>
      <c r="BC1156" s="68"/>
      <c r="BD1156" s="68"/>
      <c r="BE1156" s="68"/>
      <c r="BF1156" s="68"/>
      <c r="BG1156" s="68"/>
      <c r="BH1156" s="68"/>
      <c r="BI1156" s="68"/>
      <c r="BJ1156" s="68"/>
      <c r="BK1156" s="68"/>
      <c r="BL1156" s="68"/>
      <c r="BM1156" s="68"/>
      <c r="BN1156" s="68"/>
      <c r="BO1156" s="68"/>
      <c r="BP1156" s="68"/>
      <c r="BQ1156" s="68"/>
      <c r="BR1156" s="67" t="s">
        <v>761</v>
      </c>
      <c r="BV1156" s="68"/>
      <c r="BW1156" s="68"/>
      <c r="BX1156" s="68"/>
      <c r="BY1156" s="68"/>
      <c r="BZ1156" s="68"/>
      <c r="CA1156" s="68"/>
      <c r="CB1156" s="68"/>
      <c r="CC1156" s="68"/>
      <c r="CD1156" s="68"/>
      <c r="CE1156" s="68"/>
      <c r="CF1156" s="68"/>
      <c r="CG1156" s="68"/>
      <c r="CH1156" s="68"/>
      <c r="CI1156" s="68"/>
    </row>
    <row r="1157">
      <c r="A1157" s="66">
        <v>3781.0</v>
      </c>
      <c r="B1157" s="67" t="s">
        <v>757</v>
      </c>
      <c r="C1157" s="67" t="s">
        <v>758</v>
      </c>
      <c r="D1157" s="67" t="s">
        <v>759</v>
      </c>
      <c r="E1157" s="66">
        <v>2014.0</v>
      </c>
      <c r="F1157" s="67" t="s">
        <v>760</v>
      </c>
      <c r="G1157" s="67" t="s">
        <v>83</v>
      </c>
      <c r="H1157" s="68"/>
      <c r="I1157" s="68"/>
      <c r="J1157" s="66">
        <v>2020.0</v>
      </c>
      <c r="K1157" s="66">
        <v>22.1</v>
      </c>
      <c r="L1157" s="66">
        <v>2005.0</v>
      </c>
      <c r="M1157" s="67" t="s">
        <v>105</v>
      </c>
      <c r="N1157" s="66">
        <v>18.6</v>
      </c>
      <c r="O1157" s="68"/>
      <c r="P1157" s="68"/>
      <c r="Q1157" s="68"/>
      <c r="R1157" s="68"/>
      <c r="S1157" s="68"/>
      <c r="T1157" s="68"/>
      <c r="U1157" s="68"/>
      <c r="V1157" s="68"/>
      <c r="W1157" s="68"/>
      <c r="X1157" s="69"/>
      <c r="Y1157" s="69"/>
      <c r="Z1157" s="68"/>
      <c r="AA1157" s="68"/>
      <c r="AB1157" s="68"/>
      <c r="AC1157" s="68"/>
      <c r="AD1157" s="68"/>
      <c r="AE1157" s="68"/>
      <c r="AF1157" s="68"/>
      <c r="AG1157" s="68"/>
      <c r="AH1157" s="68"/>
      <c r="AI1157" s="68"/>
      <c r="AJ1157" s="68"/>
      <c r="AK1157" s="68"/>
      <c r="AL1157" s="68"/>
      <c r="AM1157" s="68"/>
      <c r="AN1157" s="68"/>
      <c r="AO1157" s="68"/>
      <c r="AP1157" s="68"/>
      <c r="AQ1157" s="68"/>
      <c r="AR1157" s="68"/>
      <c r="AS1157" s="68"/>
      <c r="AT1157" s="68"/>
      <c r="AU1157" s="68"/>
      <c r="AV1157" s="68"/>
      <c r="AW1157" s="68"/>
      <c r="AX1157" s="68"/>
      <c r="AY1157" s="68"/>
      <c r="AZ1157" s="68"/>
      <c r="BA1157" s="68"/>
      <c r="BB1157" s="68"/>
      <c r="BC1157" s="68"/>
      <c r="BD1157" s="68"/>
      <c r="BE1157" s="68"/>
      <c r="BF1157" s="68"/>
      <c r="BG1157" s="68"/>
      <c r="BH1157" s="68"/>
      <c r="BI1157" s="68"/>
      <c r="BJ1157" s="68"/>
      <c r="BK1157" s="68"/>
      <c r="BL1157" s="68"/>
      <c r="BM1157" s="68"/>
      <c r="BN1157" s="68"/>
      <c r="BO1157" s="68"/>
      <c r="BP1157" s="68"/>
      <c r="BQ1157" s="68"/>
      <c r="BR1157" s="67" t="s">
        <v>761</v>
      </c>
      <c r="BV1157" s="68"/>
      <c r="BW1157" s="68"/>
      <c r="BX1157" s="68"/>
      <c r="BY1157" s="68"/>
      <c r="BZ1157" s="68"/>
      <c r="CA1157" s="68"/>
      <c r="CB1157" s="68"/>
      <c r="CC1157" s="68"/>
      <c r="CD1157" s="68"/>
      <c r="CE1157" s="68"/>
      <c r="CF1157" s="68"/>
      <c r="CG1157" s="68"/>
      <c r="CH1157" s="68"/>
      <c r="CI1157" s="68"/>
    </row>
    <row r="1158">
      <c r="A1158" s="66">
        <v>3781.0</v>
      </c>
      <c r="B1158" s="67" t="s">
        <v>757</v>
      </c>
      <c r="C1158" s="67" t="s">
        <v>758</v>
      </c>
      <c r="D1158" s="67" t="s">
        <v>759</v>
      </c>
      <c r="E1158" s="66">
        <v>2014.0</v>
      </c>
      <c r="F1158" s="67" t="s">
        <v>760</v>
      </c>
      <c r="G1158" s="67" t="s">
        <v>83</v>
      </c>
      <c r="H1158" s="68"/>
      <c r="I1158" s="68"/>
      <c r="J1158" s="66">
        <v>2050.0</v>
      </c>
      <c r="K1158" s="66">
        <v>53.1</v>
      </c>
      <c r="L1158" s="66">
        <v>2005.0</v>
      </c>
      <c r="M1158" s="67" t="s">
        <v>105</v>
      </c>
      <c r="N1158" s="66">
        <v>18.6</v>
      </c>
      <c r="O1158" s="68"/>
      <c r="P1158" s="68"/>
      <c r="Q1158" s="68"/>
      <c r="R1158" s="68"/>
      <c r="S1158" s="68"/>
      <c r="T1158" s="68"/>
      <c r="U1158" s="68"/>
      <c r="V1158" s="68"/>
      <c r="W1158" s="68"/>
      <c r="X1158" s="69"/>
      <c r="Y1158" s="69"/>
      <c r="Z1158" s="68"/>
      <c r="AA1158" s="68"/>
      <c r="AB1158" s="68"/>
      <c r="AC1158" s="68"/>
      <c r="AD1158" s="68"/>
      <c r="AE1158" s="68"/>
      <c r="AF1158" s="68"/>
      <c r="AG1158" s="68"/>
      <c r="AH1158" s="68"/>
      <c r="AI1158" s="68"/>
      <c r="AJ1158" s="68"/>
      <c r="AK1158" s="68"/>
      <c r="AL1158" s="68"/>
      <c r="AM1158" s="68"/>
      <c r="AN1158" s="68"/>
      <c r="AO1158" s="68"/>
      <c r="AP1158" s="68"/>
      <c r="AQ1158" s="68"/>
      <c r="AR1158" s="68"/>
      <c r="AS1158" s="68"/>
      <c r="AT1158" s="68"/>
      <c r="AU1158" s="68"/>
      <c r="AV1158" s="68"/>
      <c r="AW1158" s="68"/>
      <c r="AX1158" s="68"/>
      <c r="AY1158" s="68"/>
      <c r="AZ1158" s="68"/>
      <c r="BA1158" s="68"/>
      <c r="BB1158" s="68"/>
      <c r="BC1158" s="68"/>
      <c r="BD1158" s="68"/>
      <c r="BE1158" s="68"/>
      <c r="BF1158" s="68"/>
      <c r="BG1158" s="68"/>
      <c r="BH1158" s="68"/>
      <c r="BI1158" s="68"/>
      <c r="BJ1158" s="68"/>
      <c r="BK1158" s="68"/>
      <c r="BL1158" s="68"/>
      <c r="BM1158" s="68"/>
      <c r="BN1158" s="68"/>
      <c r="BO1158" s="68"/>
      <c r="BP1158" s="68"/>
      <c r="BQ1158" s="68"/>
      <c r="BR1158" s="67" t="s">
        <v>761</v>
      </c>
      <c r="BV1158" s="68"/>
      <c r="BW1158" s="68"/>
      <c r="BX1158" s="68"/>
      <c r="BY1158" s="68"/>
      <c r="BZ1158" s="68"/>
      <c r="CA1158" s="68"/>
      <c r="CB1158" s="68"/>
      <c r="CC1158" s="68"/>
      <c r="CD1158" s="68"/>
      <c r="CE1158" s="68"/>
      <c r="CF1158" s="68"/>
      <c r="CG1158" s="68"/>
      <c r="CH1158" s="68"/>
      <c r="CI1158" s="68"/>
    </row>
    <row r="1159">
      <c r="A1159" s="66">
        <v>3781.0</v>
      </c>
      <c r="B1159" s="67" t="s">
        <v>757</v>
      </c>
      <c r="C1159" s="67" t="s">
        <v>758</v>
      </c>
      <c r="D1159" s="67" t="s">
        <v>759</v>
      </c>
      <c r="E1159" s="66">
        <v>2014.0</v>
      </c>
      <c r="F1159" s="67" t="s">
        <v>760</v>
      </c>
      <c r="G1159" s="67" t="s">
        <v>83</v>
      </c>
      <c r="H1159" s="68"/>
      <c r="I1159" s="68"/>
      <c r="J1159" s="66">
        <v>2015.0</v>
      </c>
      <c r="K1159" s="66">
        <v>17.7</v>
      </c>
      <c r="L1159" s="66">
        <v>2005.0</v>
      </c>
      <c r="M1159" s="67" t="s">
        <v>85</v>
      </c>
      <c r="N1159" s="66">
        <v>18.6</v>
      </c>
      <c r="O1159" s="68"/>
      <c r="P1159" s="66">
        <v>1.5</v>
      </c>
      <c r="Q1159" s="66"/>
      <c r="R1159" s="66">
        <v>1.45</v>
      </c>
      <c r="S1159" s="68"/>
      <c r="T1159" s="68"/>
      <c r="U1159" s="68"/>
      <c r="V1159" s="68"/>
      <c r="W1159" s="68"/>
      <c r="X1159" s="69"/>
      <c r="Y1159" s="69"/>
      <c r="Z1159" s="68"/>
      <c r="AA1159" s="68"/>
      <c r="AB1159" s="68"/>
      <c r="AC1159" s="68"/>
      <c r="AD1159" s="68"/>
      <c r="AE1159" s="68"/>
      <c r="AF1159" s="68"/>
      <c r="AG1159" s="68"/>
      <c r="AH1159" s="68"/>
      <c r="AI1159" s="68"/>
      <c r="AJ1159" s="68"/>
      <c r="AK1159" s="68"/>
      <c r="AL1159" s="68"/>
      <c r="AM1159" s="68"/>
      <c r="AN1159" s="68"/>
      <c r="AO1159" s="68"/>
      <c r="AP1159" s="68"/>
      <c r="AQ1159" s="68"/>
      <c r="AR1159" s="68"/>
      <c r="AS1159" s="68"/>
      <c r="AT1159" s="68"/>
      <c r="AU1159" s="68"/>
      <c r="AV1159" s="68"/>
      <c r="AW1159" s="68"/>
      <c r="AX1159" s="68"/>
      <c r="AY1159" s="68"/>
      <c r="AZ1159" s="68"/>
      <c r="BA1159" s="68"/>
      <c r="BB1159" s="68"/>
      <c r="BC1159" s="68"/>
      <c r="BD1159" s="68"/>
      <c r="BE1159" s="68"/>
      <c r="BF1159" s="68"/>
      <c r="BG1159" s="68"/>
      <c r="BH1159" s="68"/>
      <c r="BI1159" s="68"/>
      <c r="BJ1159" s="68"/>
      <c r="BK1159" s="68"/>
      <c r="BL1159" s="68"/>
      <c r="BM1159" s="68"/>
      <c r="BN1159" s="68"/>
      <c r="BO1159" s="68"/>
      <c r="BP1159" s="68"/>
      <c r="BQ1159" s="68"/>
      <c r="BR1159" s="68"/>
      <c r="BS1159" s="68"/>
      <c r="BT1159" s="68"/>
      <c r="BU1159" s="68"/>
      <c r="BV1159" s="68"/>
      <c r="BW1159" s="68"/>
      <c r="BX1159" s="68"/>
      <c r="BY1159" s="68"/>
      <c r="BZ1159" s="68"/>
      <c r="CA1159" s="68"/>
      <c r="CB1159" s="68"/>
      <c r="CC1159" s="68"/>
      <c r="CD1159" s="68"/>
      <c r="CE1159" s="68"/>
      <c r="CF1159" s="68"/>
      <c r="CG1159" s="68"/>
      <c r="CH1159" s="68"/>
      <c r="CI1159" s="68"/>
    </row>
    <row r="1160">
      <c r="A1160" s="66">
        <v>3781.0</v>
      </c>
      <c r="B1160" s="67" t="s">
        <v>757</v>
      </c>
      <c r="C1160" s="67" t="s">
        <v>758</v>
      </c>
      <c r="D1160" s="67" t="s">
        <v>759</v>
      </c>
      <c r="E1160" s="66">
        <v>2014.0</v>
      </c>
      <c r="F1160" s="67" t="s">
        <v>760</v>
      </c>
      <c r="G1160" s="67" t="s">
        <v>83</v>
      </c>
      <c r="H1160" s="68"/>
      <c r="I1160" s="68"/>
      <c r="J1160" s="66">
        <v>2020.0</v>
      </c>
      <c r="K1160" s="66">
        <v>21.2</v>
      </c>
      <c r="L1160" s="66">
        <v>2005.0</v>
      </c>
      <c r="M1160" s="67" t="s">
        <v>85</v>
      </c>
      <c r="N1160" s="66">
        <v>18.6</v>
      </c>
      <c r="O1160" s="68"/>
      <c r="P1160" s="66">
        <v>1.5</v>
      </c>
      <c r="Q1160" s="66"/>
      <c r="R1160" s="66">
        <v>1.45</v>
      </c>
      <c r="S1160" s="68"/>
      <c r="T1160" s="68"/>
      <c r="U1160" s="68"/>
      <c r="V1160" s="68"/>
      <c r="W1160" s="68"/>
      <c r="X1160" s="69"/>
      <c r="Y1160" s="69"/>
      <c r="Z1160" s="68"/>
      <c r="AA1160" s="68"/>
      <c r="AB1160" s="68"/>
      <c r="AC1160" s="68"/>
      <c r="AD1160" s="68"/>
      <c r="AE1160" s="68"/>
      <c r="AF1160" s="68"/>
      <c r="AG1160" s="68"/>
      <c r="AH1160" s="68"/>
      <c r="AI1160" s="68"/>
      <c r="AJ1160" s="68"/>
      <c r="AK1160" s="68"/>
      <c r="AL1160" s="68"/>
      <c r="AM1160" s="68"/>
      <c r="AN1160" s="68"/>
      <c r="AO1160" s="68"/>
      <c r="AP1160" s="68"/>
      <c r="AQ1160" s="68"/>
      <c r="AR1160" s="68"/>
      <c r="AS1160" s="68"/>
      <c r="AT1160" s="68"/>
      <c r="AU1160" s="68"/>
      <c r="AV1160" s="68"/>
      <c r="AW1160" s="68"/>
      <c r="AX1160" s="68"/>
      <c r="AY1160" s="68"/>
      <c r="AZ1160" s="68"/>
      <c r="BA1160" s="68"/>
      <c r="BB1160" s="68"/>
      <c r="BC1160" s="68"/>
      <c r="BD1160" s="68"/>
      <c r="BE1160" s="68"/>
      <c r="BF1160" s="68"/>
      <c r="BG1160" s="68"/>
      <c r="BH1160" s="68"/>
      <c r="BI1160" s="68"/>
      <c r="BJ1160" s="68"/>
      <c r="BK1160" s="68"/>
      <c r="BL1160" s="68"/>
      <c r="BM1160" s="68"/>
      <c r="BN1160" s="68"/>
      <c r="BO1160" s="68"/>
      <c r="BP1160" s="68"/>
      <c r="BQ1160" s="68"/>
      <c r="BR1160" s="68"/>
      <c r="BS1160" s="68"/>
      <c r="BT1160" s="68"/>
      <c r="BU1160" s="68"/>
      <c r="BV1160" s="68"/>
      <c r="BW1160" s="68"/>
      <c r="BX1160" s="68"/>
      <c r="BY1160" s="68"/>
      <c r="BZ1160" s="68"/>
      <c r="CA1160" s="68"/>
      <c r="CB1160" s="68"/>
      <c r="CC1160" s="68"/>
      <c r="CD1160" s="68"/>
      <c r="CE1160" s="68"/>
      <c r="CF1160" s="68"/>
      <c r="CG1160" s="68"/>
      <c r="CH1160" s="68"/>
      <c r="CI1160" s="68"/>
    </row>
    <row r="1161">
      <c r="A1161" s="66">
        <v>3781.0</v>
      </c>
      <c r="B1161" s="67" t="s">
        <v>757</v>
      </c>
      <c r="C1161" s="67" t="s">
        <v>758</v>
      </c>
      <c r="D1161" s="67" t="s">
        <v>759</v>
      </c>
      <c r="E1161" s="66">
        <v>2014.0</v>
      </c>
      <c r="F1161" s="67" t="s">
        <v>760</v>
      </c>
      <c r="G1161" s="67" t="s">
        <v>83</v>
      </c>
      <c r="H1161" s="68"/>
      <c r="I1161" s="68"/>
      <c r="J1161" s="66">
        <v>2050.0</v>
      </c>
      <c r="K1161" s="66">
        <v>51.5</v>
      </c>
      <c r="L1161" s="66">
        <v>2005.0</v>
      </c>
      <c r="M1161" s="67" t="s">
        <v>85</v>
      </c>
      <c r="N1161" s="66">
        <v>18.6</v>
      </c>
      <c r="O1161" s="68"/>
      <c r="P1161" s="66">
        <v>1.5</v>
      </c>
      <c r="Q1161" s="66"/>
      <c r="R1161" s="66">
        <v>1.45</v>
      </c>
      <c r="S1161" s="68"/>
      <c r="T1161" s="68"/>
      <c r="U1161" s="68"/>
      <c r="V1161" s="68"/>
      <c r="W1161" s="68"/>
      <c r="X1161" s="69"/>
      <c r="Y1161" s="69"/>
      <c r="Z1161" s="68"/>
      <c r="AA1161" s="68"/>
      <c r="AB1161" s="68"/>
      <c r="AC1161" s="68"/>
      <c r="AD1161" s="68"/>
      <c r="AE1161" s="68"/>
      <c r="AF1161" s="68"/>
      <c r="AG1161" s="68"/>
      <c r="AH1161" s="68"/>
      <c r="AI1161" s="68"/>
      <c r="AJ1161" s="68"/>
      <c r="AK1161" s="68"/>
      <c r="AL1161" s="68"/>
      <c r="AM1161" s="68"/>
      <c r="AN1161" s="68"/>
      <c r="AO1161" s="68"/>
      <c r="AP1161" s="68"/>
      <c r="AQ1161" s="68"/>
      <c r="AR1161" s="68"/>
      <c r="AS1161" s="68"/>
      <c r="AT1161" s="68"/>
      <c r="AU1161" s="68"/>
      <c r="AV1161" s="68"/>
      <c r="AW1161" s="68"/>
      <c r="AX1161" s="68"/>
      <c r="AY1161" s="68"/>
      <c r="AZ1161" s="68"/>
      <c r="BA1161" s="68"/>
      <c r="BB1161" s="68"/>
      <c r="BC1161" s="68"/>
      <c r="BD1161" s="68"/>
      <c r="BE1161" s="68"/>
      <c r="BF1161" s="68"/>
      <c r="BG1161" s="68"/>
      <c r="BH1161" s="68"/>
      <c r="BI1161" s="68"/>
      <c r="BJ1161" s="68"/>
      <c r="BK1161" s="68"/>
      <c r="BL1161" s="68"/>
      <c r="BM1161" s="68"/>
      <c r="BN1161" s="68"/>
      <c r="BO1161" s="68"/>
      <c r="BP1161" s="68"/>
      <c r="BQ1161" s="68"/>
      <c r="BR1161" s="68"/>
      <c r="BS1161" s="68"/>
      <c r="BT1161" s="68"/>
      <c r="BU1161" s="68"/>
      <c r="BV1161" s="68"/>
      <c r="BW1161" s="68"/>
      <c r="BX1161" s="68"/>
      <c r="BY1161" s="68"/>
      <c r="BZ1161" s="68"/>
      <c r="CA1161" s="68"/>
      <c r="CB1161" s="68"/>
      <c r="CC1161" s="68"/>
      <c r="CD1161" s="68"/>
      <c r="CE1161" s="68"/>
      <c r="CF1161" s="68"/>
      <c r="CG1161" s="68"/>
      <c r="CH1161" s="68"/>
      <c r="CI1161" s="68"/>
    </row>
    <row r="1162">
      <c r="A1162" s="66">
        <v>3781.0</v>
      </c>
      <c r="B1162" s="67" t="s">
        <v>757</v>
      </c>
      <c r="C1162" s="67" t="s">
        <v>758</v>
      </c>
      <c r="D1162" s="67" t="s">
        <v>759</v>
      </c>
      <c r="E1162" s="66">
        <v>2014.0</v>
      </c>
      <c r="F1162" s="67" t="s">
        <v>760</v>
      </c>
      <c r="G1162" s="67" t="s">
        <v>83</v>
      </c>
      <c r="H1162" s="68"/>
      <c r="I1162" s="67" t="s">
        <v>95</v>
      </c>
      <c r="J1162" s="66">
        <v>2015.0</v>
      </c>
      <c r="K1162" s="66">
        <v>47.6</v>
      </c>
      <c r="L1162" s="66">
        <v>2005.0</v>
      </c>
      <c r="M1162" s="67" t="s">
        <v>762</v>
      </c>
      <c r="N1162" s="66">
        <v>18.6</v>
      </c>
      <c r="O1162" s="68"/>
      <c r="P1162" s="66">
        <v>1.5</v>
      </c>
      <c r="Q1162" s="66"/>
      <c r="R1162" s="66">
        <v>1.45</v>
      </c>
      <c r="S1162" s="68"/>
      <c r="T1162" s="68"/>
      <c r="U1162" s="68"/>
      <c r="V1162" s="68"/>
      <c r="W1162" s="68"/>
      <c r="X1162" s="69"/>
      <c r="Y1162" s="69"/>
      <c r="Z1162" s="68"/>
      <c r="AA1162" s="68"/>
      <c r="AB1162" s="68"/>
      <c r="AC1162" s="68"/>
      <c r="AD1162" s="68"/>
      <c r="AE1162" s="68"/>
      <c r="AF1162" s="68"/>
      <c r="AG1162" s="68"/>
      <c r="AH1162" s="68"/>
      <c r="AI1162" s="68"/>
      <c r="AJ1162" s="68"/>
      <c r="AK1162" s="68"/>
      <c r="AL1162" s="68"/>
      <c r="AM1162" s="68"/>
      <c r="AN1162" s="68"/>
      <c r="AO1162" s="68"/>
      <c r="AP1162" s="68"/>
      <c r="AQ1162" s="68"/>
      <c r="AR1162" s="68"/>
      <c r="AS1162" s="68"/>
      <c r="AT1162" s="68"/>
      <c r="AU1162" s="68"/>
      <c r="AV1162" s="68"/>
      <c r="AW1162" s="68"/>
      <c r="AX1162" s="68"/>
      <c r="AY1162" s="68"/>
      <c r="AZ1162" s="68"/>
      <c r="BA1162" s="68"/>
      <c r="BB1162" s="68"/>
      <c r="BC1162" s="68"/>
      <c r="BD1162" s="68"/>
      <c r="BE1162" s="68"/>
      <c r="BF1162" s="68"/>
      <c r="BG1162" s="68"/>
      <c r="BH1162" s="68"/>
      <c r="BI1162" s="68"/>
      <c r="BJ1162" s="68"/>
      <c r="BK1162" s="68"/>
      <c r="BL1162" s="68"/>
      <c r="BM1162" s="68"/>
      <c r="BN1162" s="68"/>
      <c r="BO1162" s="68"/>
      <c r="BP1162" s="68"/>
      <c r="BQ1162" s="68"/>
      <c r="BR1162" s="67" t="s">
        <v>763</v>
      </c>
      <c r="BU1162" s="68"/>
      <c r="BV1162" s="68"/>
      <c r="BW1162" s="68"/>
      <c r="BX1162" s="68"/>
      <c r="BY1162" s="68"/>
      <c r="BZ1162" s="68"/>
      <c r="CA1162" s="68"/>
      <c r="CB1162" s="68"/>
      <c r="CC1162" s="68"/>
      <c r="CD1162" s="68"/>
      <c r="CE1162" s="68"/>
      <c r="CF1162" s="68"/>
      <c r="CG1162" s="68"/>
      <c r="CH1162" s="68"/>
      <c r="CI1162" s="68"/>
    </row>
    <row r="1163">
      <c r="A1163" s="66">
        <v>3781.0</v>
      </c>
      <c r="B1163" s="67" t="s">
        <v>757</v>
      </c>
      <c r="C1163" s="67" t="s">
        <v>758</v>
      </c>
      <c r="D1163" s="67" t="s">
        <v>759</v>
      </c>
      <c r="E1163" s="66">
        <v>2014.0</v>
      </c>
      <c r="F1163" s="67" t="s">
        <v>760</v>
      </c>
      <c r="G1163" s="67" t="s">
        <v>83</v>
      </c>
      <c r="H1163" s="68"/>
      <c r="I1163" s="67" t="s">
        <v>95</v>
      </c>
      <c r="J1163" s="66">
        <v>2020.0</v>
      </c>
      <c r="K1163" s="66">
        <v>60.1</v>
      </c>
      <c r="L1163" s="66">
        <v>2005.0</v>
      </c>
      <c r="M1163" s="67" t="s">
        <v>762</v>
      </c>
      <c r="N1163" s="66">
        <v>18.6</v>
      </c>
      <c r="O1163" s="68"/>
      <c r="P1163" s="66">
        <v>1.5</v>
      </c>
      <c r="Q1163" s="66"/>
      <c r="R1163" s="66">
        <v>1.45</v>
      </c>
      <c r="S1163" s="68"/>
      <c r="T1163" s="68"/>
      <c r="U1163" s="68"/>
      <c r="V1163" s="68"/>
      <c r="W1163" s="68"/>
      <c r="X1163" s="69"/>
      <c r="Y1163" s="69"/>
      <c r="Z1163" s="68"/>
      <c r="AA1163" s="68"/>
      <c r="AB1163" s="68"/>
      <c r="AC1163" s="68"/>
      <c r="AD1163" s="68"/>
      <c r="AE1163" s="68"/>
      <c r="AF1163" s="68"/>
      <c r="AG1163" s="68"/>
      <c r="AH1163" s="68"/>
      <c r="AI1163" s="68"/>
      <c r="AJ1163" s="68"/>
      <c r="AK1163" s="68"/>
      <c r="AL1163" s="68"/>
      <c r="AM1163" s="68"/>
      <c r="AN1163" s="68"/>
      <c r="AO1163" s="68"/>
      <c r="AP1163" s="68"/>
      <c r="AQ1163" s="68"/>
      <c r="AR1163" s="68"/>
      <c r="AS1163" s="68"/>
      <c r="AT1163" s="68"/>
      <c r="AU1163" s="68"/>
      <c r="AV1163" s="68"/>
      <c r="AW1163" s="68"/>
      <c r="AX1163" s="68"/>
      <c r="AY1163" s="68"/>
      <c r="AZ1163" s="68"/>
      <c r="BA1163" s="68"/>
      <c r="BB1163" s="68"/>
      <c r="BC1163" s="68"/>
      <c r="BD1163" s="68"/>
      <c r="BE1163" s="68"/>
      <c r="BF1163" s="68"/>
      <c r="BG1163" s="68"/>
      <c r="BH1163" s="68"/>
      <c r="BI1163" s="68"/>
      <c r="BJ1163" s="68"/>
      <c r="BK1163" s="68"/>
      <c r="BL1163" s="68"/>
      <c r="BM1163" s="68"/>
      <c r="BN1163" s="68"/>
      <c r="BO1163" s="68"/>
      <c r="BP1163" s="68"/>
      <c r="BQ1163" s="68"/>
      <c r="BR1163" s="67" t="s">
        <v>763</v>
      </c>
      <c r="BU1163" s="68"/>
      <c r="BV1163" s="68"/>
      <c r="BW1163" s="68"/>
      <c r="BX1163" s="68"/>
      <c r="BY1163" s="68"/>
      <c r="BZ1163" s="68"/>
      <c r="CA1163" s="68"/>
      <c r="CB1163" s="68"/>
      <c r="CC1163" s="68"/>
      <c r="CD1163" s="68"/>
      <c r="CE1163" s="68"/>
      <c r="CF1163" s="68"/>
      <c r="CG1163" s="68"/>
      <c r="CH1163" s="68"/>
      <c r="CI1163" s="68"/>
    </row>
    <row r="1164">
      <c r="A1164" s="66">
        <v>3781.0</v>
      </c>
      <c r="B1164" s="67" t="s">
        <v>757</v>
      </c>
      <c r="C1164" s="67" t="s">
        <v>758</v>
      </c>
      <c r="D1164" s="67" t="s">
        <v>759</v>
      </c>
      <c r="E1164" s="66">
        <v>2014.0</v>
      </c>
      <c r="F1164" s="67" t="s">
        <v>760</v>
      </c>
      <c r="G1164" s="67" t="s">
        <v>83</v>
      </c>
      <c r="H1164" s="68"/>
      <c r="I1164" s="67" t="s">
        <v>95</v>
      </c>
      <c r="J1164" s="66">
        <v>2050.0</v>
      </c>
      <c r="K1164" s="66">
        <v>216.4</v>
      </c>
      <c r="L1164" s="66">
        <v>2005.0</v>
      </c>
      <c r="M1164" s="67" t="s">
        <v>762</v>
      </c>
      <c r="N1164" s="66">
        <v>18.6</v>
      </c>
      <c r="O1164" s="68"/>
      <c r="P1164" s="66">
        <v>1.5</v>
      </c>
      <c r="Q1164" s="66"/>
      <c r="R1164" s="66">
        <v>1.45</v>
      </c>
      <c r="S1164" s="68"/>
      <c r="T1164" s="68"/>
      <c r="U1164" s="68"/>
      <c r="V1164" s="68"/>
      <c r="W1164" s="68"/>
      <c r="X1164" s="69"/>
      <c r="Y1164" s="69"/>
      <c r="Z1164" s="68"/>
      <c r="AA1164" s="68"/>
      <c r="AB1164" s="68"/>
      <c r="AC1164" s="68"/>
      <c r="AD1164" s="68"/>
      <c r="AE1164" s="68"/>
      <c r="AF1164" s="68"/>
      <c r="AG1164" s="68"/>
      <c r="AH1164" s="68"/>
      <c r="AI1164" s="68"/>
      <c r="AJ1164" s="68"/>
      <c r="AK1164" s="68"/>
      <c r="AL1164" s="68"/>
      <c r="AM1164" s="68"/>
      <c r="AN1164" s="68"/>
      <c r="AO1164" s="68"/>
      <c r="AP1164" s="68"/>
      <c r="AQ1164" s="68"/>
      <c r="AR1164" s="68"/>
      <c r="AS1164" s="68"/>
      <c r="AT1164" s="68"/>
      <c r="AU1164" s="68"/>
      <c r="AV1164" s="68"/>
      <c r="AW1164" s="68"/>
      <c r="AX1164" s="68"/>
      <c r="AY1164" s="68"/>
      <c r="AZ1164" s="68"/>
      <c r="BA1164" s="68"/>
      <c r="BB1164" s="68"/>
      <c r="BC1164" s="68"/>
      <c r="BD1164" s="68"/>
      <c r="BE1164" s="68"/>
      <c r="BF1164" s="68"/>
      <c r="BG1164" s="68"/>
      <c r="BH1164" s="68"/>
      <c r="BI1164" s="68"/>
      <c r="BJ1164" s="68"/>
      <c r="BK1164" s="68"/>
      <c r="BL1164" s="68"/>
      <c r="BM1164" s="68"/>
      <c r="BN1164" s="68"/>
      <c r="BO1164" s="68"/>
      <c r="BP1164" s="68"/>
      <c r="BQ1164" s="68"/>
      <c r="BR1164" s="67" t="s">
        <v>763</v>
      </c>
      <c r="BU1164" s="68"/>
      <c r="BV1164" s="68"/>
      <c r="BW1164" s="68"/>
      <c r="BX1164" s="68"/>
      <c r="BY1164" s="68"/>
      <c r="BZ1164" s="68"/>
      <c r="CA1164" s="68"/>
      <c r="CB1164" s="68"/>
      <c r="CC1164" s="68"/>
      <c r="CD1164" s="68"/>
      <c r="CE1164" s="68"/>
      <c r="CF1164" s="68"/>
      <c r="CG1164" s="68"/>
      <c r="CH1164" s="68"/>
      <c r="CI1164" s="68"/>
    </row>
    <row r="1165">
      <c r="A1165" s="66">
        <v>3781.0</v>
      </c>
      <c r="B1165" s="67" t="s">
        <v>757</v>
      </c>
      <c r="C1165" s="67" t="s">
        <v>758</v>
      </c>
      <c r="D1165" s="67" t="s">
        <v>759</v>
      </c>
      <c r="E1165" s="66">
        <v>2014.0</v>
      </c>
      <c r="F1165" s="67" t="s">
        <v>760</v>
      </c>
      <c r="G1165" s="67" t="s">
        <v>83</v>
      </c>
      <c r="H1165" s="68"/>
      <c r="I1165" s="67" t="s">
        <v>95</v>
      </c>
      <c r="J1165" s="66">
        <v>2015.0</v>
      </c>
      <c r="K1165" s="66">
        <v>25.0</v>
      </c>
      <c r="L1165" s="66">
        <v>2005.0</v>
      </c>
      <c r="M1165" s="67" t="s">
        <v>764</v>
      </c>
      <c r="N1165" s="66">
        <v>18.6</v>
      </c>
      <c r="O1165" s="68"/>
      <c r="P1165" s="66">
        <v>1.5</v>
      </c>
      <c r="Q1165" s="66"/>
      <c r="R1165" s="66">
        <v>1.45</v>
      </c>
      <c r="S1165" s="68"/>
      <c r="T1165" s="68"/>
      <c r="U1165" s="68"/>
      <c r="V1165" s="68"/>
      <c r="W1165" s="68"/>
      <c r="X1165" s="69"/>
      <c r="Y1165" s="69"/>
      <c r="Z1165" s="68"/>
      <c r="AA1165" s="68"/>
      <c r="AB1165" s="68"/>
      <c r="AC1165" s="68"/>
      <c r="AD1165" s="68"/>
      <c r="AE1165" s="68"/>
      <c r="AF1165" s="68"/>
      <c r="AG1165" s="68"/>
      <c r="AH1165" s="68"/>
      <c r="AI1165" s="68"/>
      <c r="AJ1165" s="68"/>
      <c r="AK1165" s="68"/>
      <c r="AL1165" s="68"/>
      <c r="AM1165" s="68"/>
      <c r="AN1165" s="68"/>
      <c r="AO1165" s="68"/>
      <c r="AP1165" s="68"/>
      <c r="AQ1165" s="68"/>
      <c r="AR1165" s="68"/>
      <c r="AS1165" s="68"/>
      <c r="AT1165" s="68"/>
      <c r="AU1165" s="68"/>
      <c r="AV1165" s="68"/>
      <c r="AW1165" s="68"/>
      <c r="AX1165" s="68"/>
      <c r="AY1165" s="68"/>
      <c r="AZ1165" s="68"/>
      <c r="BA1165" s="68"/>
      <c r="BB1165" s="68"/>
      <c r="BC1165" s="68"/>
      <c r="BD1165" s="68"/>
      <c r="BE1165" s="68"/>
      <c r="BF1165" s="68"/>
      <c r="BG1165" s="68"/>
      <c r="BH1165" s="68"/>
      <c r="BI1165" s="68"/>
      <c r="BJ1165" s="68"/>
      <c r="BK1165" s="68"/>
      <c r="BL1165" s="68"/>
      <c r="BM1165" s="68"/>
      <c r="BN1165" s="68"/>
      <c r="BO1165" s="68"/>
      <c r="BP1165" s="68"/>
      <c r="BQ1165" s="68"/>
      <c r="BR1165" s="67" t="s">
        <v>763</v>
      </c>
      <c r="BU1165" s="68"/>
      <c r="BV1165" s="68"/>
      <c r="BW1165" s="68"/>
      <c r="BX1165" s="68"/>
      <c r="BY1165" s="68"/>
      <c r="BZ1165" s="68"/>
      <c r="CA1165" s="68"/>
      <c r="CB1165" s="68"/>
      <c r="CC1165" s="68"/>
      <c r="CD1165" s="68"/>
      <c r="CE1165" s="68"/>
      <c r="CF1165" s="68"/>
      <c r="CG1165" s="68"/>
      <c r="CH1165" s="68"/>
      <c r="CI1165" s="68"/>
    </row>
    <row r="1166">
      <c r="A1166" s="66">
        <v>3781.0</v>
      </c>
      <c r="B1166" s="67" t="s">
        <v>757</v>
      </c>
      <c r="C1166" s="67" t="s">
        <v>758</v>
      </c>
      <c r="D1166" s="67" t="s">
        <v>759</v>
      </c>
      <c r="E1166" s="66">
        <v>2014.0</v>
      </c>
      <c r="F1166" s="67" t="s">
        <v>760</v>
      </c>
      <c r="G1166" s="67" t="s">
        <v>83</v>
      </c>
      <c r="H1166" s="68"/>
      <c r="I1166" s="67" t="s">
        <v>95</v>
      </c>
      <c r="J1166" s="66">
        <v>2020.0</v>
      </c>
      <c r="K1166" s="66">
        <v>30.6</v>
      </c>
      <c r="L1166" s="66">
        <v>2005.0</v>
      </c>
      <c r="M1166" s="67" t="s">
        <v>764</v>
      </c>
      <c r="N1166" s="66">
        <v>18.6</v>
      </c>
      <c r="O1166" s="68"/>
      <c r="P1166" s="66">
        <v>1.5</v>
      </c>
      <c r="Q1166" s="66"/>
      <c r="R1166" s="66">
        <v>1.45</v>
      </c>
      <c r="S1166" s="68"/>
      <c r="T1166" s="68"/>
      <c r="U1166" s="68"/>
      <c r="V1166" s="68"/>
      <c r="W1166" s="68"/>
      <c r="X1166" s="69"/>
      <c r="Y1166" s="69"/>
      <c r="Z1166" s="68"/>
      <c r="AA1166" s="68"/>
      <c r="AB1166" s="68"/>
      <c r="AC1166" s="68"/>
      <c r="AD1166" s="68"/>
      <c r="AE1166" s="68"/>
      <c r="AF1166" s="68"/>
      <c r="AG1166" s="68"/>
      <c r="AH1166" s="68"/>
      <c r="AI1166" s="68"/>
      <c r="AJ1166" s="68"/>
      <c r="AK1166" s="68"/>
      <c r="AL1166" s="68"/>
      <c r="AM1166" s="68"/>
      <c r="AN1166" s="68"/>
      <c r="AO1166" s="68"/>
      <c r="AP1166" s="68"/>
      <c r="AQ1166" s="68"/>
      <c r="AR1166" s="68"/>
      <c r="AS1166" s="68"/>
      <c r="AT1166" s="68"/>
      <c r="AU1166" s="68"/>
      <c r="AV1166" s="68"/>
      <c r="AW1166" s="68"/>
      <c r="AX1166" s="68"/>
      <c r="AY1166" s="68"/>
      <c r="AZ1166" s="68"/>
      <c r="BA1166" s="68"/>
      <c r="BB1166" s="68"/>
      <c r="BC1166" s="68"/>
      <c r="BD1166" s="68"/>
      <c r="BE1166" s="68"/>
      <c r="BF1166" s="68"/>
      <c r="BG1166" s="68"/>
      <c r="BH1166" s="68"/>
      <c r="BI1166" s="68"/>
      <c r="BJ1166" s="68"/>
      <c r="BK1166" s="68"/>
      <c r="BL1166" s="68"/>
      <c r="BM1166" s="68"/>
      <c r="BN1166" s="68"/>
      <c r="BO1166" s="68"/>
      <c r="BP1166" s="68"/>
      <c r="BQ1166" s="68"/>
      <c r="BR1166" s="67" t="s">
        <v>763</v>
      </c>
      <c r="BU1166" s="68"/>
      <c r="BV1166" s="68"/>
      <c r="BW1166" s="68"/>
      <c r="BX1166" s="68"/>
      <c r="BY1166" s="68"/>
      <c r="BZ1166" s="68"/>
      <c r="CA1166" s="68"/>
      <c r="CB1166" s="68"/>
      <c r="CC1166" s="68"/>
      <c r="CD1166" s="68"/>
      <c r="CE1166" s="68"/>
      <c r="CF1166" s="68"/>
      <c r="CG1166" s="68"/>
      <c r="CH1166" s="68"/>
      <c r="CI1166" s="68"/>
    </row>
    <row r="1167">
      <c r="A1167" s="66">
        <v>3781.0</v>
      </c>
      <c r="B1167" s="67" t="s">
        <v>757</v>
      </c>
      <c r="C1167" s="67" t="s">
        <v>758</v>
      </c>
      <c r="D1167" s="67" t="s">
        <v>759</v>
      </c>
      <c r="E1167" s="66">
        <v>2014.0</v>
      </c>
      <c r="F1167" s="67" t="s">
        <v>760</v>
      </c>
      <c r="G1167" s="67" t="s">
        <v>83</v>
      </c>
      <c r="H1167" s="68"/>
      <c r="I1167" s="67" t="s">
        <v>95</v>
      </c>
      <c r="J1167" s="66">
        <v>2050.0</v>
      </c>
      <c r="K1167" s="66">
        <v>87.9</v>
      </c>
      <c r="L1167" s="66">
        <v>2005.0</v>
      </c>
      <c r="M1167" s="67" t="s">
        <v>764</v>
      </c>
      <c r="N1167" s="66">
        <v>18.6</v>
      </c>
      <c r="O1167" s="68"/>
      <c r="P1167" s="66">
        <v>1.5</v>
      </c>
      <c r="Q1167" s="66"/>
      <c r="R1167" s="66">
        <v>1.45</v>
      </c>
      <c r="S1167" s="68"/>
      <c r="T1167" s="68"/>
      <c r="U1167" s="68"/>
      <c r="V1167" s="68"/>
      <c r="W1167" s="68"/>
      <c r="X1167" s="69"/>
      <c r="Y1167" s="69"/>
      <c r="Z1167" s="68"/>
      <c r="AA1167" s="68"/>
      <c r="AB1167" s="68"/>
      <c r="AC1167" s="68"/>
      <c r="AD1167" s="68"/>
      <c r="AE1167" s="68"/>
      <c r="AF1167" s="68"/>
      <c r="AG1167" s="68"/>
      <c r="AH1167" s="68"/>
      <c r="AI1167" s="68"/>
      <c r="AJ1167" s="68"/>
      <c r="AK1167" s="68"/>
      <c r="AL1167" s="68"/>
      <c r="AM1167" s="68"/>
      <c r="AN1167" s="68"/>
      <c r="AO1167" s="68"/>
      <c r="AP1167" s="68"/>
      <c r="AQ1167" s="68"/>
      <c r="AR1167" s="68"/>
      <c r="AS1167" s="68"/>
      <c r="AT1167" s="68"/>
      <c r="AU1167" s="68"/>
      <c r="AV1167" s="68"/>
      <c r="AW1167" s="68"/>
      <c r="AX1167" s="68"/>
      <c r="AY1167" s="68"/>
      <c r="AZ1167" s="68"/>
      <c r="BA1167" s="68"/>
      <c r="BB1167" s="68"/>
      <c r="BC1167" s="68"/>
      <c r="BD1167" s="68"/>
      <c r="BE1167" s="68"/>
      <c r="BF1167" s="68"/>
      <c r="BG1167" s="68"/>
      <c r="BH1167" s="68"/>
      <c r="BI1167" s="68"/>
      <c r="BJ1167" s="68"/>
      <c r="BK1167" s="68"/>
      <c r="BL1167" s="68"/>
      <c r="BM1167" s="68"/>
      <c r="BN1167" s="68"/>
      <c r="BO1167" s="68"/>
      <c r="BP1167" s="68"/>
      <c r="BQ1167" s="68"/>
      <c r="BR1167" s="67" t="s">
        <v>763</v>
      </c>
      <c r="BU1167" s="68"/>
      <c r="BV1167" s="68"/>
      <c r="BW1167" s="68"/>
      <c r="BX1167" s="68"/>
      <c r="BY1167" s="68"/>
      <c r="BZ1167" s="68"/>
      <c r="CA1167" s="68"/>
      <c r="CB1167" s="68"/>
      <c r="CC1167" s="68"/>
      <c r="CD1167" s="68"/>
      <c r="CE1167" s="68"/>
      <c r="CF1167" s="68"/>
      <c r="CG1167" s="68"/>
      <c r="CH1167" s="68"/>
      <c r="CI1167" s="68"/>
    </row>
    <row r="1168">
      <c r="A1168" s="66">
        <v>3781.0</v>
      </c>
      <c r="B1168" s="67" t="s">
        <v>757</v>
      </c>
      <c r="C1168" s="67" t="s">
        <v>758</v>
      </c>
      <c r="D1168" s="67" t="s">
        <v>759</v>
      </c>
      <c r="E1168" s="66">
        <v>2014.0</v>
      </c>
      <c r="F1168" s="67" t="s">
        <v>760</v>
      </c>
      <c r="G1168" s="67" t="s">
        <v>83</v>
      </c>
      <c r="H1168" s="68"/>
      <c r="I1168" s="67" t="s">
        <v>95</v>
      </c>
      <c r="J1168" s="66">
        <v>2015.0</v>
      </c>
      <c r="K1168" s="66">
        <v>89.8</v>
      </c>
      <c r="L1168" s="66">
        <v>2005.0</v>
      </c>
      <c r="M1168" s="67" t="s">
        <v>765</v>
      </c>
      <c r="N1168" s="66">
        <v>18.6</v>
      </c>
      <c r="O1168" s="68"/>
      <c r="P1168" s="66">
        <v>0.1</v>
      </c>
      <c r="Q1168" s="66"/>
      <c r="R1168" s="66">
        <v>1.45</v>
      </c>
      <c r="S1168" s="68"/>
      <c r="T1168" s="68"/>
      <c r="U1168" s="68"/>
      <c r="V1168" s="68"/>
      <c r="W1168" s="68"/>
      <c r="X1168" s="69"/>
      <c r="Y1168" s="69"/>
      <c r="Z1168" s="68"/>
      <c r="AA1168" s="68"/>
      <c r="AB1168" s="68"/>
      <c r="AC1168" s="68"/>
      <c r="AD1168" s="68"/>
      <c r="AE1168" s="68"/>
      <c r="AF1168" s="68"/>
      <c r="AG1168" s="68"/>
      <c r="AH1168" s="68"/>
      <c r="AI1168" s="68"/>
      <c r="AJ1168" s="68"/>
      <c r="AK1168" s="68"/>
      <c r="AL1168" s="68"/>
      <c r="AM1168" s="68"/>
      <c r="AN1168" s="68"/>
      <c r="AO1168" s="68"/>
      <c r="AP1168" s="68"/>
      <c r="AQ1168" s="68"/>
      <c r="AR1168" s="68"/>
      <c r="AS1168" s="68"/>
      <c r="AT1168" s="68"/>
      <c r="AU1168" s="68"/>
      <c r="AV1168" s="68"/>
      <c r="AW1168" s="68"/>
      <c r="AX1168" s="68"/>
      <c r="AY1168" s="68"/>
      <c r="AZ1168" s="68"/>
      <c r="BA1168" s="68"/>
      <c r="BB1168" s="68"/>
      <c r="BC1168" s="68"/>
      <c r="BD1168" s="68"/>
      <c r="BE1168" s="68"/>
      <c r="BF1168" s="68"/>
      <c r="BG1168" s="68"/>
      <c r="BH1168" s="68"/>
      <c r="BI1168" s="68"/>
      <c r="BJ1168" s="68"/>
      <c r="BK1168" s="68"/>
      <c r="BL1168" s="68"/>
      <c r="BM1168" s="68"/>
      <c r="BN1168" s="68"/>
      <c r="BO1168" s="68"/>
      <c r="BP1168" s="68"/>
      <c r="BQ1168" s="68"/>
      <c r="BR1168" s="68"/>
      <c r="BS1168" s="68"/>
      <c r="BT1168" s="68"/>
      <c r="BU1168" s="68"/>
      <c r="BV1168" s="68"/>
      <c r="BW1168" s="68"/>
      <c r="BX1168" s="68"/>
      <c r="BY1168" s="68"/>
      <c r="BZ1168" s="68"/>
      <c r="CA1168" s="68"/>
      <c r="CB1168" s="68"/>
      <c r="CC1168" s="68"/>
      <c r="CD1168" s="68"/>
      <c r="CE1168" s="68"/>
      <c r="CF1168" s="68"/>
      <c r="CG1168" s="68"/>
      <c r="CH1168" s="68"/>
      <c r="CI1168" s="68"/>
    </row>
    <row r="1169">
      <c r="A1169" s="66">
        <v>3781.0</v>
      </c>
      <c r="B1169" s="67" t="s">
        <v>757</v>
      </c>
      <c r="C1169" s="67" t="s">
        <v>758</v>
      </c>
      <c r="D1169" s="67" t="s">
        <v>759</v>
      </c>
      <c r="E1169" s="66">
        <v>2014.0</v>
      </c>
      <c r="F1169" s="67" t="s">
        <v>760</v>
      </c>
      <c r="G1169" s="67" t="s">
        <v>83</v>
      </c>
      <c r="H1169" s="68"/>
      <c r="I1169" s="67" t="s">
        <v>95</v>
      </c>
      <c r="J1169" s="66">
        <v>2020.0</v>
      </c>
      <c r="K1169" s="66">
        <v>103.7</v>
      </c>
      <c r="L1169" s="66">
        <v>2005.0</v>
      </c>
      <c r="M1169" s="67" t="s">
        <v>765</v>
      </c>
      <c r="N1169" s="66">
        <v>18.6</v>
      </c>
      <c r="O1169" s="68"/>
      <c r="P1169" s="66">
        <v>0.1</v>
      </c>
      <c r="Q1169" s="66"/>
      <c r="R1169" s="66">
        <v>1.45</v>
      </c>
      <c r="S1169" s="68"/>
      <c r="T1169" s="68"/>
      <c r="U1169" s="68"/>
      <c r="V1169" s="68"/>
      <c r="W1169" s="68"/>
      <c r="X1169" s="69"/>
      <c r="Y1169" s="69"/>
      <c r="Z1169" s="68"/>
      <c r="AA1169" s="68"/>
      <c r="AB1169" s="68"/>
      <c r="AC1169" s="68"/>
      <c r="AD1169" s="68"/>
      <c r="AE1169" s="68"/>
      <c r="AF1169" s="68"/>
      <c r="AG1169" s="68"/>
      <c r="AH1169" s="68"/>
      <c r="AI1169" s="68"/>
      <c r="AJ1169" s="68"/>
      <c r="AK1169" s="68"/>
      <c r="AL1169" s="68"/>
      <c r="AM1169" s="68"/>
      <c r="AN1169" s="68"/>
      <c r="AO1169" s="68"/>
      <c r="AP1169" s="68"/>
      <c r="AQ1169" s="68"/>
      <c r="AR1169" s="68"/>
      <c r="AS1169" s="68"/>
      <c r="AT1169" s="68"/>
      <c r="AU1169" s="68"/>
      <c r="AV1169" s="68"/>
      <c r="AW1169" s="68"/>
      <c r="AX1169" s="68"/>
      <c r="AY1169" s="68"/>
      <c r="AZ1169" s="68"/>
      <c r="BA1169" s="68"/>
      <c r="BB1169" s="68"/>
      <c r="BC1169" s="68"/>
      <c r="BD1169" s="68"/>
      <c r="BE1169" s="68"/>
      <c r="BF1169" s="68"/>
      <c r="BG1169" s="68"/>
      <c r="BH1169" s="68"/>
      <c r="BI1169" s="68"/>
      <c r="BJ1169" s="68"/>
      <c r="BK1169" s="68"/>
      <c r="BL1169" s="68"/>
      <c r="BM1169" s="68"/>
      <c r="BN1169" s="68"/>
      <c r="BO1169" s="68"/>
      <c r="BP1169" s="68"/>
      <c r="BQ1169" s="68"/>
      <c r="BR1169" s="68"/>
      <c r="BS1169" s="68"/>
      <c r="BT1169" s="68"/>
      <c r="BU1169" s="68"/>
      <c r="BV1169" s="68"/>
      <c r="BW1169" s="68"/>
      <c r="BX1169" s="68"/>
      <c r="BY1169" s="68"/>
      <c r="BZ1169" s="68"/>
      <c r="CA1169" s="68"/>
      <c r="CB1169" s="68"/>
      <c r="CC1169" s="68"/>
      <c r="CD1169" s="68"/>
      <c r="CE1169" s="68"/>
      <c r="CF1169" s="68"/>
      <c r="CG1169" s="68"/>
      <c r="CH1169" s="68"/>
      <c r="CI1169" s="68"/>
    </row>
    <row r="1170">
      <c r="A1170" s="66">
        <v>3781.0</v>
      </c>
      <c r="B1170" s="67" t="s">
        <v>757</v>
      </c>
      <c r="C1170" s="67" t="s">
        <v>758</v>
      </c>
      <c r="D1170" s="67" t="s">
        <v>759</v>
      </c>
      <c r="E1170" s="66">
        <v>2014.0</v>
      </c>
      <c r="F1170" s="67" t="s">
        <v>760</v>
      </c>
      <c r="G1170" s="67" t="s">
        <v>83</v>
      </c>
      <c r="H1170" s="68"/>
      <c r="I1170" s="67" t="s">
        <v>95</v>
      </c>
      <c r="J1170" s="66">
        <v>2050.0</v>
      </c>
      <c r="K1170" s="66">
        <v>190.0</v>
      </c>
      <c r="L1170" s="66">
        <v>2005.0</v>
      </c>
      <c r="M1170" s="67" t="s">
        <v>765</v>
      </c>
      <c r="N1170" s="66">
        <v>18.6</v>
      </c>
      <c r="O1170" s="68"/>
      <c r="P1170" s="66">
        <v>0.1</v>
      </c>
      <c r="Q1170" s="66"/>
      <c r="R1170" s="66">
        <v>1.45</v>
      </c>
      <c r="S1170" s="68"/>
      <c r="T1170" s="68"/>
      <c r="U1170" s="68"/>
      <c r="V1170" s="68"/>
      <c r="W1170" s="68"/>
      <c r="X1170" s="69"/>
      <c r="Y1170" s="69"/>
      <c r="Z1170" s="68"/>
      <c r="AA1170" s="68"/>
      <c r="AB1170" s="68"/>
      <c r="AC1170" s="68"/>
      <c r="AD1170" s="68"/>
      <c r="AE1170" s="68"/>
      <c r="AF1170" s="68"/>
      <c r="AG1170" s="68"/>
      <c r="AH1170" s="68"/>
      <c r="AI1170" s="68"/>
      <c r="AJ1170" s="68"/>
      <c r="AK1170" s="68"/>
      <c r="AL1170" s="68"/>
      <c r="AM1170" s="68"/>
      <c r="AN1170" s="68"/>
      <c r="AO1170" s="68"/>
      <c r="AP1170" s="68"/>
      <c r="AQ1170" s="68"/>
      <c r="AR1170" s="68"/>
      <c r="AS1170" s="68"/>
      <c r="AT1170" s="68"/>
      <c r="AU1170" s="68"/>
      <c r="AV1170" s="68"/>
      <c r="AW1170" s="68"/>
      <c r="AX1170" s="68"/>
      <c r="AY1170" s="68"/>
      <c r="AZ1170" s="68"/>
      <c r="BA1170" s="68"/>
      <c r="BB1170" s="68"/>
      <c r="BC1170" s="68"/>
      <c r="BD1170" s="68"/>
      <c r="BE1170" s="68"/>
      <c r="BF1170" s="68"/>
      <c r="BG1170" s="68"/>
      <c r="BH1170" s="68"/>
      <c r="BI1170" s="68"/>
      <c r="BJ1170" s="68"/>
      <c r="BK1170" s="68"/>
      <c r="BL1170" s="68"/>
      <c r="BM1170" s="68"/>
      <c r="BN1170" s="68"/>
      <c r="BO1170" s="68"/>
      <c r="BP1170" s="68"/>
      <c r="BQ1170" s="68"/>
      <c r="BR1170" s="68"/>
      <c r="BS1170" s="68"/>
      <c r="BT1170" s="68"/>
      <c r="BU1170" s="68"/>
      <c r="BV1170" s="68"/>
      <c r="BW1170" s="68"/>
      <c r="BX1170" s="68"/>
      <c r="BY1170" s="68"/>
      <c r="BZ1170" s="68"/>
      <c r="CA1170" s="68"/>
      <c r="CB1170" s="68"/>
      <c r="CC1170" s="68"/>
      <c r="CD1170" s="68"/>
      <c r="CE1170" s="68"/>
      <c r="CF1170" s="68"/>
      <c r="CG1170" s="68"/>
      <c r="CH1170" s="68"/>
      <c r="CI1170" s="68"/>
    </row>
    <row r="1171">
      <c r="A1171" s="66">
        <v>3781.0</v>
      </c>
      <c r="B1171" s="67" t="s">
        <v>757</v>
      </c>
      <c r="C1171" s="67" t="s">
        <v>758</v>
      </c>
      <c r="D1171" s="67" t="s">
        <v>759</v>
      </c>
      <c r="E1171" s="66">
        <v>2014.0</v>
      </c>
      <c r="F1171" s="67" t="s">
        <v>760</v>
      </c>
      <c r="G1171" s="67" t="s">
        <v>83</v>
      </c>
      <c r="H1171" s="68"/>
      <c r="I1171" s="67" t="s">
        <v>95</v>
      </c>
      <c r="J1171" s="66">
        <v>2015.0</v>
      </c>
      <c r="K1171" s="66">
        <v>20.7</v>
      </c>
      <c r="L1171" s="66">
        <v>2005.0</v>
      </c>
      <c r="M1171" s="67" t="s">
        <v>765</v>
      </c>
      <c r="N1171" s="66">
        <v>18.6</v>
      </c>
      <c r="O1171" s="68"/>
      <c r="P1171" s="66">
        <v>0.1</v>
      </c>
      <c r="Q1171" s="66"/>
      <c r="R1171" s="66">
        <v>2.1</v>
      </c>
      <c r="S1171" s="68"/>
      <c r="T1171" s="68"/>
      <c r="U1171" s="68"/>
      <c r="V1171" s="68"/>
      <c r="W1171" s="68"/>
      <c r="X1171" s="69"/>
      <c r="Y1171" s="69"/>
      <c r="Z1171" s="68"/>
      <c r="AA1171" s="68"/>
      <c r="AB1171" s="68"/>
      <c r="AC1171" s="68"/>
      <c r="AD1171" s="68"/>
      <c r="AE1171" s="68"/>
      <c r="AF1171" s="68"/>
      <c r="AG1171" s="68"/>
      <c r="AH1171" s="68"/>
      <c r="AI1171" s="68"/>
      <c r="AJ1171" s="68"/>
      <c r="AK1171" s="68"/>
      <c r="AL1171" s="68"/>
      <c r="AM1171" s="68"/>
      <c r="AN1171" s="68"/>
      <c r="AO1171" s="68"/>
      <c r="AP1171" s="68"/>
      <c r="AQ1171" s="68"/>
      <c r="AR1171" s="68"/>
      <c r="AS1171" s="68"/>
      <c r="AT1171" s="68"/>
      <c r="AU1171" s="68"/>
      <c r="AV1171" s="68"/>
      <c r="AW1171" s="68"/>
      <c r="AX1171" s="68"/>
      <c r="AY1171" s="68"/>
      <c r="AZ1171" s="68"/>
      <c r="BA1171" s="68"/>
      <c r="BB1171" s="68"/>
      <c r="BC1171" s="68"/>
      <c r="BD1171" s="68"/>
      <c r="BE1171" s="68"/>
      <c r="BF1171" s="68"/>
      <c r="BG1171" s="68"/>
      <c r="BH1171" s="68"/>
      <c r="BI1171" s="68"/>
      <c r="BJ1171" s="68"/>
      <c r="BK1171" s="68"/>
      <c r="BL1171" s="68"/>
      <c r="BM1171" s="68"/>
      <c r="BN1171" s="68"/>
      <c r="BO1171" s="68"/>
      <c r="BP1171" s="68"/>
      <c r="BQ1171" s="68"/>
      <c r="BR1171" s="68"/>
      <c r="BS1171" s="68"/>
      <c r="BT1171" s="68"/>
      <c r="BU1171" s="68"/>
      <c r="BV1171" s="68"/>
      <c r="BW1171" s="68"/>
      <c r="BX1171" s="68"/>
      <c r="BY1171" s="68"/>
      <c r="BZ1171" s="68"/>
      <c r="CA1171" s="68"/>
      <c r="CB1171" s="68"/>
      <c r="CC1171" s="68"/>
      <c r="CD1171" s="68"/>
      <c r="CE1171" s="68"/>
      <c r="CF1171" s="68"/>
      <c r="CG1171" s="68"/>
      <c r="CH1171" s="68"/>
      <c r="CI1171" s="68"/>
    </row>
    <row r="1172">
      <c r="A1172" s="66">
        <v>3781.0</v>
      </c>
      <c r="B1172" s="67" t="s">
        <v>757</v>
      </c>
      <c r="C1172" s="67" t="s">
        <v>758</v>
      </c>
      <c r="D1172" s="67" t="s">
        <v>759</v>
      </c>
      <c r="E1172" s="66">
        <v>2014.0</v>
      </c>
      <c r="F1172" s="67" t="s">
        <v>760</v>
      </c>
      <c r="G1172" s="67" t="s">
        <v>83</v>
      </c>
      <c r="H1172" s="68"/>
      <c r="I1172" s="67" t="s">
        <v>95</v>
      </c>
      <c r="J1172" s="66">
        <v>2020.0</v>
      </c>
      <c r="K1172" s="66">
        <v>25.0</v>
      </c>
      <c r="L1172" s="66">
        <v>2005.0</v>
      </c>
      <c r="M1172" s="67" t="s">
        <v>765</v>
      </c>
      <c r="N1172" s="66">
        <v>18.6</v>
      </c>
      <c r="O1172" s="68"/>
      <c r="P1172" s="66">
        <v>0.1</v>
      </c>
      <c r="Q1172" s="66"/>
      <c r="R1172" s="66">
        <v>2.1</v>
      </c>
      <c r="S1172" s="68"/>
      <c r="T1172" s="68"/>
      <c r="U1172" s="68"/>
      <c r="V1172" s="68"/>
      <c r="W1172" s="68"/>
      <c r="X1172" s="69"/>
      <c r="Y1172" s="69"/>
      <c r="Z1172" s="68"/>
      <c r="AA1172" s="68"/>
      <c r="AB1172" s="68"/>
      <c r="AC1172" s="68"/>
      <c r="AD1172" s="68"/>
      <c r="AE1172" s="68"/>
      <c r="AF1172" s="68"/>
      <c r="AG1172" s="68"/>
      <c r="AH1172" s="68"/>
      <c r="AI1172" s="68"/>
      <c r="AJ1172" s="68"/>
      <c r="AK1172" s="68"/>
      <c r="AL1172" s="68"/>
      <c r="AM1172" s="68"/>
      <c r="AN1172" s="68"/>
      <c r="AO1172" s="68"/>
      <c r="AP1172" s="68"/>
      <c r="AQ1172" s="68"/>
      <c r="AR1172" s="68"/>
      <c r="AS1172" s="68"/>
      <c r="AT1172" s="68"/>
      <c r="AU1172" s="68"/>
      <c r="AV1172" s="68"/>
      <c r="AW1172" s="68"/>
      <c r="AX1172" s="68"/>
      <c r="AY1172" s="68"/>
      <c r="AZ1172" s="68"/>
      <c r="BA1172" s="68"/>
      <c r="BB1172" s="68"/>
      <c r="BC1172" s="68"/>
      <c r="BD1172" s="68"/>
      <c r="BE1172" s="68"/>
      <c r="BF1172" s="68"/>
      <c r="BG1172" s="68"/>
      <c r="BH1172" s="68"/>
      <c r="BI1172" s="68"/>
      <c r="BJ1172" s="68"/>
      <c r="BK1172" s="68"/>
      <c r="BL1172" s="68"/>
      <c r="BM1172" s="68"/>
      <c r="BN1172" s="68"/>
      <c r="BO1172" s="68"/>
      <c r="BP1172" s="68"/>
      <c r="BQ1172" s="68"/>
      <c r="BR1172" s="68"/>
      <c r="BS1172" s="68"/>
      <c r="BT1172" s="68"/>
      <c r="BU1172" s="68"/>
      <c r="BV1172" s="68"/>
      <c r="BW1172" s="68"/>
      <c r="BX1172" s="68"/>
      <c r="BY1172" s="68"/>
      <c r="BZ1172" s="68"/>
      <c r="CA1172" s="68"/>
      <c r="CB1172" s="68"/>
      <c r="CC1172" s="68"/>
      <c r="CD1172" s="68"/>
      <c r="CE1172" s="68"/>
      <c r="CF1172" s="68"/>
      <c r="CG1172" s="68"/>
      <c r="CH1172" s="68"/>
      <c r="CI1172" s="68"/>
    </row>
    <row r="1173">
      <c r="A1173" s="66">
        <v>3781.0</v>
      </c>
      <c r="B1173" s="67" t="s">
        <v>757</v>
      </c>
      <c r="C1173" s="67" t="s">
        <v>758</v>
      </c>
      <c r="D1173" s="67" t="s">
        <v>759</v>
      </c>
      <c r="E1173" s="66">
        <v>2014.0</v>
      </c>
      <c r="F1173" s="67" t="s">
        <v>760</v>
      </c>
      <c r="G1173" s="67" t="s">
        <v>83</v>
      </c>
      <c r="H1173" s="68"/>
      <c r="I1173" s="67" t="s">
        <v>95</v>
      </c>
      <c r="J1173" s="66">
        <v>2050.0</v>
      </c>
      <c r="K1173" s="66">
        <v>66.9</v>
      </c>
      <c r="L1173" s="66">
        <v>2005.0</v>
      </c>
      <c r="M1173" s="67" t="s">
        <v>765</v>
      </c>
      <c r="N1173" s="66">
        <v>18.6</v>
      </c>
      <c r="O1173" s="68"/>
      <c r="P1173" s="66">
        <v>0.1</v>
      </c>
      <c r="Q1173" s="66"/>
      <c r="R1173" s="66">
        <v>2.1</v>
      </c>
      <c r="S1173" s="68"/>
      <c r="T1173" s="68"/>
      <c r="U1173" s="68"/>
      <c r="V1173" s="68"/>
      <c r="W1173" s="68"/>
      <c r="X1173" s="69"/>
      <c r="Y1173" s="69"/>
      <c r="Z1173" s="68"/>
      <c r="AA1173" s="68"/>
      <c r="AB1173" s="68"/>
      <c r="AC1173" s="68"/>
      <c r="AD1173" s="68"/>
      <c r="AE1173" s="68"/>
      <c r="AF1173" s="68"/>
      <c r="AG1173" s="68"/>
      <c r="AH1173" s="68"/>
      <c r="AI1173" s="68"/>
      <c r="AJ1173" s="68"/>
      <c r="AK1173" s="68"/>
      <c r="AL1173" s="68"/>
      <c r="AM1173" s="68"/>
      <c r="AN1173" s="68"/>
      <c r="AO1173" s="68"/>
      <c r="AP1173" s="68"/>
      <c r="AQ1173" s="68"/>
      <c r="AR1173" s="68"/>
      <c r="AS1173" s="68"/>
      <c r="AT1173" s="68"/>
      <c r="AU1173" s="68"/>
      <c r="AV1173" s="68"/>
      <c r="AW1173" s="68"/>
      <c r="AX1173" s="68"/>
      <c r="AY1173" s="68"/>
      <c r="AZ1173" s="68"/>
      <c r="BA1173" s="68"/>
      <c r="BB1173" s="68"/>
      <c r="BC1173" s="68"/>
      <c r="BD1173" s="68"/>
      <c r="BE1173" s="68"/>
      <c r="BF1173" s="68"/>
      <c r="BG1173" s="68"/>
      <c r="BH1173" s="68"/>
      <c r="BI1173" s="68"/>
      <c r="BJ1173" s="68"/>
      <c r="BK1173" s="68"/>
      <c r="BL1173" s="68"/>
      <c r="BM1173" s="68"/>
      <c r="BN1173" s="68"/>
      <c r="BO1173" s="68"/>
      <c r="BP1173" s="68"/>
      <c r="BQ1173" s="68"/>
      <c r="BR1173" s="68"/>
      <c r="BS1173" s="68"/>
      <c r="BT1173" s="68"/>
      <c r="BU1173" s="68"/>
      <c r="BV1173" s="68"/>
      <c r="BW1173" s="68"/>
      <c r="BX1173" s="68"/>
      <c r="BY1173" s="68"/>
      <c r="BZ1173" s="68"/>
      <c r="CA1173" s="68"/>
      <c r="CB1173" s="68"/>
      <c r="CC1173" s="68"/>
      <c r="CD1173" s="68"/>
      <c r="CE1173" s="68"/>
      <c r="CF1173" s="68"/>
      <c r="CG1173" s="68"/>
      <c r="CH1173" s="68"/>
      <c r="CI1173" s="68"/>
    </row>
    <row r="1174">
      <c r="A1174" s="66">
        <v>3781.0</v>
      </c>
      <c r="B1174" s="67" t="s">
        <v>757</v>
      </c>
      <c r="C1174" s="67" t="s">
        <v>758</v>
      </c>
      <c r="D1174" s="67" t="s">
        <v>759</v>
      </c>
      <c r="E1174" s="66">
        <v>2014.0</v>
      </c>
      <c r="F1174" s="67" t="s">
        <v>760</v>
      </c>
      <c r="G1174" s="67" t="s">
        <v>83</v>
      </c>
      <c r="H1174" s="68"/>
      <c r="I1174" s="67" t="s">
        <v>95</v>
      </c>
      <c r="J1174" s="66">
        <v>2015.0</v>
      </c>
      <c r="K1174" s="66">
        <v>6.4</v>
      </c>
      <c r="L1174" s="66">
        <v>2005.0</v>
      </c>
      <c r="M1174" s="67" t="s">
        <v>766</v>
      </c>
      <c r="N1174" s="66">
        <v>18.6</v>
      </c>
      <c r="O1174" s="68"/>
      <c r="P1174" s="66">
        <v>3.5</v>
      </c>
      <c r="Q1174" s="66"/>
      <c r="R1174" s="66">
        <v>1.45</v>
      </c>
      <c r="S1174" s="68"/>
      <c r="T1174" s="68"/>
      <c r="U1174" s="68"/>
      <c r="V1174" s="68"/>
      <c r="W1174" s="68"/>
      <c r="X1174" s="69"/>
      <c r="Y1174" s="69"/>
      <c r="Z1174" s="68"/>
      <c r="AA1174" s="68"/>
      <c r="AB1174" s="68"/>
      <c r="AC1174" s="68"/>
      <c r="AD1174" s="68"/>
      <c r="AE1174" s="68"/>
      <c r="AF1174" s="68"/>
      <c r="AG1174" s="68"/>
      <c r="AH1174" s="68"/>
      <c r="AI1174" s="68"/>
      <c r="AJ1174" s="68"/>
      <c r="AK1174" s="68"/>
      <c r="AL1174" s="68"/>
      <c r="AM1174" s="68"/>
      <c r="AN1174" s="68"/>
      <c r="AO1174" s="68"/>
      <c r="AP1174" s="68"/>
      <c r="AQ1174" s="68"/>
      <c r="AR1174" s="68"/>
      <c r="AS1174" s="68"/>
      <c r="AT1174" s="68"/>
      <c r="AU1174" s="68"/>
      <c r="AV1174" s="68"/>
      <c r="AW1174" s="68"/>
      <c r="AX1174" s="68"/>
      <c r="AY1174" s="68"/>
      <c r="AZ1174" s="68"/>
      <c r="BA1174" s="68"/>
      <c r="BB1174" s="68"/>
      <c r="BC1174" s="68"/>
      <c r="BD1174" s="68"/>
      <c r="BE1174" s="68"/>
      <c r="BF1174" s="68"/>
      <c r="BG1174" s="68"/>
      <c r="BH1174" s="68"/>
      <c r="BI1174" s="68"/>
      <c r="BJ1174" s="68"/>
      <c r="BK1174" s="68"/>
      <c r="BL1174" s="68"/>
      <c r="BM1174" s="68"/>
      <c r="BN1174" s="68"/>
      <c r="BO1174" s="68"/>
      <c r="BP1174" s="68"/>
      <c r="BQ1174" s="68"/>
      <c r="BR1174" s="68"/>
      <c r="BS1174" s="68"/>
      <c r="BT1174" s="68"/>
      <c r="BU1174" s="68"/>
      <c r="BV1174" s="68"/>
      <c r="BW1174" s="68"/>
      <c r="BX1174" s="68"/>
      <c r="BY1174" s="68"/>
      <c r="BZ1174" s="68"/>
      <c r="CA1174" s="68"/>
      <c r="CB1174" s="68"/>
      <c r="CC1174" s="68"/>
      <c r="CD1174" s="68"/>
      <c r="CE1174" s="68"/>
      <c r="CF1174" s="68"/>
      <c r="CG1174" s="68"/>
      <c r="CH1174" s="68"/>
      <c r="CI1174" s="68"/>
    </row>
    <row r="1175">
      <c r="A1175" s="66">
        <v>3781.0</v>
      </c>
      <c r="B1175" s="67" t="s">
        <v>757</v>
      </c>
      <c r="C1175" s="67" t="s">
        <v>758</v>
      </c>
      <c r="D1175" s="67" t="s">
        <v>759</v>
      </c>
      <c r="E1175" s="66">
        <v>2014.0</v>
      </c>
      <c r="F1175" s="67" t="s">
        <v>760</v>
      </c>
      <c r="G1175" s="67" t="s">
        <v>83</v>
      </c>
      <c r="H1175" s="68"/>
      <c r="I1175" s="67" t="s">
        <v>95</v>
      </c>
      <c r="J1175" s="66">
        <v>2020.0</v>
      </c>
      <c r="K1175" s="66">
        <v>7.7</v>
      </c>
      <c r="L1175" s="66">
        <v>2005.0</v>
      </c>
      <c r="M1175" s="67" t="s">
        <v>766</v>
      </c>
      <c r="N1175" s="66">
        <v>18.6</v>
      </c>
      <c r="O1175" s="68"/>
      <c r="P1175" s="66">
        <v>3.5</v>
      </c>
      <c r="Q1175" s="66"/>
      <c r="R1175" s="66">
        <v>1.45</v>
      </c>
      <c r="S1175" s="68"/>
      <c r="T1175" s="68"/>
      <c r="U1175" s="68"/>
      <c r="V1175" s="68"/>
      <c r="W1175" s="68"/>
      <c r="X1175" s="69"/>
      <c r="Y1175" s="69"/>
      <c r="Z1175" s="68"/>
      <c r="AA1175" s="68"/>
      <c r="AB1175" s="68"/>
      <c r="AC1175" s="68"/>
      <c r="AD1175" s="68"/>
      <c r="AE1175" s="68"/>
      <c r="AF1175" s="68"/>
      <c r="AG1175" s="68"/>
      <c r="AH1175" s="68"/>
      <c r="AI1175" s="68"/>
      <c r="AJ1175" s="68"/>
      <c r="AK1175" s="68"/>
      <c r="AL1175" s="68"/>
      <c r="AM1175" s="68"/>
      <c r="AN1175" s="68"/>
      <c r="AO1175" s="68"/>
      <c r="AP1175" s="68"/>
      <c r="AQ1175" s="68"/>
      <c r="AR1175" s="68"/>
      <c r="AS1175" s="68"/>
      <c r="AT1175" s="68"/>
      <c r="AU1175" s="68"/>
      <c r="AV1175" s="68"/>
      <c r="AW1175" s="68"/>
      <c r="AX1175" s="68"/>
      <c r="AY1175" s="68"/>
      <c r="AZ1175" s="68"/>
      <c r="BA1175" s="68"/>
      <c r="BB1175" s="68"/>
      <c r="BC1175" s="68"/>
      <c r="BD1175" s="68"/>
      <c r="BE1175" s="68"/>
      <c r="BF1175" s="68"/>
      <c r="BG1175" s="68"/>
      <c r="BH1175" s="68"/>
      <c r="BI1175" s="68"/>
      <c r="BJ1175" s="68"/>
      <c r="BK1175" s="68"/>
      <c r="BL1175" s="68"/>
      <c r="BM1175" s="68"/>
      <c r="BN1175" s="68"/>
      <c r="BO1175" s="68"/>
      <c r="BP1175" s="68"/>
      <c r="BQ1175" s="68"/>
      <c r="BR1175" s="68"/>
      <c r="BS1175" s="68"/>
      <c r="BT1175" s="68"/>
      <c r="BU1175" s="68"/>
      <c r="BV1175" s="68"/>
      <c r="BW1175" s="68"/>
      <c r="BX1175" s="68"/>
      <c r="BY1175" s="68"/>
      <c r="BZ1175" s="68"/>
      <c r="CA1175" s="68"/>
      <c r="CB1175" s="68"/>
      <c r="CC1175" s="68"/>
      <c r="CD1175" s="68"/>
      <c r="CE1175" s="68"/>
      <c r="CF1175" s="68"/>
      <c r="CG1175" s="68"/>
      <c r="CH1175" s="68"/>
      <c r="CI1175" s="68"/>
    </row>
    <row r="1176">
      <c r="A1176" s="66">
        <v>3781.0</v>
      </c>
      <c r="B1176" s="67" t="s">
        <v>757</v>
      </c>
      <c r="C1176" s="67" t="s">
        <v>758</v>
      </c>
      <c r="D1176" s="67" t="s">
        <v>759</v>
      </c>
      <c r="E1176" s="66">
        <v>2014.0</v>
      </c>
      <c r="F1176" s="67" t="s">
        <v>760</v>
      </c>
      <c r="G1176" s="67" t="s">
        <v>83</v>
      </c>
      <c r="H1176" s="68"/>
      <c r="I1176" s="67" t="s">
        <v>95</v>
      </c>
      <c r="J1176" s="66">
        <v>2050.0</v>
      </c>
      <c r="K1176" s="66">
        <v>19.6</v>
      </c>
      <c r="L1176" s="66">
        <v>2005.0</v>
      </c>
      <c r="M1176" s="67" t="s">
        <v>766</v>
      </c>
      <c r="N1176" s="66">
        <v>18.6</v>
      </c>
      <c r="O1176" s="68"/>
      <c r="P1176" s="66">
        <v>3.5</v>
      </c>
      <c r="Q1176" s="66"/>
      <c r="R1176" s="66">
        <v>1.45</v>
      </c>
      <c r="S1176" s="68"/>
      <c r="T1176" s="68"/>
      <c r="U1176" s="68"/>
      <c r="V1176" s="68"/>
      <c r="W1176" s="68"/>
      <c r="X1176" s="69"/>
      <c r="Y1176" s="69"/>
      <c r="Z1176" s="68"/>
      <c r="AA1176" s="68"/>
      <c r="AB1176" s="68"/>
      <c r="AC1176" s="68"/>
      <c r="AD1176" s="68"/>
      <c r="AE1176" s="68"/>
      <c r="AF1176" s="68"/>
      <c r="AG1176" s="68"/>
      <c r="AH1176" s="68"/>
      <c r="AI1176" s="68"/>
      <c r="AJ1176" s="68"/>
      <c r="AK1176" s="68"/>
      <c r="AL1176" s="68"/>
      <c r="AM1176" s="68"/>
      <c r="AN1176" s="68"/>
      <c r="AO1176" s="68"/>
      <c r="AP1176" s="68"/>
      <c r="AQ1176" s="68"/>
      <c r="AR1176" s="68"/>
      <c r="AS1176" s="68"/>
      <c r="AT1176" s="68"/>
      <c r="AU1176" s="68"/>
      <c r="AV1176" s="68"/>
      <c r="AW1176" s="68"/>
      <c r="AX1176" s="68"/>
      <c r="AY1176" s="68"/>
      <c r="AZ1176" s="68"/>
      <c r="BA1176" s="68"/>
      <c r="BB1176" s="68"/>
      <c r="BC1176" s="68"/>
      <c r="BD1176" s="68"/>
      <c r="BE1176" s="68"/>
      <c r="BF1176" s="68"/>
      <c r="BG1176" s="68"/>
      <c r="BH1176" s="68"/>
      <c r="BI1176" s="68"/>
      <c r="BJ1176" s="68"/>
      <c r="BK1176" s="68"/>
      <c r="BL1176" s="68"/>
      <c r="BM1176" s="68"/>
      <c r="BN1176" s="68"/>
      <c r="BO1176" s="68"/>
      <c r="BP1176" s="68"/>
      <c r="BQ1176" s="68"/>
      <c r="BR1176" s="68"/>
      <c r="BS1176" s="68"/>
      <c r="BT1176" s="68"/>
      <c r="BU1176" s="68"/>
      <c r="BV1176" s="68"/>
      <c r="BW1176" s="68"/>
      <c r="BX1176" s="68"/>
      <c r="BY1176" s="68"/>
      <c r="BZ1176" s="68"/>
      <c r="CA1176" s="68"/>
      <c r="CB1176" s="68"/>
      <c r="CC1176" s="68"/>
      <c r="CD1176" s="68"/>
      <c r="CE1176" s="68"/>
      <c r="CF1176" s="68"/>
      <c r="CG1176" s="68"/>
      <c r="CH1176" s="68"/>
      <c r="CI1176" s="68"/>
    </row>
    <row r="1177">
      <c r="A1177" s="66">
        <v>3781.0</v>
      </c>
      <c r="B1177" s="67" t="s">
        <v>757</v>
      </c>
      <c r="C1177" s="67" t="s">
        <v>758</v>
      </c>
      <c r="D1177" s="67" t="s">
        <v>759</v>
      </c>
      <c r="E1177" s="66">
        <v>2014.0</v>
      </c>
      <c r="F1177" s="67" t="s">
        <v>760</v>
      </c>
      <c r="G1177" s="67" t="s">
        <v>83</v>
      </c>
      <c r="H1177" s="68"/>
      <c r="I1177" s="67" t="s">
        <v>95</v>
      </c>
      <c r="J1177" s="66">
        <v>2015.0</v>
      </c>
      <c r="K1177" s="66">
        <v>125.0</v>
      </c>
      <c r="L1177" s="66">
        <v>2005.0</v>
      </c>
      <c r="M1177" s="67" t="s">
        <v>767</v>
      </c>
      <c r="N1177" s="66">
        <v>18.6</v>
      </c>
      <c r="O1177" s="68"/>
      <c r="P1177" s="66">
        <v>1.5</v>
      </c>
      <c r="Q1177" s="66"/>
      <c r="R1177" s="66">
        <v>1.45</v>
      </c>
      <c r="S1177" s="66">
        <v>1.0</v>
      </c>
      <c r="T1177" s="68"/>
      <c r="U1177" s="68"/>
      <c r="V1177" s="68"/>
      <c r="W1177" s="68"/>
      <c r="X1177" s="69"/>
      <c r="Y1177" s="69"/>
      <c r="Z1177" s="68"/>
      <c r="AA1177" s="68"/>
      <c r="AB1177" s="68"/>
      <c r="AC1177" s="66">
        <v>1.0</v>
      </c>
      <c r="AD1177" s="68"/>
      <c r="AE1177" s="68"/>
      <c r="AF1177" s="68"/>
      <c r="AG1177" s="68"/>
      <c r="AH1177" s="68"/>
      <c r="AI1177" s="68"/>
      <c r="AJ1177" s="68"/>
      <c r="AK1177" s="68"/>
      <c r="AL1177" s="68"/>
      <c r="AM1177" s="68"/>
      <c r="AN1177" s="68"/>
      <c r="AO1177" s="68"/>
      <c r="AP1177" s="68"/>
      <c r="AQ1177" s="68"/>
      <c r="AR1177" s="68"/>
      <c r="AS1177" s="68"/>
      <c r="AT1177" s="68"/>
      <c r="AU1177" s="68"/>
      <c r="AV1177" s="68"/>
      <c r="AW1177" s="68"/>
      <c r="AX1177" s="68"/>
      <c r="AY1177" s="68"/>
      <c r="AZ1177" s="68"/>
      <c r="BA1177" s="68"/>
      <c r="BB1177" s="68"/>
      <c r="BC1177" s="68"/>
      <c r="BD1177" s="68"/>
      <c r="BE1177" s="68"/>
      <c r="BF1177" s="68"/>
      <c r="BG1177" s="68"/>
      <c r="BH1177" s="68"/>
      <c r="BI1177" s="68"/>
      <c r="BJ1177" s="68"/>
      <c r="BK1177" s="68"/>
      <c r="BL1177" s="68"/>
      <c r="BM1177" s="68"/>
      <c r="BN1177" s="68"/>
      <c r="BO1177" s="68"/>
      <c r="BP1177" s="68"/>
      <c r="BQ1177" s="68"/>
      <c r="BR1177" s="68"/>
      <c r="BS1177" s="68"/>
      <c r="BT1177" s="68"/>
      <c r="BU1177" s="68"/>
      <c r="BV1177" s="68"/>
      <c r="BW1177" s="68"/>
      <c r="BX1177" s="68"/>
      <c r="BY1177" s="68"/>
      <c r="BZ1177" s="68"/>
      <c r="CA1177" s="68"/>
      <c r="CB1177" s="68"/>
      <c r="CC1177" s="68"/>
      <c r="CD1177" s="68"/>
      <c r="CE1177" s="68"/>
      <c r="CF1177" s="68"/>
      <c r="CG1177" s="68"/>
      <c r="CH1177" s="68"/>
      <c r="CI1177" s="68"/>
    </row>
    <row r="1178">
      <c r="A1178" s="66">
        <v>3781.0</v>
      </c>
      <c r="B1178" s="67" t="s">
        <v>757</v>
      </c>
      <c r="C1178" s="67" t="s">
        <v>758</v>
      </c>
      <c r="D1178" s="67" t="s">
        <v>759</v>
      </c>
      <c r="E1178" s="66">
        <v>2014.0</v>
      </c>
      <c r="F1178" s="67" t="s">
        <v>760</v>
      </c>
      <c r="G1178" s="67" t="s">
        <v>83</v>
      </c>
      <c r="H1178" s="68"/>
      <c r="I1178" s="67" t="s">
        <v>95</v>
      </c>
      <c r="J1178" s="66">
        <v>2015.0</v>
      </c>
      <c r="K1178" s="66">
        <v>54.0</v>
      </c>
      <c r="L1178" s="66">
        <v>2005.0</v>
      </c>
      <c r="M1178" s="67" t="s">
        <v>768</v>
      </c>
      <c r="N1178" s="66">
        <v>18.6</v>
      </c>
      <c r="O1178" s="68"/>
      <c r="P1178" s="66">
        <v>1.5</v>
      </c>
      <c r="Q1178" s="66"/>
      <c r="R1178" s="66">
        <v>1.45</v>
      </c>
      <c r="S1178" s="66">
        <v>1.0</v>
      </c>
      <c r="T1178" s="68"/>
      <c r="U1178" s="68"/>
      <c r="V1178" s="68"/>
      <c r="W1178" s="68"/>
      <c r="X1178" s="69"/>
      <c r="Y1178" s="69"/>
      <c r="Z1178" s="68"/>
      <c r="AA1178" s="68"/>
      <c r="AB1178" s="68"/>
      <c r="AC1178" s="66">
        <v>1.0</v>
      </c>
      <c r="AD1178" s="68"/>
      <c r="AE1178" s="68"/>
      <c r="AF1178" s="68"/>
      <c r="AG1178" s="68"/>
      <c r="AH1178" s="68"/>
      <c r="AI1178" s="68"/>
      <c r="AJ1178" s="68"/>
      <c r="AK1178" s="68"/>
      <c r="AL1178" s="68"/>
      <c r="AM1178" s="68"/>
      <c r="AN1178" s="68"/>
      <c r="AO1178" s="68"/>
      <c r="AP1178" s="68"/>
      <c r="AQ1178" s="68"/>
      <c r="AR1178" s="68"/>
      <c r="AS1178" s="68"/>
      <c r="AT1178" s="68"/>
      <c r="AU1178" s="68"/>
      <c r="AV1178" s="68"/>
      <c r="AW1178" s="68"/>
      <c r="AX1178" s="68"/>
      <c r="AY1178" s="68"/>
      <c r="AZ1178" s="68"/>
      <c r="BA1178" s="68"/>
      <c r="BB1178" s="68"/>
      <c r="BC1178" s="68"/>
      <c r="BD1178" s="68"/>
      <c r="BE1178" s="68"/>
      <c r="BF1178" s="68"/>
      <c r="BG1178" s="68"/>
      <c r="BH1178" s="68"/>
      <c r="BI1178" s="68"/>
      <c r="BJ1178" s="68"/>
      <c r="BK1178" s="68"/>
      <c r="BL1178" s="68"/>
      <c r="BM1178" s="68"/>
      <c r="BN1178" s="68"/>
      <c r="BO1178" s="68"/>
      <c r="BP1178" s="68"/>
      <c r="BQ1178" s="68"/>
      <c r="BR1178" s="68"/>
      <c r="BS1178" s="68"/>
      <c r="BT1178" s="68"/>
      <c r="BU1178" s="68"/>
      <c r="BV1178" s="68"/>
      <c r="BW1178" s="68"/>
      <c r="BX1178" s="68"/>
      <c r="BY1178" s="68"/>
      <c r="BZ1178" s="68"/>
      <c r="CA1178" s="68"/>
      <c r="CB1178" s="68"/>
      <c r="CC1178" s="68"/>
      <c r="CD1178" s="68"/>
      <c r="CE1178" s="68"/>
      <c r="CF1178" s="68"/>
      <c r="CG1178" s="68"/>
      <c r="CH1178" s="68"/>
      <c r="CI1178" s="68"/>
    </row>
    <row r="1179">
      <c r="A1179" s="66">
        <v>3781.0</v>
      </c>
      <c r="B1179" s="67" t="s">
        <v>757</v>
      </c>
      <c r="C1179" s="67" t="s">
        <v>758</v>
      </c>
      <c r="D1179" s="67" t="s">
        <v>759</v>
      </c>
      <c r="E1179" s="66">
        <v>2014.0</v>
      </c>
      <c r="F1179" s="67" t="s">
        <v>760</v>
      </c>
      <c r="G1179" s="67" t="s">
        <v>83</v>
      </c>
      <c r="H1179" s="68"/>
      <c r="I1179" s="67" t="s">
        <v>95</v>
      </c>
      <c r="J1179" s="66">
        <v>2015.0</v>
      </c>
      <c r="K1179" s="66">
        <v>24.0</v>
      </c>
      <c r="L1179" s="66">
        <v>2005.0</v>
      </c>
      <c r="M1179" s="67" t="s">
        <v>769</v>
      </c>
      <c r="N1179" s="66">
        <v>18.6</v>
      </c>
      <c r="O1179" s="68"/>
      <c r="P1179" s="66">
        <v>1.5</v>
      </c>
      <c r="Q1179" s="66"/>
      <c r="R1179" s="66">
        <v>1.45</v>
      </c>
      <c r="S1179" s="66">
        <v>1.0</v>
      </c>
      <c r="T1179" s="68"/>
      <c r="U1179" s="68"/>
      <c r="V1179" s="68"/>
      <c r="W1179" s="68"/>
      <c r="X1179" s="69"/>
      <c r="Y1179" s="69"/>
      <c r="Z1179" s="68"/>
      <c r="AA1179" s="68"/>
      <c r="AB1179" s="68"/>
      <c r="AC1179" s="66">
        <v>1.0</v>
      </c>
      <c r="AD1179" s="68"/>
      <c r="AE1179" s="68"/>
      <c r="AF1179" s="68"/>
      <c r="AG1179" s="68"/>
      <c r="AH1179" s="68"/>
      <c r="AI1179" s="68"/>
      <c r="AJ1179" s="68"/>
      <c r="AK1179" s="68"/>
      <c r="AL1179" s="68"/>
      <c r="AM1179" s="68"/>
      <c r="AN1179" s="68"/>
      <c r="AO1179" s="68"/>
      <c r="AP1179" s="68"/>
      <c r="AQ1179" s="68"/>
      <c r="AR1179" s="68"/>
      <c r="AS1179" s="68"/>
      <c r="AT1179" s="68"/>
      <c r="AU1179" s="68"/>
      <c r="AV1179" s="68"/>
      <c r="AW1179" s="68"/>
      <c r="AX1179" s="68"/>
      <c r="AY1179" s="68"/>
      <c r="AZ1179" s="68"/>
      <c r="BA1179" s="68"/>
      <c r="BB1179" s="68"/>
      <c r="BC1179" s="68"/>
      <c r="BD1179" s="68"/>
      <c r="BE1179" s="68"/>
      <c r="BF1179" s="68"/>
      <c r="BG1179" s="68"/>
      <c r="BH1179" s="68"/>
      <c r="BI1179" s="68"/>
      <c r="BJ1179" s="68"/>
      <c r="BK1179" s="68"/>
      <c r="BL1179" s="68"/>
      <c r="BM1179" s="68"/>
      <c r="BN1179" s="68"/>
      <c r="BO1179" s="68"/>
      <c r="BP1179" s="68"/>
      <c r="BQ1179" s="68"/>
      <c r="BR1179" s="68"/>
      <c r="BS1179" s="68"/>
      <c r="BT1179" s="68"/>
      <c r="BU1179" s="68"/>
      <c r="BV1179" s="68"/>
      <c r="BW1179" s="68"/>
      <c r="BX1179" s="68"/>
      <c r="BY1179" s="68"/>
      <c r="BZ1179" s="68"/>
      <c r="CA1179" s="68"/>
      <c r="CB1179" s="68"/>
      <c r="CC1179" s="68"/>
      <c r="CD1179" s="68"/>
      <c r="CE1179" s="68"/>
      <c r="CF1179" s="68"/>
      <c r="CG1179" s="68"/>
      <c r="CH1179" s="68"/>
      <c r="CI1179" s="68"/>
    </row>
    <row r="1180">
      <c r="A1180" s="66">
        <v>3781.0</v>
      </c>
      <c r="B1180" s="67" t="s">
        <v>757</v>
      </c>
      <c r="C1180" s="67" t="s">
        <v>758</v>
      </c>
      <c r="D1180" s="67" t="s">
        <v>759</v>
      </c>
      <c r="E1180" s="66">
        <v>2014.0</v>
      </c>
      <c r="F1180" s="67" t="s">
        <v>760</v>
      </c>
      <c r="G1180" s="67" t="s">
        <v>83</v>
      </c>
      <c r="H1180" s="68"/>
      <c r="I1180" s="67" t="s">
        <v>95</v>
      </c>
      <c r="J1180" s="66">
        <v>2015.0</v>
      </c>
      <c r="K1180" s="66">
        <v>19.0</v>
      </c>
      <c r="L1180" s="66">
        <v>2005.0</v>
      </c>
      <c r="M1180" s="67" t="s">
        <v>770</v>
      </c>
      <c r="N1180" s="66">
        <v>18.6</v>
      </c>
      <c r="O1180" s="68"/>
      <c r="P1180" s="66">
        <v>1.5</v>
      </c>
      <c r="Q1180" s="66"/>
      <c r="R1180" s="66">
        <v>1.45</v>
      </c>
      <c r="S1180" s="66">
        <v>1.0</v>
      </c>
      <c r="T1180" s="68"/>
      <c r="U1180" s="68"/>
      <c r="V1180" s="68"/>
      <c r="W1180" s="68"/>
      <c r="X1180" s="69"/>
      <c r="Y1180" s="69"/>
      <c r="Z1180" s="68"/>
      <c r="AA1180" s="68"/>
      <c r="AB1180" s="68"/>
      <c r="AC1180" s="66">
        <v>1.0</v>
      </c>
      <c r="AD1180" s="68"/>
      <c r="AE1180" s="68"/>
      <c r="AF1180" s="68"/>
      <c r="AG1180" s="68"/>
      <c r="AH1180" s="68"/>
      <c r="AI1180" s="68"/>
      <c r="AJ1180" s="68"/>
      <c r="AK1180" s="68"/>
      <c r="AL1180" s="68"/>
      <c r="AM1180" s="68"/>
      <c r="AN1180" s="68"/>
      <c r="AO1180" s="68"/>
      <c r="AP1180" s="68"/>
      <c r="AQ1180" s="68"/>
      <c r="AR1180" s="68"/>
      <c r="AS1180" s="68"/>
      <c r="AT1180" s="68"/>
      <c r="AU1180" s="68"/>
      <c r="AV1180" s="68"/>
      <c r="AW1180" s="68"/>
      <c r="AX1180" s="68"/>
      <c r="AY1180" s="68"/>
      <c r="AZ1180" s="68"/>
      <c r="BA1180" s="68"/>
      <c r="BB1180" s="68"/>
      <c r="BC1180" s="68"/>
      <c r="BD1180" s="68"/>
      <c r="BE1180" s="68"/>
      <c r="BF1180" s="68"/>
      <c r="BG1180" s="68"/>
      <c r="BH1180" s="68"/>
      <c r="BI1180" s="68"/>
      <c r="BJ1180" s="68"/>
      <c r="BK1180" s="68"/>
      <c r="BL1180" s="68"/>
      <c r="BM1180" s="68"/>
      <c r="BN1180" s="68"/>
      <c r="BO1180" s="68"/>
      <c r="BP1180" s="68"/>
      <c r="BQ1180" s="68"/>
      <c r="BR1180" s="68"/>
      <c r="BS1180" s="68"/>
      <c r="BT1180" s="68"/>
      <c r="BU1180" s="68"/>
      <c r="BV1180" s="68"/>
      <c r="BW1180" s="68"/>
      <c r="BX1180" s="68"/>
      <c r="BY1180" s="68"/>
      <c r="BZ1180" s="68"/>
      <c r="CA1180" s="68"/>
      <c r="CB1180" s="68"/>
      <c r="CC1180" s="68"/>
      <c r="CD1180" s="68"/>
      <c r="CE1180" s="68"/>
      <c r="CF1180" s="68"/>
      <c r="CG1180" s="68"/>
      <c r="CH1180" s="68"/>
      <c r="CI1180" s="68"/>
    </row>
    <row r="1181">
      <c r="A1181" s="66">
        <v>3781.0</v>
      </c>
      <c r="B1181" s="67" t="s">
        <v>757</v>
      </c>
      <c r="C1181" s="67" t="s">
        <v>758</v>
      </c>
      <c r="D1181" s="67" t="s">
        <v>759</v>
      </c>
      <c r="E1181" s="66">
        <v>2014.0</v>
      </c>
      <c r="F1181" s="67" t="s">
        <v>760</v>
      </c>
      <c r="G1181" s="67" t="s">
        <v>83</v>
      </c>
      <c r="H1181" s="68"/>
      <c r="I1181" s="67" t="s">
        <v>95</v>
      </c>
      <c r="J1181" s="66">
        <v>2015.0</v>
      </c>
      <c r="K1181" s="66">
        <v>1495.0</v>
      </c>
      <c r="L1181" s="66">
        <v>2005.0</v>
      </c>
      <c r="M1181" s="67" t="s">
        <v>771</v>
      </c>
      <c r="N1181" s="66">
        <v>18.6</v>
      </c>
      <c r="O1181" s="68"/>
      <c r="P1181" s="66">
        <v>1.5</v>
      </c>
      <c r="Q1181" s="66"/>
      <c r="R1181" s="66">
        <v>1.45</v>
      </c>
      <c r="S1181" s="66">
        <v>1.0</v>
      </c>
      <c r="T1181" s="68"/>
      <c r="U1181" s="68"/>
      <c r="V1181" s="68"/>
      <c r="W1181" s="68"/>
      <c r="X1181" s="69"/>
      <c r="Y1181" s="69"/>
      <c r="Z1181" s="68"/>
      <c r="AA1181" s="68"/>
      <c r="AB1181" s="68"/>
      <c r="AC1181" s="66">
        <v>1.0</v>
      </c>
      <c r="AD1181" s="68"/>
      <c r="AE1181" s="68"/>
      <c r="AF1181" s="68"/>
      <c r="AG1181" s="68"/>
      <c r="AH1181" s="68"/>
      <c r="AI1181" s="68"/>
      <c r="AJ1181" s="68"/>
      <c r="AK1181" s="68"/>
      <c r="AL1181" s="68"/>
      <c r="AM1181" s="68"/>
      <c r="AN1181" s="68"/>
      <c r="AO1181" s="68"/>
      <c r="AP1181" s="68"/>
      <c r="AQ1181" s="68"/>
      <c r="AR1181" s="68"/>
      <c r="AS1181" s="68"/>
      <c r="AT1181" s="68"/>
      <c r="AU1181" s="68"/>
      <c r="AV1181" s="68"/>
      <c r="AW1181" s="68"/>
      <c r="AX1181" s="68"/>
      <c r="AY1181" s="68"/>
      <c r="AZ1181" s="68"/>
      <c r="BA1181" s="68"/>
      <c r="BB1181" s="68"/>
      <c r="BC1181" s="68"/>
      <c r="BD1181" s="68"/>
      <c r="BE1181" s="68"/>
      <c r="BF1181" s="68"/>
      <c r="BG1181" s="68"/>
      <c r="BH1181" s="68"/>
      <c r="BI1181" s="68"/>
      <c r="BJ1181" s="68"/>
      <c r="BK1181" s="68"/>
      <c r="BL1181" s="68"/>
      <c r="BM1181" s="68"/>
      <c r="BN1181" s="68"/>
      <c r="BO1181" s="68"/>
      <c r="BP1181" s="68"/>
      <c r="BQ1181" s="68"/>
      <c r="BR1181" s="68"/>
      <c r="BS1181" s="68"/>
      <c r="BT1181" s="68"/>
      <c r="BU1181" s="68"/>
      <c r="BV1181" s="68"/>
      <c r="BW1181" s="68"/>
      <c r="BX1181" s="68"/>
      <c r="BY1181" s="68"/>
      <c r="BZ1181" s="68"/>
      <c r="CA1181" s="68"/>
      <c r="CB1181" s="68"/>
      <c r="CC1181" s="68"/>
      <c r="CD1181" s="68"/>
      <c r="CE1181" s="68"/>
      <c r="CF1181" s="68"/>
      <c r="CG1181" s="68"/>
      <c r="CH1181" s="68"/>
      <c r="CI1181" s="68"/>
    </row>
    <row r="1182">
      <c r="A1182" s="66">
        <v>3781.0</v>
      </c>
      <c r="B1182" s="67" t="s">
        <v>757</v>
      </c>
      <c r="C1182" s="67" t="s">
        <v>758</v>
      </c>
      <c r="D1182" s="67" t="s">
        <v>759</v>
      </c>
      <c r="E1182" s="66">
        <v>2014.0</v>
      </c>
      <c r="F1182" s="67" t="s">
        <v>760</v>
      </c>
      <c r="G1182" s="67" t="s">
        <v>83</v>
      </c>
      <c r="H1182" s="68"/>
      <c r="I1182" s="67" t="s">
        <v>95</v>
      </c>
      <c r="J1182" s="66">
        <v>2015.0</v>
      </c>
      <c r="K1182" s="66">
        <v>1046.0</v>
      </c>
      <c r="L1182" s="66">
        <v>2005.0</v>
      </c>
      <c r="M1182" s="67" t="s">
        <v>772</v>
      </c>
      <c r="N1182" s="66">
        <v>18.6</v>
      </c>
      <c r="O1182" s="68"/>
      <c r="P1182" s="66">
        <v>1.5</v>
      </c>
      <c r="Q1182" s="66"/>
      <c r="R1182" s="66">
        <v>1.45</v>
      </c>
      <c r="S1182" s="66">
        <v>1.0</v>
      </c>
      <c r="T1182" s="68"/>
      <c r="U1182" s="68"/>
      <c r="V1182" s="68"/>
      <c r="W1182" s="68"/>
      <c r="X1182" s="69"/>
      <c r="Y1182" s="69"/>
      <c r="Z1182" s="68"/>
      <c r="AA1182" s="68"/>
      <c r="AB1182" s="68"/>
      <c r="AC1182" s="66">
        <v>1.0</v>
      </c>
      <c r="AD1182" s="68"/>
      <c r="AE1182" s="68"/>
      <c r="AF1182" s="68"/>
      <c r="AG1182" s="68"/>
      <c r="AH1182" s="68"/>
      <c r="AI1182" s="68"/>
      <c r="AJ1182" s="68"/>
      <c r="AK1182" s="68"/>
      <c r="AL1182" s="68"/>
      <c r="AM1182" s="68"/>
      <c r="AN1182" s="68"/>
      <c r="AO1182" s="68"/>
      <c r="AP1182" s="68"/>
      <c r="AQ1182" s="68"/>
      <c r="AR1182" s="68"/>
      <c r="AS1182" s="68"/>
      <c r="AT1182" s="68"/>
      <c r="AU1182" s="68"/>
      <c r="AV1182" s="68"/>
      <c r="AW1182" s="68"/>
      <c r="AX1182" s="68"/>
      <c r="AY1182" s="68"/>
      <c r="AZ1182" s="68"/>
      <c r="BA1182" s="68"/>
      <c r="BB1182" s="68"/>
      <c r="BC1182" s="68"/>
      <c r="BD1182" s="68"/>
      <c r="BE1182" s="68"/>
      <c r="BF1182" s="68"/>
      <c r="BG1182" s="68"/>
      <c r="BH1182" s="68"/>
      <c r="BI1182" s="68"/>
      <c r="BJ1182" s="68"/>
      <c r="BK1182" s="68"/>
      <c r="BL1182" s="68"/>
      <c r="BM1182" s="68"/>
      <c r="BN1182" s="68"/>
      <c r="BO1182" s="68"/>
      <c r="BP1182" s="68"/>
      <c r="BQ1182" s="68"/>
      <c r="BR1182" s="68"/>
      <c r="BS1182" s="68"/>
      <c r="BT1182" s="68"/>
      <c r="BU1182" s="68"/>
      <c r="BV1182" s="68"/>
      <c r="BW1182" s="68"/>
      <c r="BX1182" s="68"/>
      <c r="BY1182" s="68"/>
      <c r="BZ1182" s="68"/>
      <c r="CA1182" s="68"/>
      <c r="CB1182" s="68"/>
      <c r="CC1182" s="68"/>
      <c r="CD1182" s="68"/>
      <c r="CE1182" s="68"/>
      <c r="CF1182" s="68"/>
      <c r="CG1182" s="68"/>
      <c r="CH1182" s="68"/>
      <c r="CI1182" s="68"/>
    </row>
    <row r="1183">
      <c r="A1183" s="66">
        <v>3781.0</v>
      </c>
      <c r="B1183" s="67" t="s">
        <v>757</v>
      </c>
      <c r="C1183" s="67" t="s">
        <v>758</v>
      </c>
      <c r="D1183" s="67" t="s">
        <v>759</v>
      </c>
      <c r="E1183" s="66">
        <v>2014.0</v>
      </c>
      <c r="F1183" s="67" t="s">
        <v>760</v>
      </c>
      <c r="G1183" s="67" t="s">
        <v>83</v>
      </c>
      <c r="H1183" s="68"/>
      <c r="I1183" s="67" t="s">
        <v>95</v>
      </c>
      <c r="J1183" s="66">
        <v>2015.0</v>
      </c>
      <c r="K1183" s="66">
        <v>197.0</v>
      </c>
      <c r="L1183" s="66">
        <v>2005.0</v>
      </c>
      <c r="M1183" s="67" t="s">
        <v>773</v>
      </c>
      <c r="N1183" s="66">
        <v>18.6</v>
      </c>
      <c r="O1183" s="68"/>
      <c r="P1183" s="66">
        <v>1.5</v>
      </c>
      <c r="Q1183" s="66"/>
      <c r="R1183" s="66">
        <v>1.45</v>
      </c>
      <c r="S1183" s="66">
        <v>1.0</v>
      </c>
      <c r="T1183" s="68"/>
      <c r="U1183" s="68"/>
      <c r="V1183" s="68"/>
      <c r="W1183" s="68"/>
      <c r="X1183" s="69"/>
      <c r="Y1183" s="69"/>
      <c r="Z1183" s="68"/>
      <c r="AA1183" s="68"/>
      <c r="AB1183" s="68"/>
      <c r="AC1183" s="66">
        <v>1.0</v>
      </c>
      <c r="AD1183" s="68"/>
      <c r="AE1183" s="68"/>
      <c r="AF1183" s="68"/>
      <c r="AG1183" s="68"/>
      <c r="AH1183" s="68"/>
      <c r="AI1183" s="68"/>
      <c r="AJ1183" s="68"/>
      <c r="AK1183" s="68"/>
      <c r="AL1183" s="68"/>
      <c r="AM1183" s="68"/>
      <c r="AN1183" s="68"/>
      <c r="AO1183" s="68"/>
      <c r="AP1183" s="68"/>
      <c r="AQ1183" s="68"/>
      <c r="AR1183" s="68"/>
      <c r="AS1183" s="68"/>
      <c r="AT1183" s="68"/>
      <c r="AU1183" s="68"/>
      <c r="AV1183" s="68"/>
      <c r="AW1183" s="68"/>
      <c r="AX1183" s="68"/>
      <c r="AY1183" s="68"/>
      <c r="AZ1183" s="68"/>
      <c r="BA1183" s="68"/>
      <c r="BB1183" s="68"/>
      <c r="BC1183" s="68"/>
      <c r="BD1183" s="68"/>
      <c r="BE1183" s="68"/>
      <c r="BF1183" s="68"/>
      <c r="BG1183" s="68"/>
      <c r="BH1183" s="68"/>
      <c r="BI1183" s="68"/>
      <c r="BJ1183" s="68"/>
      <c r="BK1183" s="68"/>
      <c r="BL1183" s="68"/>
      <c r="BM1183" s="68"/>
      <c r="BN1183" s="68"/>
      <c r="BO1183" s="68"/>
      <c r="BP1183" s="68"/>
      <c r="BQ1183" s="68"/>
      <c r="BR1183" s="68"/>
      <c r="BS1183" s="68"/>
      <c r="BT1183" s="68"/>
      <c r="BU1183" s="68"/>
      <c r="BV1183" s="68"/>
      <c r="BW1183" s="68"/>
      <c r="BX1183" s="68"/>
      <c r="BY1183" s="68"/>
      <c r="BZ1183" s="68"/>
      <c r="CA1183" s="68"/>
      <c r="CB1183" s="68"/>
      <c r="CC1183" s="68"/>
      <c r="CD1183" s="68"/>
      <c r="CE1183" s="68"/>
      <c r="CF1183" s="68"/>
      <c r="CG1183" s="68"/>
      <c r="CH1183" s="68"/>
      <c r="CI1183" s="68"/>
    </row>
    <row r="1184">
      <c r="A1184" s="66">
        <v>3781.0</v>
      </c>
      <c r="B1184" s="67" t="s">
        <v>757</v>
      </c>
      <c r="C1184" s="67" t="s">
        <v>758</v>
      </c>
      <c r="D1184" s="67" t="s">
        <v>759</v>
      </c>
      <c r="E1184" s="66">
        <v>2014.0</v>
      </c>
      <c r="F1184" s="67" t="s">
        <v>760</v>
      </c>
      <c r="G1184" s="67" t="s">
        <v>83</v>
      </c>
      <c r="H1184" s="68"/>
      <c r="I1184" s="67" t="s">
        <v>95</v>
      </c>
      <c r="J1184" s="66">
        <v>2015.0</v>
      </c>
      <c r="K1184" s="66">
        <v>33.0</v>
      </c>
      <c r="L1184" s="66">
        <v>2005.0</v>
      </c>
      <c r="M1184" s="67" t="s">
        <v>774</v>
      </c>
      <c r="N1184" s="66">
        <v>18.6</v>
      </c>
      <c r="O1184" s="68"/>
      <c r="P1184" s="66">
        <v>1.5</v>
      </c>
      <c r="Q1184" s="66"/>
      <c r="R1184" s="66">
        <v>1.45</v>
      </c>
      <c r="S1184" s="66">
        <v>1.0</v>
      </c>
      <c r="T1184" s="68"/>
      <c r="U1184" s="68"/>
      <c r="V1184" s="68"/>
      <c r="W1184" s="68"/>
      <c r="X1184" s="69"/>
      <c r="Y1184" s="69"/>
      <c r="Z1184" s="68"/>
      <c r="AA1184" s="68"/>
      <c r="AB1184" s="68"/>
      <c r="AC1184" s="66">
        <v>1.0</v>
      </c>
      <c r="AD1184" s="68"/>
      <c r="AE1184" s="68"/>
      <c r="AF1184" s="68"/>
      <c r="AG1184" s="68"/>
      <c r="AH1184" s="68"/>
      <c r="AI1184" s="68"/>
      <c r="AJ1184" s="68"/>
      <c r="AK1184" s="68"/>
      <c r="AL1184" s="68"/>
      <c r="AM1184" s="68"/>
      <c r="AN1184" s="68"/>
      <c r="AO1184" s="68"/>
      <c r="AP1184" s="68"/>
      <c r="AQ1184" s="68"/>
      <c r="AR1184" s="68"/>
      <c r="AS1184" s="68"/>
      <c r="AT1184" s="68"/>
      <c r="AU1184" s="68"/>
      <c r="AV1184" s="68"/>
      <c r="AW1184" s="68"/>
      <c r="AX1184" s="68"/>
      <c r="AY1184" s="68"/>
      <c r="AZ1184" s="68"/>
      <c r="BA1184" s="68"/>
      <c r="BB1184" s="68"/>
      <c r="BC1184" s="68"/>
      <c r="BD1184" s="68"/>
      <c r="BE1184" s="68"/>
      <c r="BF1184" s="68"/>
      <c r="BG1184" s="68"/>
      <c r="BH1184" s="68"/>
      <c r="BI1184" s="68"/>
      <c r="BJ1184" s="68"/>
      <c r="BK1184" s="68"/>
      <c r="BL1184" s="68"/>
      <c r="BM1184" s="68"/>
      <c r="BN1184" s="68"/>
      <c r="BO1184" s="68"/>
      <c r="BP1184" s="68"/>
      <c r="BQ1184" s="68"/>
      <c r="BR1184" s="68"/>
      <c r="BS1184" s="68"/>
      <c r="BT1184" s="68"/>
      <c r="BU1184" s="68"/>
      <c r="BV1184" s="68"/>
      <c r="BW1184" s="68"/>
      <c r="BX1184" s="68"/>
      <c r="BY1184" s="68"/>
      <c r="BZ1184" s="68"/>
      <c r="CA1184" s="68"/>
      <c r="CB1184" s="68"/>
      <c r="CC1184" s="68"/>
      <c r="CD1184" s="68"/>
      <c r="CE1184" s="68"/>
      <c r="CF1184" s="68"/>
      <c r="CG1184" s="68"/>
      <c r="CH1184" s="68"/>
      <c r="CI1184" s="68"/>
    </row>
    <row r="1185">
      <c r="A1185" s="66">
        <v>3781.0</v>
      </c>
      <c r="B1185" s="67" t="s">
        <v>757</v>
      </c>
      <c r="C1185" s="67" t="s">
        <v>758</v>
      </c>
      <c r="D1185" s="67" t="s">
        <v>759</v>
      </c>
      <c r="E1185" s="66">
        <v>2014.0</v>
      </c>
      <c r="F1185" s="67" t="s">
        <v>760</v>
      </c>
      <c r="G1185" s="67" t="s">
        <v>83</v>
      </c>
      <c r="H1185" s="68"/>
      <c r="I1185" s="67" t="s">
        <v>95</v>
      </c>
      <c r="J1185" s="66">
        <v>2015.0</v>
      </c>
      <c r="K1185" s="66">
        <v>14.8</v>
      </c>
      <c r="L1185" s="66">
        <v>2005.0</v>
      </c>
      <c r="M1185" s="67" t="s">
        <v>775</v>
      </c>
      <c r="N1185" s="66">
        <v>18.6</v>
      </c>
      <c r="O1185" s="66">
        <v>5.0</v>
      </c>
      <c r="P1185" s="68"/>
      <c r="Q1185" s="68"/>
      <c r="R1185" s="68"/>
      <c r="S1185" s="68"/>
      <c r="T1185" s="68"/>
      <c r="U1185" s="68"/>
      <c r="V1185" s="68"/>
      <c r="W1185" s="68"/>
      <c r="X1185" s="69"/>
      <c r="Y1185" s="69"/>
      <c r="Z1185" s="68"/>
      <c r="AA1185" s="66">
        <v>1.0</v>
      </c>
      <c r="AB1185" s="68"/>
      <c r="AC1185" s="68"/>
      <c r="AD1185" s="68"/>
      <c r="AE1185" s="68"/>
      <c r="AF1185" s="68"/>
      <c r="AG1185" s="68"/>
      <c r="AH1185" s="68"/>
      <c r="AI1185" s="68"/>
      <c r="AJ1185" s="68"/>
      <c r="AK1185" s="68"/>
      <c r="AL1185" s="68"/>
      <c r="AM1185" s="68"/>
      <c r="AN1185" s="68"/>
      <c r="AO1185" s="68"/>
      <c r="AP1185" s="68"/>
      <c r="AQ1185" s="68"/>
      <c r="AR1185" s="68"/>
      <c r="AS1185" s="68"/>
      <c r="AT1185" s="68"/>
      <c r="AU1185" s="68"/>
      <c r="AV1185" s="68"/>
      <c r="AW1185" s="68"/>
      <c r="AX1185" s="68"/>
      <c r="AY1185" s="68"/>
      <c r="AZ1185" s="68"/>
      <c r="BA1185" s="68"/>
      <c r="BB1185" s="68"/>
      <c r="BC1185" s="68"/>
      <c r="BD1185" s="68"/>
      <c r="BE1185" s="68"/>
      <c r="BF1185" s="68"/>
      <c r="BG1185" s="68"/>
      <c r="BH1185" s="68"/>
      <c r="BI1185" s="68"/>
      <c r="BJ1185" s="68"/>
      <c r="BK1185" s="68"/>
      <c r="BL1185" s="68"/>
      <c r="BM1185" s="68"/>
      <c r="BN1185" s="68"/>
      <c r="BO1185" s="68"/>
      <c r="BP1185" s="68"/>
      <c r="BQ1185" s="68"/>
      <c r="BR1185" s="67" t="s">
        <v>776</v>
      </c>
      <c r="BU1185" s="68"/>
      <c r="BV1185" s="68"/>
      <c r="BW1185" s="68"/>
      <c r="BX1185" s="68"/>
      <c r="BY1185" s="68"/>
      <c r="BZ1185" s="68"/>
      <c r="CA1185" s="68"/>
      <c r="CB1185" s="68"/>
      <c r="CC1185" s="68"/>
      <c r="CD1185" s="68"/>
      <c r="CE1185" s="68"/>
      <c r="CF1185" s="68"/>
      <c r="CG1185" s="68"/>
      <c r="CH1185" s="68"/>
      <c r="CI1185" s="68"/>
    </row>
    <row r="1186">
      <c r="A1186" s="66">
        <v>3781.0</v>
      </c>
      <c r="B1186" s="67" t="s">
        <v>757</v>
      </c>
      <c r="C1186" s="67" t="s">
        <v>758</v>
      </c>
      <c r="D1186" s="67" t="s">
        <v>759</v>
      </c>
      <c r="E1186" s="66">
        <v>2014.0</v>
      </c>
      <c r="F1186" s="67" t="s">
        <v>760</v>
      </c>
      <c r="G1186" s="67" t="s">
        <v>83</v>
      </c>
      <c r="H1186" s="68"/>
      <c r="I1186" s="67" t="s">
        <v>95</v>
      </c>
      <c r="J1186" s="66">
        <v>2015.0</v>
      </c>
      <c r="K1186" s="66">
        <v>12.3</v>
      </c>
      <c r="L1186" s="66">
        <v>2005.0</v>
      </c>
      <c r="M1186" s="67" t="s">
        <v>777</v>
      </c>
      <c r="N1186" s="66">
        <v>18.6</v>
      </c>
      <c r="O1186" s="66">
        <v>5.0</v>
      </c>
      <c r="P1186" s="68"/>
      <c r="Q1186" s="68"/>
      <c r="R1186" s="68"/>
      <c r="S1186" s="68"/>
      <c r="T1186" s="68"/>
      <c r="U1186" s="68"/>
      <c r="V1186" s="68"/>
      <c r="W1186" s="68"/>
      <c r="X1186" s="69"/>
      <c r="Y1186" s="69"/>
      <c r="Z1186" s="68"/>
      <c r="AA1186" s="66">
        <v>1.0</v>
      </c>
      <c r="AB1186" s="68"/>
      <c r="AC1186" s="68"/>
      <c r="AD1186" s="68"/>
      <c r="AE1186" s="68"/>
      <c r="AF1186" s="68"/>
      <c r="AG1186" s="68"/>
      <c r="AH1186" s="68"/>
      <c r="AI1186" s="68"/>
      <c r="AJ1186" s="68"/>
      <c r="AK1186" s="68"/>
      <c r="AL1186" s="68"/>
      <c r="AM1186" s="68"/>
      <c r="AN1186" s="68"/>
      <c r="AO1186" s="68"/>
      <c r="AP1186" s="68"/>
      <c r="AQ1186" s="68"/>
      <c r="AR1186" s="68"/>
      <c r="AS1186" s="68"/>
      <c r="AT1186" s="68"/>
      <c r="AU1186" s="68"/>
      <c r="AV1186" s="68"/>
      <c r="AW1186" s="68"/>
      <c r="AX1186" s="68"/>
      <c r="AY1186" s="68"/>
      <c r="AZ1186" s="68"/>
      <c r="BA1186" s="68"/>
      <c r="BB1186" s="68"/>
      <c r="BC1186" s="68"/>
      <c r="BD1186" s="68"/>
      <c r="BE1186" s="68"/>
      <c r="BF1186" s="68"/>
      <c r="BG1186" s="68"/>
      <c r="BH1186" s="68"/>
      <c r="BI1186" s="68"/>
      <c r="BJ1186" s="68"/>
      <c r="BK1186" s="68"/>
      <c r="BL1186" s="68"/>
      <c r="BM1186" s="68"/>
      <c r="BN1186" s="68"/>
      <c r="BO1186" s="68"/>
      <c r="BP1186" s="68"/>
      <c r="BQ1186" s="68"/>
      <c r="BR1186" s="67" t="s">
        <v>778</v>
      </c>
      <c r="BU1186" s="68"/>
      <c r="BV1186" s="68"/>
      <c r="BW1186" s="68"/>
      <c r="BX1186" s="68"/>
      <c r="BY1186" s="68"/>
      <c r="BZ1186" s="68"/>
      <c r="CA1186" s="68"/>
      <c r="CB1186" s="68"/>
      <c r="CC1186" s="68"/>
      <c r="CD1186" s="68"/>
      <c r="CE1186" s="68"/>
      <c r="CF1186" s="68"/>
      <c r="CG1186" s="68"/>
      <c r="CH1186" s="68"/>
      <c r="CI1186" s="68"/>
    </row>
    <row r="1187">
      <c r="A1187" s="66">
        <v>3781.0</v>
      </c>
      <c r="B1187" s="67" t="s">
        <v>757</v>
      </c>
      <c r="C1187" s="67" t="s">
        <v>758</v>
      </c>
      <c r="D1187" s="67" t="s">
        <v>759</v>
      </c>
      <c r="E1187" s="66">
        <v>2014.0</v>
      </c>
      <c r="F1187" s="67" t="s">
        <v>760</v>
      </c>
      <c r="G1187" s="67" t="s">
        <v>83</v>
      </c>
      <c r="H1187" s="68"/>
      <c r="I1187" s="67" t="s">
        <v>95</v>
      </c>
      <c r="J1187" s="66">
        <v>2015.0</v>
      </c>
      <c r="K1187" s="66">
        <v>25.8</v>
      </c>
      <c r="L1187" s="66">
        <v>2005.0</v>
      </c>
      <c r="M1187" s="67" t="s">
        <v>775</v>
      </c>
      <c r="N1187" s="66">
        <v>18.6</v>
      </c>
      <c r="O1187" s="66">
        <v>4.0</v>
      </c>
      <c r="P1187" s="68"/>
      <c r="Q1187" s="68"/>
      <c r="R1187" s="68"/>
      <c r="S1187" s="68"/>
      <c r="T1187" s="68"/>
      <c r="U1187" s="68"/>
      <c r="V1187" s="68"/>
      <c r="W1187" s="68"/>
      <c r="X1187" s="69"/>
      <c r="Y1187" s="69"/>
      <c r="Z1187" s="68"/>
      <c r="AA1187" s="66">
        <v>1.0</v>
      </c>
      <c r="AB1187" s="68"/>
      <c r="AC1187" s="68"/>
      <c r="AD1187" s="68"/>
      <c r="AE1187" s="68"/>
      <c r="AF1187" s="68"/>
      <c r="AG1187" s="68"/>
      <c r="AH1187" s="68"/>
      <c r="AI1187" s="68"/>
      <c r="AJ1187" s="68"/>
      <c r="AK1187" s="68"/>
      <c r="AL1187" s="68"/>
      <c r="AM1187" s="68"/>
      <c r="AN1187" s="68"/>
      <c r="AO1187" s="68"/>
      <c r="AP1187" s="68"/>
      <c r="AQ1187" s="68"/>
      <c r="AR1187" s="68"/>
      <c r="AS1187" s="68"/>
      <c r="AT1187" s="68"/>
      <c r="AU1187" s="68"/>
      <c r="AV1187" s="68"/>
      <c r="AW1187" s="68"/>
      <c r="AX1187" s="68"/>
      <c r="AY1187" s="68"/>
      <c r="AZ1187" s="68"/>
      <c r="BA1187" s="68"/>
      <c r="BB1187" s="68"/>
      <c r="BC1187" s="68"/>
      <c r="BD1187" s="68"/>
      <c r="BE1187" s="68"/>
      <c r="BF1187" s="68"/>
      <c r="BG1187" s="68"/>
      <c r="BH1187" s="68"/>
      <c r="BI1187" s="68"/>
      <c r="BJ1187" s="68"/>
      <c r="BK1187" s="68"/>
      <c r="BL1187" s="68"/>
      <c r="BM1187" s="68"/>
      <c r="BN1187" s="68"/>
      <c r="BO1187" s="68"/>
      <c r="BP1187" s="68"/>
      <c r="BQ1187" s="68"/>
      <c r="BR1187" s="67" t="s">
        <v>776</v>
      </c>
      <c r="BU1187" s="68"/>
      <c r="BV1187" s="68"/>
      <c r="BW1187" s="68"/>
      <c r="BX1187" s="68"/>
      <c r="BY1187" s="68"/>
      <c r="BZ1187" s="68"/>
      <c r="CA1187" s="68"/>
      <c r="CB1187" s="68"/>
      <c r="CC1187" s="68"/>
      <c r="CD1187" s="68"/>
      <c r="CE1187" s="68"/>
      <c r="CF1187" s="68"/>
      <c r="CG1187" s="68"/>
      <c r="CH1187" s="68"/>
      <c r="CI1187" s="68"/>
    </row>
    <row r="1188">
      <c r="A1188" s="66">
        <v>3781.0</v>
      </c>
      <c r="B1188" s="67" t="s">
        <v>757</v>
      </c>
      <c r="C1188" s="67" t="s">
        <v>758</v>
      </c>
      <c r="D1188" s="67" t="s">
        <v>759</v>
      </c>
      <c r="E1188" s="66">
        <v>2014.0</v>
      </c>
      <c r="F1188" s="67" t="s">
        <v>760</v>
      </c>
      <c r="G1188" s="67" t="s">
        <v>83</v>
      </c>
      <c r="H1188" s="68"/>
      <c r="I1188" s="67" t="s">
        <v>95</v>
      </c>
      <c r="J1188" s="66">
        <v>2015.0</v>
      </c>
      <c r="K1188" s="66">
        <v>21.0</v>
      </c>
      <c r="L1188" s="66">
        <v>2005.0</v>
      </c>
      <c r="M1188" s="67" t="s">
        <v>777</v>
      </c>
      <c r="N1188" s="66">
        <v>18.6</v>
      </c>
      <c r="O1188" s="66">
        <v>4.0</v>
      </c>
      <c r="P1188" s="68"/>
      <c r="Q1188" s="68"/>
      <c r="R1188" s="68"/>
      <c r="S1188" s="68"/>
      <c r="T1188" s="68"/>
      <c r="U1188" s="68"/>
      <c r="V1188" s="68"/>
      <c r="W1188" s="68"/>
      <c r="X1188" s="69"/>
      <c r="Y1188" s="69"/>
      <c r="Z1188" s="68"/>
      <c r="AA1188" s="66">
        <v>1.0</v>
      </c>
      <c r="AB1188" s="68"/>
      <c r="AC1188" s="68"/>
      <c r="AD1188" s="68"/>
      <c r="AE1188" s="68"/>
      <c r="AF1188" s="68"/>
      <c r="AG1188" s="68"/>
      <c r="AH1188" s="68"/>
      <c r="AI1188" s="68"/>
      <c r="AJ1188" s="68"/>
      <c r="AK1188" s="68"/>
      <c r="AL1188" s="68"/>
      <c r="AM1188" s="68"/>
      <c r="AN1188" s="68"/>
      <c r="AO1188" s="68"/>
      <c r="AP1188" s="68"/>
      <c r="AQ1188" s="68"/>
      <c r="AR1188" s="68"/>
      <c r="AS1188" s="68"/>
      <c r="AT1188" s="68"/>
      <c r="AU1188" s="68"/>
      <c r="AV1188" s="68"/>
      <c r="AW1188" s="68"/>
      <c r="AX1188" s="68"/>
      <c r="AY1188" s="68"/>
      <c r="AZ1188" s="68"/>
      <c r="BA1188" s="68"/>
      <c r="BB1188" s="68"/>
      <c r="BC1188" s="68"/>
      <c r="BD1188" s="68"/>
      <c r="BE1188" s="68"/>
      <c r="BF1188" s="68"/>
      <c r="BG1188" s="68"/>
      <c r="BH1188" s="68"/>
      <c r="BI1188" s="68"/>
      <c r="BJ1188" s="68"/>
      <c r="BK1188" s="68"/>
      <c r="BL1188" s="68"/>
      <c r="BM1188" s="68"/>
      <c r="BN1188" s="68"/>
      <c r="BO1188" s="68"/>
      <c r="BP1188" s="68"/>
      <c r="BQ1188" s="68"/>
      <c r="BR1188" s="67" t="s">
        <v>778</v>
      </c>
      <c r="BU1188" s="68"/>
      <c r="BV1188" s="68"/>
      <c r="BW1188" s="68"/>
      <c r="BX1188" s="68"/>
      <c r="BY1188" s="68"/>
      <c r="BZ1188" s="68"/>
      <c r="CA1188" s="68"/>
      <c r="CB1188" s="68"/>
      <c r="CC1188" s="68"/>
      <c r="CD1188" s="68"/>
      <c r="CE1188" s="68"/>
      <c r="CF1188" s="68"/>
      <c r="CG1188" s="68"/>
      <c r="CH1188" s="68"/>
      <c r="CI1188" s="68"/>
    </row>
    <row r="1189">
      <c r="A1189" s="66">
        <v>3781.0</v>
      </c>
      <c r="B1189" s="67" t="s">
        <v>757</v>
      </c>
      <c r="C1189" s="67" t="s">
        <v>758</v>
      </c>
      <c r="D1189" s="67" t="s">
        <v>759</v>
      </c>
      <c r="E1189" s="66">
        <v>2014.0</v>
      </c>
      <c r="F1189" s="67" t="s">
        <v>760</v>
      </c>
      <c r="G1189" s="67" t="s">
        <v>83</v>
      </c>
      <c r="H1189" s="68"/>
      <c r="I1189" s="67" t="s">
        <v>95</v>
      </c>
      <c r="J1189" s="66">
        <v>2015.0</v>
      </c>
      <c r="K1189" s="66">
        <v>50.0</v>
      </c>
      <c r="L1189" s="66">
        <v>2005.0</v>
      </c>
      <c r="M1189" s="67" t="s">
        <v>775</v>
      </c>
      <c r="N1189" s="66">
        <v>18.6</v>
      </c>
      <c r="O1189" s="66">
        <v>3.0</v>
      </c>
      <c r="P1189" s="68"/>
      <c r="Q1189" s="68"/>
      <c r="R1189" s="68"/>
      <c r="S1189" s="68"/>
      <c r="T1189" s="68"/>
      <c r="U1189" s="68"/>
      <c r="V1189" s="68"/>
      <c r="W1189" s="68"/>
      <c r="X1189" s="69"/>
      <c r="Y1189" s="69"/>
      <c r="Z1189" s="68"/>
      <c r="AA1189" s="66">
        <v>1.0</v>
      </c>
      <c r="AB1189" s="68"/>
      <c r="AC1189" s="68"/>
      <c r="AD1189" s="68"/>
      <c r="AE1189" s="68"/>
      <c r="AF1189" s="68"/>
      <c r="AG1189" s="68"/>
      <c r="AH1189" s="68"/>
      <c r="AI1189" s="68"/>
      <c r="AJ1189" s="68"/>
      <c r="AK1189" s="68"/>
      <c r="AL1189" s="68"/>
      <c r="AM1189" s="68"/>
      <c r="AN1189" s="68"/>
      <c r="AO1189" s="68"/>
      <c r="AP1189" s="68"/>
      <c r="AQ1189" s="68"/>
      <c r="AR1189" s="68"/>
      <c r="AS1189" s="68"/>
      <c r="AT1189" s="68"/>
      <c r="AU1189" s="68"/>
      <c r="AV1189" s="68"/>
      <c r="AW1189" s="68"/>
      <c r="AX1189" s="68"/>
      <c r="AY1189" s="68"/>
      <c r="AZ1189" s="68"/>
      <c r="BA1189" s="68"/>
      <c r="BB1189" s="68"/>
      <c r="BC1189" s="68"/>
      <c r="BD1189" s="68"/>
      <c r="BE1189" s="68"/>
      <c r="BF1189" s="68"/>
      <c r="BG1189" s="68"/>
      <c r="BH1189" s="68"/>
      <c r="BI1189" s="68"/>
      <c r="BJ1189" s="68"/>
      <c r="BK1189" s="68"/>
      <c r="BL1189" s="68"/>
      <c r="BM1189" s="68"/>
      <c r="BN1189" s="68"/>
      <c r="BO1189" s="68"/>
      <c r="BP1189" s="68"/>
      <c r="BQ1189" s="68"/>
      <c r="BR1189" s="67" t="s">
        <v>776</v>
      </c>
      <c r="BU1189" s="68"/>
      <c r="BV1189" s="68"/>
      <c r="BW1189" s="68"/>
      <c r="BX1189" s="68"/>
      <c r="BY1189" s="68"/>
      <c r="BZ1189" s="68"/>
      <c r="CA1189" s="68"/>
      <c r="CB1189" s="68"/>
      <c r="CC1189" s="68"/>
      <c r="CD1189" s="68"/>
      <c r="CE1189" s="68"/>
      <c r="CF1189" s="68"/>
      <c r="CG1189" s="68"/>
      <c r="CH1189" s="68"/>
      <c r="CI1189" s="68"/>
    </row>
    <row r="1190">
      <c r="A1190" s="66">
        <v>3781.0</v>
      </c>
      <c r="B1190" s="67" t="s">
        <v>757</v>
      </c>
      <c r="C1190" s="67" t="s">
        <v>758</v>
      </c>
      <c r="D1190" s="67" t="s">
        <v>759</v>
      </c>
      <c r="E1190" s="66">
        <v>2014.0</v>
      </c>
      <c r="F1190" s="67" t="s">
        <v>760</v>
      </c>
      <c r="G1190" s="67" t="s">
        <v>83</v>
      </c>
      <c r="H1190" s="68"/>
      <c r="I1190" s="67" t="s">
        <v>95</v>
      </c>
      <c r="J1190" s="66">
        <v>2015.0</v>
      </c>
      <c r="K1190" s="66">
        <v>40.2</v>
      </c>
      <c r="L1190" s="66">
        <v>2005.0</v>
      </c>
      <c r="M1190" s="67" t="s">
        <v>777</v>
      </c>
      <c r="N1190" s="66">
        <v>18.6</v>
      </c>
      <c r="O1190" s="66">
        <v>3.0</v>
      </c>
      <c r="P1190" s="68"/>
      <c r="Q1190" s="68"/>
      <c r="R1190" s="68"/>
      <c r="S1190" s="68"/>
      <c r="T1190" s="68"/>
      <c r="U1190" s="68"/>
      <c r="V1190" s="68"/>
      <c r="W1190" s="68"/>
      <c r="X1190" s="69"/>
      <c r="Y1190" s="69"/>
      <c r="Z1190" s="68"/>
      <c r="AA1190" s="66">
        <v>1.0</v>
      </c>
      <c r="AB1190" s="68"/>
      <c r="AC1190" s="68"/>
      <c r="AD1190" s="68"/>
      <c r="AE1190" s="68"/>
      <c r="AF1190" s="68"/>
      <c r="AG1190" s="68"/>
      <c r="AH1190" s="68"/>
      <c r="AI1190" s="68"/>
      <c r="AJ1190" s="68"/>
      <c r="AK1190" s="68"/>
      <c r="AL1190" s="68"/>
      <c r="AM1190" s="68"/>
      <c r="AN1190" s="68"/>
      <c r="AO1190" s="68"/>
      <c r="AP1190" s="68"/>
      <c r="AQ1190" s="68"/>
      <c r="AR1190" s="68"/>
      <c r="AS1190" s="68"/>
      <c r="AT1190" s="68"/>
      <c r="AU1190" s="68"/>
      <c r="AV1190" s="68"/>
      <c r="AW1190" s="68"/>
      <c r="AX1190" s="68"/>
      <c r="AY1190" s="68"/>
      <c r="AZ1190" s="68"/>
      <c r="BA1190" s="68"/>
      <c r="BB1190" s="68"/>
      <c r="BC1190" s="68"/>
      <c r="BD1190" s="68"/>
      <c r="BE1190" s="68"/>
      <c r="BF1190" s="68"/>
      <c r="BG1190" s="68"/>
      <c r="BH1190" s="68"/>
      <c r="BI1190" s="68"/>
      <c r="BJ1190" s="68"/>
      <c r="BK1190" s="68"/>
      <c r="BL1190" s="68"/>
      <c r="BM1190" s="68"/>
      <c r="BN1190" s="68"/>
      <c r="BO1190" s="68"/>
      <c r="BP1190" s="68"/>
      <c r="BQ1190" s="68"/>
      <c r="BR1190" s="67" t="s">
        <v>778</v>
      </c>
      <c r="BU1190" s="68"/>
      <c r="BV1190" s="68"/>
      <c r="BW1190" s="68"/>
      <c r="BX1190" s="68"/>
      <c r="BY1190" s="68"/>
      <c r="BZ1190" s="68"/>
      <c r="CA1190" s="68"/>
      <c r="CB1190" s="68"/>
      <c r="CC1190" s="68"/>
      <c r="CD1190" s="68"/>
      <c r="CE1190" s="68"/>
      <c r="CF1190" s="68"/>
      <c r="CG1190" s="68"/>
      <c r="CH1190" s="68"/>
      <c r="CI1190" s="68"/>
    </row>
    <row r="1191">
      <c r="A1191" s="66">
        <v>3781.0</v>
      </c>
      <c r="B1191" s="67" t="s">
        <v>757</v>
      </c>
      <c r="C1191" s="67" t="s">
        <v>758</v>
      </c>
      <c r="D1191" s="67" t="s">
        <v>759</v>
      </c>
      <c r="E1191" s="66">
        <v>2014.0</v>
      </c>
      <c r="F1191" s="67" t="s">
        <v>760</v>
      </c>
      <c r="G1191" s="67" t="s">
        <v>83</v>
      </c>
      <c r="H1191" s="68"/>
      <c r="I1191" s="67" t="s">
        <v>95</v>
      </c>
      <c r="J1191" s="66">
        <v>2015.0</v>
      </c>
      <c r="K1191" s="66">
        <v>72.5</v>
      </c>
      <c r="L1191" s="66">
        <v>2005.0</v>
      </c>
      <c r="M1191" s="67" t="s">
        <v>775</v>
      </c>
      <c r="N1191" s="66">
        <v>18.6</v>
      </c>
      <c r="O1191" s="66">
        <v>2.5</v>
      </c>
      <c r="P1191" s="68"/>
      <c r="Q1191" s="68"/>
      <c r="R1191" s="68"/>
      <c r="S1191" s="68"/>
      <c r="T1191" s="68"/>
      <c r="U1191" s="68"/>
      <c r="V1191" s="68"/>
      <c r="W1191" s="68"/>
      <c r="X1191" s="69"/>
      <c r="Y1191" s="69"/>
      <c r="Z1191" s="68"/>
      <c r="AA1191" s="66">
        <v>1.0</v>
      </c>
      <c r="AB1191" s="68"/>
      <c r="AC1191" s="68"/>
      <c r="AD1191" s="68"/>
      <c r="AE1191" s="68"/>
      <c r="AF1191" s="68"/>
      <c r="AG1191" s="68"/>
      <c r="AH1191" s="68"/>
      <c r="AI1191" s="68"/>
      <c r="AJ1191" s="68"/>
      <c r="AK1191" s="68"/>
      <c r="AL1191" s="68"/>
      <c r="AM1191" s="68"/>
      <c r="AN1191" s="68"/>
      <c r="AO1191" s="68"/>
      <c r="AP1191" s="68"/>
      <c r="AQ1191" s="68"/>
      <c r="AR1191" s="68"/>
      <c r="AS1191" s="68"/>
      <c r="AT1191" s="68"/>
      <c r="AU1191" s="68"/>
      <c r="AV1191" s="68"/>
      <c r="AW1191" s="68"/>
      <c r="AX1191" s="68"/>
      <c r="AY1191" s="68"/>
      <c r="AZ1191" s="68"/>
      <c r="BA1191" s="68"/>
      <c r="BB1191" s="68"/>
      <c r="BC1191" s="68"/>
      <c r="BD1191" s="68"/>
      <c r="BE1191" s="68"/>
      <c r="BF1191" s="68"/>
      <c r="BG1191" s="68"/>
      <c r="BH1191" s="68"/>
      <c r="BI1191" s="68"/>
      <c r="BJ1191" s="68"/>
      <c r="BK1191" s="68"/>
      <c r="BL1191" s="68"/>
      <c r="BM1191" s="68"/>
      <c r="BN1191" s="68"/>
      <c r="BO1191" s="68"/>
      <c r="BP1191" s="68"/>
      <c r="BQ1191" s="68"/>
      <c r="BR1191" s="67" t="s">
        <v>776</v>
      </c>
      <c r="BU1191" s="68"/>
      <c r="BV1191" s="68"/>
      <c r="BW1191" s="68"/>
      <c r="BX1191" s="68"/>
      <c r="BY1191" s="68"/>
      <c r="BZ1191" s="68"/>
      <c r="CA1191" s="68"/>
      <c r="CB1191" s="68"/>
      <c r="CC1191" s="68"/>
      <c r="CD1191" s="68"/>
      <c r="CE1191" s="68"/>
      <c r="CF1191" s="68"/>
      <c r="CG1191" s="68"/>
      <c r="CH1191" s="68"/>
      <c r="CI1191" s="68"/>
    </row>
    <row r="1192">
      <c r="A1192" s="66">
        <v>3781.0</v>
      </c>
      <c r="B1192" s="67" t="s">
        <v>757</v>
      </c>
      <c r="C1192" s="67" t="s">
        <v>758</v>
      </c>
      <c r="D1192" s="67" t="s">
        <v>759</v>
      </c>
      <c r="E1192" s="66">
        <v>2014.0</v>
      </c>
      <c r="F1192" s="67" t="s">
        <v>760</v>
      </c>
      <c r="G1192" s="67" t="s">
        <v>83</v>
      </c>
      <c r="H1192" s="68"/>
      <c r="I1192" s="67" t="s">
        <v>95</v>
      </c>
      <c r="J1192" s="66">
        <v>2015.0</v>
      </c>
      <c r="K1192" s="66">
        <v>58.0</v>
      </c>
      <c r="L1192" s="66">
        <v>2005.0</v>
      </c>
      <c r="M1192" s="67" t="s">
        <v>777</v>
      </c>
      <c r="N1192" s="66">
        <v>18.6</v>
      </c>
      <c r="O1192" s="66">
        <v>2.5</v>
      </c>
      <c r="P1192" s="68"/>
      <c r="Q1192" s="68"/>
      <c r="R1192" s="68"/>
      <c r="S1192" s="68"/>
      <c r="T1192" s="68"/>
      <c r="U1192" s="68"/>
      <c r="V1192" s="68"/>
      <c r="W1192" s="68"/>
      <c r="X1192" s="69"/>
      <c r="Y1192" s="69"/>
      <c r="Z1192" s="68"/>
      <c r="AA1192" s="66">
        <v>1.0</v>
      </c>
      <c r="AB1192" s="68"/>
      <c r="AC1192" s="68"/>
      <c r="AD1192" s="68"/>
      <c r="AE1192" s="68"/>
      <c r="AF1192" s="68"/>
      <c r="AG1192" s="68"/>
      <c r="AH1192" s="68"/>
      <c r="AI1192" s="68"/>
      <c r="AJ1192" s="68"/>
      <c r="AK1192" s="68"/>
      <c r="AL1192" s="68"/>
      <c r="AM1192" s="68"/>
      <c r="AN1192" s="68"/>
      <c r="AO1192" s="68"/>
      <c r="AP1192" s="68"/>
      <c r="AQ1192" s="68"/>
      <c r="AR1192" s="68"/>
      <c r="AS1192" s="68"/>
      <c r="AT1192" s="68"/>
      <c r="AU1192" s="68"/>
      <c r="AV1192" s="68"/>
      <c r="AW1192" s="68"/>
      <c r="AX1192" s="68"/>
      <c r="AY1192" s="68"/>
      <c r="AZ1192" s="68"/>
      <c r="BA1192" s="68"/>
      <c r="BB1192" s="68"/>
      <c r="BC1192" s="68"/>
      <c r="BD1192" s="68"/>
      <c r="BE1192" s="68"/>
      <c r="BF1192" s="68"/>
      <c r="BG1192" s="68"/>
      <c r="BH1192" s="68"/>
      <c r="BI1192" s="68"/>
      <c r="BJ1192" s="68"/>
      <c r="BK1192" s="68"/>
      <c r="BL1192" s="68"/>
      <c r="BM1192" s="68"/>
      <c r="BN1192" s="68"/>
      <c r="BO1192" s="68"/>
      <c r="BP1192" s="68"/>
      <c r="BQ1192" s="68"/>
      <c r="BR1192" s="67" t="s">
        <v>778</v>
      </c>
      <c r="BU1192" s="68"/>
      <c r="BV1192" s="68"/>
      <c r="BW1192" s="68"/>
      <c r="BX1192" s="68"/>
      <c r="BY1192" s="68"/>
      <c r="BZ1192" s="68"/>
      <c r="CA1192" s="68"/>
      <c r="CB1192" s="68"/>
      <c r="CC1192" s="68"/>
      <c r="CD1192" s="68"/>
      <c r="CE1192" s="68"/>
      <c r="CF1192" s="68"/>
      <c r="CG1192" s="68"/>
      <c r="CH1192" s="68"/>
      <c r="CI1192" s="68"/>
    </row>
    <row r="1193">
      <c r="A1193" s="66">
        <v>1191.0</v>
      </c>
      <c r="B1193" s="68"/>
      <c r="C1193" s="67" t="s">
        <v>758</v>
      </c>
      <c r="D1193" s="67" t="s">
        <v>580</v>
      </c>
      <c r="E1193" s="66">
        <v>2018.0</v>
      </c>
      <c r="F1193" s="67" t="s">
        <v>779</v>
      </c>
      <c r="G1193" s="67" t="s">
        <v>780</v>
      </c>
      <c r="H1193" s="67" t="s">
        <v>275</v>
      </c>
      <c r="I1193" s="68"/>
      <c r="J1193" s="66">
        <v>2020.0</v>
      </c>
      <c r="K1193" s="66">
        <v>25.64</v>
      </c>
      <c r="L1193" s="66">
        <v>2015.0</v>
      </c>
      <c r="M1193" s="67" t="s">
        <v>781</v>
      </c>
      <c r="N1193" s="66">
        <v>12.27</v>
      </c>
      <c r="O1193" s="68"/>
      <c r="P1193" s="66">
        <v>0.1</v>
      </c>
      <c r="Q1193" s="66"/>
      <c r="R1193" s="66">
        <v>1.5</v>
      </c>
      <c r="S1193" s="68"/>
      <c r="T1193" s="68"/>
      <c r="U1193" s="68"/>
      <c r="V1193" s="68"/>
      <c r="W1193" s="68"/>
      <c r="X1193" s="69"/>
      <c r="Y1193" s="69"/>
      <c r="Z1193" s="68"/>
      <c r="AA1193" s="68"/>
      <c r="AB1193" s="68"/>
      <c r="AC1193" s="68"/>
      <c r="AD1193" s="68"/>
      <c r="AE1193" s="68"/>
      <c r="AF1193" s="68"/>
      <c r="AG1193" s="68"/>
      <c r="AH1193" s="68"/>
      <c r="AI1193" s="68"/>
      <c r="AJ1193" s="68"/>
      <c r="AK1193" s="68"/>
      <c r="AL1193" s="68"/>
      <c r="AM1193" s="68"/>
      <c r="AN1193" s="68"/>
      <c r="AO1193" s="68"/>
      <c r="AP1193" s="68"/>
      <c r="AQ1193" s="68"/>
      <c r="AR1193" s="68"/>
      <c r="AS1193" s="68"/>
      <c r="AT1193" s="68"/>
      <c r="AU1193" s="68"/>
      <c r="AV1193" s="68"/>
      <c r="AW1193" s="68"/>
      <c r="AX1193" s="68"/>
      <c r="AY1193" s="68"/>
      <c r="AZ1193" s="68"/>
      <c r="BA1193" s="68"/>
      <c r="BB1193" s="68"/>
      <c r="BC1193" s="68"/>
      <c r="BD1193" s="68"/>
      <c r="BE1193" s="68"/>
      <c r="BF1193" s="68"/>
      <c r="BG1193" s="68"/>
      <c r="BH1193" s="68"/>
      <c r="BI1193" s="68"/>
      <c r="BJ1193" s="68"/>
      <c r="BK1193" s="68"/>
      <c r="BL1193" s="68"/>
      <c r="BM1193" s="68"/>
      <c r="BN1193" s="68"/>
      <c r="BO1193" s="68"/>
      <c r="BP1193" s="68"/>
      <c r="BQ1193" s="68"/>
      <c r="BR1193" s="68"/>
      <c r="BS1193" s="68"/>
      <c r="BT1193" s="68"/>
      <c r="BU1193" s="68"/>
      <c r="BV1193" s="68"/>
      <c r="BW1193" s="68"/>
      <c r="BX1193" s="68"/>
      <c r="BY1193" s="68"/>
      <c r="BZ1193" s="68"/>
      <c r="CA1193" s="68"/>
      <c r="CB1193" s="68"/>
      <c r="CC1193" s="68"/>
      <c r="CD1193" s="68"/>
      <c r="CE1193" s="68"/>
      <c r="CF1193" s="68"/>
      <c r="CG1193" s="68"/>
      <c r="CH1193" s="68"/>
      <c r="CI1193" s="68"/>
    </row>
    <row r="1194">
      <c r="A1194" s="66">
        <v>1191.0</v>
      </c>
      <c r="B1194" s="68"/>
      <c r="C1194" s="67" t="s">
        <v>758</v>
      </c>
      <c r="D1194" s="67" t="s">
        <v>580</v>
      </c>
      <c r="E1194" s="66">
        <v>2018.0</v>
      </c>
      <c r="F1194" s="67" t="s">
        <v>779</v>
      </c>
      <c r="G1194" s="67" t="s">
        <v>780</v>
      </c>
      <c r="H1194" s="67" t="s">
        <v>275</v>
      </c>
      <c r="I1194" s="68"/>
      <c r="J1194" s="66">
        <v>2050.0</v>
      </c>
      <c r="K1194" s="66">
        <v>48.0</v>
      </c>
      <c r="L1194" s="66">
        <v>2015.0</v>
      </c>
      <c r="M1194" s="67" t="s">
        <v>781</v>
      </c>
      <c r="N1194" s="66">
        <v>12.27</v>
      </c>
      <c r="O1194" s="68"/>
      <c r="P1194" s="66">
        <v>0.1</v>
      </c>
      <c r="Q1194" s="66"/>
      <c r="R1194" s="66">
        <v>1.5</v>
      </c>
      <c r="S1194" s="68"/>
      <c r="T1194" s="68"/>
      <c r="U1194" s="68"/>
      <c r="V1194" s="68"/>
      <c r="W1194" s="68"/>
      <c r="X1194" s="69"/>
      <c r="Y1194" s="69"/>
      <c r="Z1194" s="68"/>
      <c r="AA1194" s="68"/>
      <c r="AB1194" s="68"/>
      <c r="AC1194" s="68"/>
      <c r="AD1194" s="68"/>
      <c r="AE1194" s="68"/>
      <c r="AF1194" s="68"/>
      <c r="AG1194" s="68"/>
      <c r="AH1194" s="68"/>
      <c r="AI1194" s="68"/>
      <c r="AJ1194" s="68"/>
      <c r="AK1194" s="68"/>
      <c r="AL1194" s="68"/>
      <c r="AM1194" s="68"/>
      <c r="AN1194" s="68"/>
      <c r="AO1194" s="68"/>
      <c r="AP1194" s="68"/>
      <c r="AQ1194" s="68"/>
      <c r="AR1194" s="68"/>
      <c r="AS1194" s="68"/>
      <c r="AT1194" s="68"/>
      <c r="AU1194" s="68"/>
      <c r="AV1194" s="68"/>
      <c r="AW1194" s="68"/>
      <c r="AX1194" s="68"/>
      <c r="AY1194" s="68"/>
      <c r="AZ1194" s="68"/>
      <c r="BA1194" s="68"/>
      <c r="BB1194" s="68"/>
      <c r="BC1194" s="68"/>
      <c r="BD1194" s="68"/>
      <c r="BE1194" s="68"/>
      <c r="BF1194" s="68"/>
      <c r="BG1194" s="68"/>
      <c r="BH1194" s="68"/>
      <c r="BI1194" s="68"/>
      <c r="BJ1194" s="68"/>
      <c r="BK1194" s="68"/>
      <c r="BL1194" s="68"/>
      <c r="BM1194" s="68"/>
      <c r="BN1194" s="68"/>
      <c r="BO1194" s="68"/>
      <c r="BP1194" s="68"/>
      <c r="BQ1194" s="68"/>
      <c r="BR1194" s="68"/>
      <c r="BS1194" s="68"/>
      <c r="BT1194" s="68"/>
      <c r="BU1194" s="68"/>
      <c r="BV1194" s="68"/>
      <c r="BW1194" s="68"/>
      <c r="BX1194" s="68"/>
      <c r="BY1194" s="68"/>
      <c r="BZ1194" s="68"/>
      <c r="CA1194" s="68"/>
      <c r="CB1194" s="68"/>
      <c r="CC1194" s="68"/>
      <c r="CD1194" s="68"/>
      <c r="CE1194" s="68"/>
      <c r="CF1194" s="68"/>
      <c r="CG1194" s="68"/>
      <c r="CH1194" s="68"/>
      <c r="CI1194" s="68"/>
    </row>
    <row r="1195">
      <c r="A1195" s="66">
        <v>1191.0</v>
      </c>
      <c r="B1195" s="68"/>
      <c r="C1195" s="67" t="s">
        <v>758</v>
      </c>
      <c r="D1195" s="67" t="s">
        <v>580</v>
      </c>
      <c r="E1195" s="66">
        <v>2018.0</v>
      </c>
      <c r="F1195" s="67" t="s">
        <v>779</v>
      </c>
      <c r="G1195" s="67" t="s">
        <v>780</v>
      </c>
      <c r="H1195" s="67" t="s">
        <v>275</v>
      </c>
      <c r="I1195" s="68"/>
      <c r="J1195" s="66">
        <v>2100.0</v>
      </c>
      <c r="K1195" s="66">
        <v>122.72</v>
      </c>
      <c r="L1195" s="66">
        <v>2015.0</v>
      </c>
      <c r="M1195" s="67" t="s">
        <v>781</v>
      </c>
      <c r="N1195" s="66">
        <v>12.27</v>
      </c>
      <c r="O1195" s="68"/>
      <c r="P1195" s="66">
        <v>0.1</v>
      </c>
      <c r="Q1195" s="66"/>
      <c r="R1195" s="66">
        <v>1.5</v>
      </c>
      <c r="S1195" s="68"/>
      <c r="T1195" s="68"/>
      <c r="U1195" s="68"/>
      <c r="V1195" s="68"/>
      <c r="W1195" s="68"/>
      <c r="X1195" s="69"/>
      <c r="Y1195" s="69"/>
      <c r="Z1195" s="68"/>
      <c r="AA1195" s="68"/>
      <c r="AB1195" s="68"/>
      <c r="AC1195" s="68"/>
      <c r="AD1195" s="68"/>
      <c r="AE1195" s="68"/>
      <c r="AF1195" s="68"/>
      <c r="AG1195" s="68"/>
      <c r="AH1195" s="68"/>
      <c r="AI1195" s="68"/>
      <c r="AJ1195" s="68"/>
      <c r="AK1195" s="68"/>
      <c r="AL1195" s="68"/>
      <c r="AM1195" s="68"/>
      <c r="AN1195" s="68"/>
      <c r="AO1195" s="68"/>
      <c r="AP1195" s="68"/>
      <c r="AQ1195" s="68"/>
      <c r="AR1195" s="68"/>
      <c r="AS1195" s="68"/>
      <c r="AT1195" s="68"/>
      <c r="AU1195" s="68"/>
      <c r="AV1195" s="68"/>
      <c r="AW1195" s="68"/>
      <c r="AX1195" s="68"/>
      <c r="AY1195" s="68"/>
      <c r="AZ1195" s="68"/>
      <c r="BA1195" s="68"/>
      <c r="BB1195" s="68"/>
      <c r="BC1195" s="68"/>
      <c r="BD1195" s="68"/>
      <c r="BE1195" s="68"/>
      <c r="BF1195" s="68"/>
      <c r="BG1195" s="68"/>
      <c r="BH1195" s="68"/>
      <c r="BI1195" s="68"/>
      <c r="BJ1195" s="68"/>
      <c r="BK1195" s="68"/>
      <c r="BL1195" s="68"/>
      <c r="BM1195" s="68"/>
      <c r="BN1195" s="68"/>
      <c r="BO1195" s="68"/>
      <c r="BP1195" s="68"/>
      <c r="BQ1195" s="68"/>
      <c r="BR1195" s="68"/>
      <c r="BS1195" s="68"/>
      <c r="BT1195" s="68"/>
      <c r="BU1195" s="68"/>
      <c r="BV1195" s="68"/>
      <c r="BW1195" s="68"/>
      <c r="BX1195" s="68"/>
      <c r="BY1195" s="68"/>
      <c r="BZ1195" s="68"/>
      <c r="CA1195" s="68"/>
      <c r="CB1195" s="68"/>
      <c r="CC1195" s="68"/>
      <c r="CD1195" s="68"/>
      <c r="CE1195" s="68"/>
      <c r="CF1195" s="68"/>
      <c r="CG1195" s="68"/>
      <c r="CH1195" s="68"/>
      <c r="CI1195" s="68"/>
    </row>
    <row r="1196">
      <c r="A1196" s="66">
        <v>1191.0</v>
      </c>
      <c r="B1196" s="68"/>
      <c r="C1196" s="67" t="s">
        <v>758</v>
      </c>
      <c r="D1196" s="67" t="s">
        <v>580</v>
      </c>
      <c r="E1196" s="66">
        <v>2018.0</v>
      </c>
      <c r="F1196" s="67" t="s">
        <v>779</v>
      </c>
      <c r="G1196" s="67" t="s">
        <v>780</v>
      </c>
      <c r="H1196" s="67" t="s">
        <v>275</v>
      </c>
      <c r="I1196" s="68"/>
      <c r="J1196" s="66">
        <v>2020.0</v>
      </c>
      <c r="K1196" s="66">
        <v>14.45</v>
      </c>
      <c r="L1196" s="66">
        <v>2015.0</v>
      </c>
      <c r="M1196" s="67" t="s">
        <v>781</v>
      </c>
      <c r="N1196" s="66">
        <v>12.27</v>
      </c>
      <c r="O1196" s="68"/>
      <c r="P1196" s="66">
        <v>0.1</v>
      </c>
      <c r="Q1196" s="66"/>
      <c r="R1196" s="66">
        <v>2.0</v>
      </c>
      <c r="S1196" s="68"/>
      <c r="T1196" s="68"/>
      <c r="U1196" s="68"/>
      <c r="V1196" s="68"/>
      <c r="W1196" s="68"/>
      <c r="X1196" s="69"/>
      <c r="Y1196" s="69"/>
      <c r="Z1196" s="68"/>
      <c r="AA1196" s="68"/>
      <c r="AB1196" s="68"/>
      <c r="AC1196" s="68"/>
      <c r="AD1196" s="68"/>
      <c r="AE1196" s="68"/>
      <c r="AF1196" s="68"/>
      <c r="AG1196" s="68"/>
      <c r="AH1196" s="68"/>
      <c r="AI1196" s="68"/>
      <c r="AJ1196" s="68"/>
      <c r="AK1196" s="68"/>
      <c r="AL1196" s="68"/>
      <c r="AM1196" s="68"/>
      <c r="AN1196" s="68"/>
      <c r="AO1196" s="68"/>
      <c r="AP1196" s="68"/>
      <c r="AQ1196" s="68"/>
      <c r="AR1196" s="68"/>
      <c r="AS1196" s="68"/>
      <c r="AT1196" s="68"/>
      <c r="AU1196" s="68"/>
      <c r="AV1196" s="68"/>
      <c r="AW1196" s="68"/>
      <c r="AX1196" s="68"/>
      <c r="AY1196" s="68"/>
      <c r="AZ1196" s="68"/>
      <c r="BA1196" s="68"/>
      <c r="BB1196" s="68"/>
      <c r="BC1196" s="68"/>
      <c r="BD1196" s="68"/>
      <c r="BE1196" s="68"/>
      <c r="BF1196" s="68"/>
      <c r="BG1196" s="68"/>
      <c r="BH1196" s="68"/>
      <c r="BI1196" s="68"/>
      <c r="BJ1196" s="68"/>
      <c r="BK1196" s="68"/>
      <c r="BL1196" s="68"/>
      <c r="BM1196" s="68"/>
      <c r="BN1196" s="68"/>
      <c r="BO1196" s="68"/>
      <c r="BP1196" s="68"/>
      <c r="BQ1196" s="68"/>
      <c r="BR1196" s="68"/>
      <c r="BS1196" s="68"/>
      <c r="BT1196" s="68"/>
      <c r="BU1196" s="68"/>
      <c r="BV1196" s="68"/>
      <c r="BW1196" s="68"/>
      <c r="BX1196" s="68"/>
      <c r="BY1196" s="68"/>
      <c r="BZ1196" s="68"/>
      <c r="CA1196" s="68"/>
      <c r="CB1196" s="68"/>
      <c r="CC1196" s="68"/>
      <c r="CD1196" s="68"/>
      <c r="CE1196" s="68"/>
      <c r="CF1196" s="68"/>
      <c r="CG1196" s="68"/>
      <c r="CH1196" s="68"/>
      <c r="CI1196" s="68"/>
    </row>
    <row r="1197">
      <c r="A1197" s="66">
        <v>1191.0</v>
      </c>
      <c r="B1197" s="68"/>
      <c r="C1197" s="67" t="s">
        <v>758</v>
      </c>
      <c r="D1197" s="67" t="s">
        <v>580</v>
      </c>
      <c r="E1197" s="66">
        <v>2018.0</v>
      </c>
      <c r="F1197" s="67" t="s">
        <v>779</v>
      </c>
      <c r="G1197" s="67" t="s">
        <v>780</v>
      </c>
      <c r="H1197" s="67" t="s">
        <v>275</v>
      </c>
      <c r="I1197" s="67" t="s">
        <v>95</v>
      </c>
      <c r="J1197" s="66">
        <v>2020.0</v>
      </c>
      <c r="K1197" s="66">
        <v>174.27</v>
      </c>
      <c r="L1197" s="66">
        <v>2015.0</v>
      </c>
      <c r="M1197" s="67" t="s">
        <v>781</v>
      </c>
      <c r="N1197" s="66">
        <v>12.27</v>
      </c>
      <c r="O1197" s="68"/>
      <c r="P1197" s="66">
        <v>0.1</v>
      </c>
      <c r="Q1197" s="66"/>
      <c r="R1197" s="66">
        <v>1.0</v>
      </c>
      <c r="S1197" s="68"/>
      <c r="T1197" s="68"/>
      <c r="U1197" s="68"/>
      <c r="V1197" s="68"/>
      <c r="W1197" s="68"/>
      <c r="X1197" s="69"/>
      <c r="Y1197" s="69"/>
      <c r="Z1197" s="68"/>
      <c r="AA1197" s="68"/>
      <c r="AB1197" s="68"/>
      <c r="AC1197" s="68"/>
      <c r="AD1197" s="68"/>
      <c r="AE1197" s="68"/>
      <c r="AF1197" s="68"/>
      <c r="AG1197" s="68"/>
      <c r="AH1197" s="68"/>
      <c r="AI1197" s="68"/>
      <c r="AJ1197" s="68"/>
      <c r="AK1197" s="68"/>
      <c r="AL1197" s="68"/>
      <c r="AM1197" s="68"/>
      <c r="AN1197" s="68"/>
      <c r="AO1197" s="68"/>
      <c r="AP1197" s="68"/>
      <c r="AQ1197" s="68"/>
      <c r="AR1197" s="68"/>
      <c r="AS1197" s="68"/>
      <c r="AT1197" s="68"/>
      <c r="AU1197" s="68"/>
      <c r="AV1197" s="68"/>
      <c r="AW1197" s="68"/>
      <c r="AX1197" s="68"/>
      <c r="AY1197" s="68"/>
      <c r="AZ1197" s="68"/>
      <c r="BA1197" s="68"/>
      <c r="BB1197" s="68"/>
      <c r="BC1197" s="68"/>
      <c r="BD1197" s="68"/>
      <c r="BE1197" s="68"/>
      <c r="BF1197" s="68"/>
      <c r="BG1197" s="68"/>
      <c r="BH1197" s="68"/>
      <c r="BI1197" s="68"/>
      <c r="BJ1197" s="68"/>
      <c r="BK1197" s="68"/>
      <c r="BL1197" s="68"/>
      <c r="BM1197" s="68"/>
      <c r="BN1197" s="68"/>
      <c r="BO1197" s="68"/>
      <c r="BP1197" s="68"/>
      <c r="BQ1197" s="68"/>
      <c r="BR1197" s="68"/>
      <c r="BS1197" s="68"/>
      <c r="BT1197" s="68"/>
      <c r="BU1197" s="68"/>
      <c r="BV1197" s="68"/>
      <c r="BW1197" s="68"/>
      <c r="BX1197" s="68"/>
      <c r="BY1197" s="68"/>
      <c r="BZ1197" s="68"/>
      <c r="CA1197" s="68"/>
      <c r="CB1197" s="68"/>
      <c r="CC1197" s="68"/>
      <c r="CD1197" s="68"/>
      <c r="CE1197" s="68"/>
      <c r="CF1197" s="68"/>
      <c r="CG1197" s="68"/>
      <c r="CH1197" s="68"/>
      <c r="CI1197" s="68"/>
    </row>
    <row r="1198">
      <c r="A1198" s="66">
        <v>1191.0</v>
      </c>
      <c r="B1198" s="68"/>
      <c r="C1198" s="67" t="s">
        <v>758</v>
      </c>
      <c r="D1198" s="67" t="s">
        <v>580</v>
      </c>
      <c r="E1198" s="66">
        <v>2018.0</v>
      </c>
      <c r="F1198" s="67" t="s">
        <v>779</v>
      </c>
      <c r="G1198" s="67" t="s">
        <v>780</v>
      </c>
      <c r="H1198" s="67" t="s">
        <v>275</v>
      </c>
      <c r="I1198" s="67" t="s">
        <v>95</v>
      </c>
      <c r="J1198" s="66">
        <v>2020.0</v>
      </c>
      <c r="K1198" s="66">
        <v>12.27</v>
      </c>
      <c r="L1198" s="66">
        <v>2015.0</v>
      </c>
      <c r="M1198" s="67" t="s">
        <v>782</v>
      </c>
      <c r="N1198" s="66">
        <v>12.27</v>
      </c>
      <c r="O1198" s="68"/>
      <c r="P1198" s="66">
        <v>1.5</v>
      </c>
      <c r="Q1198" s="66"/>
      <c r="R1198" s="66">
        <v>1.5</v>
      </c>
      <c r="S1198" s="68"/>
      <c r="T1198" s="68"/>
      <c r="U1198" s="68"/>
      <c r="V1198" s="68"/>
      <c r="W1198" s="68"/>
      <c r="X1198" s="69"/>
      <c r="Y1198" s="69"/>
      <c r="Z1198" s="68"/>
      <c r="AA1198" s="68"/>
      <c r="AB1198" s="68"/>
      <c r="AC1198" s="68"/>
      <c r="AD1198" s="68"/>
      <c r="AE1198" s="68"/>
      <c r="AF1198" s="68"/>
      <c r="AG1198" s="68"/>
      <c r="AH1198" s="68"/>
      <c r="AI1198" s="68"/>
      <c r="AJ1198" s="68"/>
      <c r="AK1198" s="68"/>
      <c r="AL1198" s="68"/>
      <c r="AM1198" s="68"/>
      <c r="AN1198" s="68"/>
      <c r="AO1198" s="68"/>
      <c r="AP1198" s="68"/>
      <c r="AQ1198" s="68"/>
      <c r="AR1198" s="68"/>
      <c r="AS1198" s="68"/>
      <c r="AT1198" s="68"/>
      <c r="AU1198" s="68"/>
      <c r="AV1198" s="68"/>
      <c r="AW1198" s="68"/>
      <c r="AX1198" s="68"/>
      <c r="AY1198" s="68"/>
      <c r="AZ1198" s="68"/>
      <c r="BA1198" s="68"/>
      <c r="BB1198" s="68"/>
      <c r="BC1198" s="68"/>
      <c r="BD1198" s="68"/>
      <c r="BE1198" s="68"/>
      <c r="BF1198" s="68"/>
      <c r="BG1198" s="68"/>
      <c r="BH1198" s="68"/>
      <c r="BI1198" s="68"/>
      <c r="BJ1198" s="68"/>
      <c r="BK1198" s="68"/>
      <c r="BL1198" s="68"/>
      <c r="BM1198" s="68"/>
      <c r="BN1198" s="68"/>
      <c r="BO1198" s="68"/>
      <c r="BP1198" s="68"/>
      <c r="BQ1198" s="68"/>
      <c r="BR1198" s="68"/>
      <c r="BS1198" s="68"/>
      <c r="BT1198" s="68"/>
      <c r="BU1198" s="68"/>
      <c r="BV1198" s="68"/>
      <c r="BW1198" s="68"/>
      <c r="BX1198" s="68"/>
      <c r="BY1198" s="68"/>
      <c r="BZ1198" s="68"/>
      <c r="CA1198" s="68"/>
      <c r="CB1198" s="68"/>
      <c r="CC1198" s="68"/>
      <c r="CD1198" s="68"/>
      <c r="CE1198" s="68"/>
      <c r="CF1198" s="68"/>
      <c r="CG1198" s="68"/>
      <c r="CH1198" s="68"/>
      <c r="CI1198" s="68"/>
    </row>
    <row r="1199">
      <c r="A1199" s="66">
        <v>1191.0</v>
      </c>
      <c r="B1199" s="68"/>
      <c r="C1199" s="67" t="s">
        <v>758</v>
      </c>
      <c r="D1199" s="67" t="s">
        <v>580</v>
      </c>
      <c r="E1199" s="66">
        <v>2018.0</v>
      </c>
      <c r="F1199" s="67" t="s">
        <v>779</v>
      </c>
      <c r="G1199" s="67" t="s">
        <v>780</v>
      </c>
      <c r="H1199" s="67" t="s">
        <v>275</v>
      </c>
      <c r="I1199" s="67" t="s">
        <v>95</v>
      </c>
      <c r="J1199" s="66">
        <v>2050.0</v>
      </c>
      <c r="K1199" s="66">
        <v>22.1</v>
      </c>
      <c r="L1199" s="66">
        <v>2015.0</v>
      </c>
      <c r="M1199" s="67" t="s">
        <v>782</v>
      </c>
      <c r="N1199" s="66">
        <v>12.27</v>
      </c>
      <c r="O1199" s="68"/>
      <c r="P1199" s="66">
        <v>1.5</v>
      </c>
      <c r="Q1199" s="66"/>
      <c r="R1199" s="66">
        <v>1.5</v>
      </c>
      <c r="S1199" s="68"/>
      <c r="T1199" s="68"/>
      <c r="U1199" s="68"/>
      <c r="V1199" s="68"/>
      <c r="W1199" s="68"/>
      <c r="X1199" s="69"/>
      <c r="Y1199" s="69"/>
      <c r="Z1199" s="68"/>
      <c r="AA1199" s="68"/>
      <c r="AB1199" s="68"/>
      <c r="AC1199" s="68"/>
      <c r="AD1199" s="68"/>
      <c r="AE1199" s="68"/>
      <c r="AF1199" s="68"/>
      <c r="AG1199" s="68"/>
      <c r="AH1199" s="68"/>
      <c r="AI1199" s="68"/>
      <c r="AJ1199" s="68"/>
      <c r="AK1199" s="68"/>
      <c r="AL1199" s="68"/>
      <c r="AM1199" s="68"/>
      <c r="AN1199" s="68"/>
      <c r="AO1199" s="68"/>
      <c r="AP1199" s="68"/>
      <c r="AQ1199" s="68"/>
      <c r="AR1199" s="68"/>
      <c r="AS1199" s="68"/>
      <c r="AT1199" s="68"/>
      <c r="AU1199" s="68"/>
      <c r="AV1199" s="68"/>
      <c r="AW1199" s="68"/>
      <c r="AX1199" s="68"/>
      <c r="AY1199" s="68"/>
      <c r="AZ1199" s="68"/>
      <c r="BA1199" s="68"/>
      <c r="BB1199" s="68"/>
      <c r="BC1199" s="68"/>
      <c r="BD1199" s="68"/>
      <c r="BE1199" s="68"/>
      <c r="BF1199" s="68"/>
      <c r="BG1199" s="68"/>
      <c r="BH1199" s="68"/>
      <c r="BI1199" s="68"/>
      <c r="BJ1199" s="68"/>
      <c r="BK1199" s="68"/>
      <c r="BL1199" s="68"/>
      <c r="BM1199" s="68"/>
      <c r="BN1199" s="68"/>
      <c r="BO1199" s="68"/>
      <c r="BP1199" s="68"/>
      <c r="BQ1199" s="68"/>
      <c r="BR1199" s="68"/>
      <c r="BS1199" s="68"/>
      <c r="BT1199" s="68"/>
      <c r="BU1199" s="68"/>
      <c r="BV1199" s="68"/>
      <c r="BW1199" s="68"/>
      <c r="BX1199" s="68"/>
      <c r="BY1199" s="68"/>
      <c r="BZ1199" s="68"/>
      <c r="CA1199" s="68"/>
      <c r="CB1199" s="68"/>
      <c r="CC1199" s="68"/>
      <c r="CD1199" s="68"/>
      <c r="CE1199" s="68"/>
      <c r="CF1199" s="68"/>
      <c r="CG1199" s="68"/>
      <c r="CH1199" s="68"/>
      <c r="CI1199" s="68"/>
    </row>
    <row r="1200">
      <c r="A1200" s="66">
        <v>1191.0</v>
      </c>
      <c r="B1200" s="68"/>
      <c r="C1200" s="67" t="s">
        <v>758</v>
      </c>
      <c r="D1200" s="67" t="s">
        <v>580</v>
      </c>
      <c r="E1200" s="66">
        <v>2018.0</v>
      </c>
      <c r="F1200" s="67" t="s">
        <v>779</v>
      </c>
      <c r="G1200" s="67" t="s">
        <v>780</v>
      </c>
      <c r="H1200" s="67" t="s">
        <v>275</v>
      </c>
      <c r="I1200" s="67" t="s">
        <v>95</v>
      </c>
      <c r="J1200" s="66">
        <v>2100.0</v>
      </c>
      <c r="K1200" s="66">
        <v>57.27</v>
      </c>
      <c r="L1200" s="66">
        <v>2015.0</v>
      </c>
      <c r="M1200" s="67" t="s">
        <v>782</v>
      </c>
      <c r="N1200" s="66">
        <v>12.27</v>
      </c>
      <c r="O1200" s="68"/>
      <c r="P1200" s="66">
        <v>1.5</v>
      </c>
      <c r="Q1200" s="66"/>
      <c r="R1200" s="66">
        <v>1.5</v>
      </c>
      <c r="S1200" s="68"/>
      <c r="T1200" s="68"/>
      <c r="U1200" s="68"/>
      <c r="V1200" s="68"/>
      <c r="W1200" s="68"/>
      <c r="X1200" s="69"/>
      <c r="Y1200" s="69"/>
      <c r="Z1200" s="68"/>
      <c r="AA1200" s="68"/>
      <c r="AB1200" s="68"/>
      <c r="AC1200" s="68"/>
      <c r="AD1200" s="68"/>
      <c r="AE1200" s="68"/>
      <c r="AF1200" s="68"/>
      <c r="AG1200" s="68"/>
      <c r="AH1200" s="68"/>
      <c r="AI1200" s="68"/>
      <c r="AJ1200" s="68"/>
      <c r="AK1200" s="68"/>
      <c r="AL1200" s="68"/>
      <c r="AM1200" s="68"/>
      <c r="AN1200" s="68"/>
      <c r="AO1200" s="68"/>
      <c r="AP1200" s="68"/>
      <c r="AQ1200" s="68"/>
      <c r="AR1200" s="68"/>
      <c r="AS1200" s="68"/>
      <c r="AT1200" s="68"/>
      <c r="AU1200" s="68"/>
      <c r="AV1200" s="68"/>
      <c r="AW1200" s="68"/>
      <c r="AX1200" s="68"/>
      <c r="AY1200" s="68"/>
      <c r="AZ1200" s="68"/>
      <c r="BA1200" s="68"/>
      <c r="BB1200" s="68"/>
      <c r="BC1200" s="68"/>
      <c r="BD1200" s="68"/>
      <c r="BE1200" s="68"/>
      <c r="BF1200" s="68"/>
      <c r="BG1200" s="68"/>
      <c r="BH1200" s="68"/>
      <c r="BI1200" s="68"/>
      <c r="BJ1200" s="68"/>
      <c r="BK1200" s="68"/>
      <c r="BL1200" s="68"/>
      <c r="BM1200" s="68"/>
      <c r="BN1200" s="68"/>
      <c r="BO1200" s="68"/>
      <c r="BP1200" s="68"/>
      <c r="BQ1200" s="68"/>
      <c r="BR1200" s="68"/>
      <c r="BS1200" s="68"/>
      <c r="BT1200" s="68"/>
      <c r="BU1200" s="68"/>
      <c r="BV1200" s="68"/>
      <c r="BW1200" s="68"/>
      <c r="BX1200" s="68"/>
      <c r="BY1200" s="68"/>
      <c r="BZ1200" s="68"/>
      <c r="CA1200" s="68"/>
      <c r="CB1200" s="68"/>
      <c r="CC1200" s="68"/>
      <c r="CD1200" s="68"/>
      <c r="CE1200" s="68"/>
      <c r="CF1200" s="68"/>
      <c r="CG1200" s="68"/>
      <c r="CH1200" s="68"/>
      <c r="CI1200" s="68"/>
    </row>
    <row r="1201">
      <c r="A1201" s="66">
        <v>1191.0</v>
      </c>
      <c r="B1201" s="68"/>
      <c r="C1201" s="67" t="s">
        <v>758</v>
      </c>
      <c r="D1201" s="67" t="s">
        <v>580</v>
      </c>
      <c r="E1201" s="66">
        <v>2018.0</v>
      </c>
      <c r="F1201" s="67" t="s">
        <v>779</v>
      </c>
      <c r="G1201" s="67" t="s">
        <v>780</v>
      </c>
      <c r="H1201" s="67" t="s">
        <v>275</v>
      </c>
      <c r="I1201" s="67" t="s">
        <v>95</v>
      </c>
      <c r="J1201" s="66">
        <v>2020.0</v>
      </c>
      <c r="K1201" s="66">
        <v>9.27</v>
      </c>
      <c r="L1201" s="66">
        <v>2015.0</v>
      </c>
      <c r="M1201" s="67" t="s">
        <v>782</v>
      </c>
      <c r="N1201" s="66">
        <v>12.27</v>
      </c>
      <c r="O1201" s="68"/>
      <c r="P1201" s="66">
        <v>1.5</v>
      </c>
      <c r="Q1201" s="66"/>
      <c r="R1201" s="66">
        <v>2.0</v>
      </c>
      <c r="S1201" s="68"/>
      <c r="T1201" s="68"/>
      <c r="U1201" s="68"/>
      <c r="V1201" s="68"/>
      <c r="W1201" s="68"/>
      <c r="X1201" s="69"/>
      <c r="Y1201" s="69"/>
      <c r="Z1201" s="68"/>
      <c r="AA1201" s="68"/>
      <c r="AB1201" s="68"/>
      <c r="AC1201" s="68"/>
      <c r="AD1201" s="68"/>
      <c r="AE1201" s="68"/>
      <c r="AF1201" s="68"/>
      <c r="AG1201" s="68"/>
      <c r="AH1201" s="68"/>
      <c r="AI1201" s="68"/>
      <c r="AJ1201" s="68"/>
      <c r="AK1201" s="68"/>
      <c r="AL1201" s="68"/>
      <c r="AM1201" s="68"/>
      <c r="AN1201" s="68"/>
      <c r="AO1201" s="68"/>
      <c r="AP1201" s="68"/>
      <c r="AQ1201" s="68"/>
      <c r="AR1201" s="68"/>
      <c r="AS1201" s="68"/>
      <c r="AT1201" s="68"/>
      <c r="AU1201" s="68"/>
      <c r="AV1201" s="68"/>
      <c r="AW1201" s="68"/>
      <c r="AX1201" s="68"/>
      <c r="AY1201" s="68"/>
      <c r="AZ1201" s="68"/>
      <c r="BA1201" s="68"/>
      <c r="BB1201" s="68"/>
      <c r="BC1201" s="68"/>
      <c r="BD1201" s="68"/>
      <c r="BE1201" s="68"/>
      <c r="BF1201" s="68"/>
      <c r="BG1201" s="68"/>
      <c r="BH1201" s="68"/>
      <c r="BI1201" s="68"/>
      <c r="BJ1201" s="68"/>
      <c r="BK1201" s="68"/>
      <c r="BL1201" s="68"/>
      <c r="BM1201" s="68"/>
      <c r="BN1201" s="68"/>
      <c r="BO1201" s="68"/>
      <c r="BP1201" s="68"/>
      <c r="BQ1201" s="68"/>
      <c r="BR1201" s="68"/>
      <c r="BS1201" s="68"/>
      <c r="BT1201" s="68"/>
      <c r="BU1201" s="68"/>
      <c r="BV1201" s="68"/>
      <c r="BW1201" s="68"/>
      <c r="BX1201" s="68"/>
      <c r="BY1201" s="68"/>
      <c r="BZ1201" s="68"/>
      <c r="CA1201" s="68"/>
      <c r="CB1201" s="68"/>
      <c r="CC1201" s="68"/>
      <c r="CD1201" s="68"/>
      <c r="CE1201" s="68"/>
      <c r="CF1201" s="68"/>
      <c r="CG1201" s="68"/>
      <c r="CH1201" s="68"/>
      <c r="CI1201" s="68"/>
    </row>
    <row r="1202">
      <c r="A1202" s="66">
        <v>1191.0</v>
      </c>
      <c r="B1202" s="68"/>
      <c r="C1202" s="67" t="s">
        <v>758</v>
      </c>
      <c r="D1202" s="67" t="s">
        <v>580</v>
      </c>
      <c r="E1202" s="66">
        <v>2018.0</v>
      </c>
      <c r="F1202" s="67" t="s">
        <v>779</v>
      </c>
      <c r="G1202" s="67" t="s">
        <v>780</v>
      </c>
      <c r="H1202" s="67" t="s">
        <v>275</v>
      </c>
      <c r="I1202" s="67" t="s">
        <v>95</v>
      </c>
      <c r="J1202" s="66">
        <v>2020.0</v>
      </c>
      <c r="K1202" s="66">
        <v>19.09</v>
      </c>
      <c r="L1202" s="66">
        <v>2015.0</v>
      </c>
      <c r="M1202" s="67" t="s">
        <v>782</v>
      </c>
      <c r="N1202" s="66">
        <v>12.27</v>
      </c>
      <c r="O1202" s="68"/>
      <c r="P1202" s="66">
        <v>1.5</v>
      </c>
      <c r="Q1202" s="66"/>
      <c r="R1202" s="66">
        <v>1.0</v>
      </c>
      <c r="S1202" s="68"/>
      <c r="T1202" s="68"/>
      <c r="U1202" s="68"/>
      <c r="V1202" s="68"/>
      <c r="W1202" s="68"/>
      <c r="X1202" s="69"/>
      <c r="Y1202" s="69"/>
      <c r="Z1202" s="68"/>
      <c r="AA1202" s="68"/>
      <c r="AB1202" s="68"/>
      <c r="AC1202" s="68"/>
      <c r="AD1202" s="68"/>
      <c r="AE1202" s="68"/>
      <c r="AF1202" s="68"/>
      <c r="AG1202" s="68"/>
      <c r="AH1202" s="68"/>
      <c r="AI1202" s="68"/>
      <c r="AJ1202" s="68"/>
      <c r="AK1202" s="68"/>
      <c r="AL1202" s="68"/>
      <c r="AM1202" s="68"/>
      <c r="AN1202" s="68"/>
      <c r="AO1202" s="68"/>
      <c r="AP1202" s="68"/>
      <c r="AQ1202" s="68"/>
      <c r="AR1202" s="68"/>
      <c r="AS1202" s="68"/>
      <c r="AT1202" s="68"/>
      <c r="AU1202" s="68"/>
      <c r="AV1202" s="68"/>
      <c r="AW1202" s="68"/>
      <c r="AX1202" s="68"/>
      <c r="AY1202" s="68"/>
      <c r="AZ1202" s="68"/>
      <c r="BA1202" s="68"/>
      <c r="BB1202" s="68"/>
      <c r="BC1202" s="68"/>
      <c r="BD1202" s="68"/>
      <c r="BE1202" s="68"/>
      <c r="BF1202" s="68"/>
      <c r="BG1202" s="68"/>
      <c r="BH1202" s="68"/>
      <c r="BI1202" s="68"/>
      <c r="BJ1202" s="68"/>
      <c r="BK1202" s="68"/>
      <c r="BL1202" s="68"/>
      <c r="BM1202" s="68"/>
      <c r="BN1202" s="68"/>
      <c r="BO1202" s="68"/>
      <c r="BP1202" s="68"/>
      <c r="BQ1202" s="68"/>
      <c r="BR1202" s="68"/>
      <c r="BS1202" s="68"/>
      <c r="BT1202" s="68"/>
      <c r="BU1202" s="68"/>
      <c r="BV1202" s="68"/>
      <c r="BW1202" s="68"/>
      <c r="BX1202" s="68"/>
      <c r="BY1202" s="68"/>
      <c r="BZ1202" s="68"/>
      <c r="CA1202" s="68"/>
      <c r="CB1202" s="68"/>
      <c r="CC1202" s="68"/>
      <c r="CD1202" s="68"/>
      <c r="CE1202" s="68"/>
      <c r="CF1202" s="68"/>
      <c r="CG1202" s="68"/>
      <c r="CH1202" s="68"/>
      <c r="CI1202" s="68"/>
    </row>
    <row r="1203">
      <c r="A1203" s="66">
        <v>1191.0</v>
      </c>
      <c r="B1203" s="68"/>
      <c r="C1203" s="67" t="s">
        <v>758</v>
      </c>
      <c r="D1203" s="67" t="s">
        <v>580</v>
      </c>
      <c r="E1203" s="66">
        <v>2018.0</v>
      </c>
      <c r="F1203" s="67" t="s">
        <v>779</v>
      </c>
      <c r="G1203" s="67" t="s">
        <v>780</v>
      </c>
      <c r="H1203" s="67" t="s">
        <v>275</v>
      </c>
      <c r="I1203" s="67" t="s">
        <v>95</v>
      </c>
      <c r="J1203" s="66">
        <v>2020.0</v>
      </c>
      <c r="K1203" s="66">
        <v>25.64</v>
      </c>
      <c r="L1203" s="66">
        <v>2015.0</v>
      </c>
      <c r="M1203" s="67" t="s">
        <v>783</v>
      </c>
      <c r="N1203" s="66">
        <v>12.27</v>
      </c>
      <c r="O1203" s="68"/>
      <c r="P1203" s="66">
        <v>0.1</v>
      </c>
      <c r="Q1203" s="66"/>
      <c r="R1203" s="66">
        <v>1.5</v>
      </c>
      <c r="S1203" s="68"/>
      <c r="T1203" s="68"/>
      <c r="U1203" s="68"/>
      <c r="V1203" s="68"/>
      <c r="W1203" s="68"/>
      <c r="X1203" s="69"/>
      <c r="Y1203" s="69"/>
      <c r="Z1203" s="68"/>
      <c r="AA1203" s="68"/>
      <c r="AB1203" s="68"/>
      <c r="AC1203" s="68"/>
      <c r="AD1203" s="68"/>
      <c r="AE1203" s="68"/>
      <c r="AF1203" s="68"/>
      <c r="AG1203" s="68"/>
      <c r="AH1203" s="68"/>
      <c r="AI1203" s="68"/>
      <c r="AJ1203" s="68"/>
      <c r="AK1203" s="68"/>
      <c r="AL1203" s="68"/>
      <c r="AM1203" s="68"/>
      <c r="AN1203" s="68"/>
      <c r="AO1203" s="68"/>
      <c r="AP1203" s="68"/>
      <c r="AQ1203" s="68"/>
      <c r="AR1203" s="68"/>
      <c r="AS1203" s="68"/>
      <c r="AT1203" s="68"/>
      <c r="AU1203" s="68"/>
      <c r="AV1203" s="68"/>
      <c r="AW1203" s="68"/>
      <c r="AX1203" s="68"/>
      <c r="AY1203" s="68"/>
      <c r="AZ1203" s="68"/>
      <c r="BA1203" s="68"/>
      <c r="BB1203" s="68"/>
      <c r="BC1203" s="68"/>
      <c r="BD1203" s="68"/>
      <c r="BE1203" s="68"/>
      <c r="BF1203" s="68"/>
      <c r="BG1203" s="68"/>
      <c r="BH1203" s="68"/>
      <c r="BI1203" s="68"/>
      <c r="BJ1203" s="68"/>
      <c r="BK1203" s="68"/>
      <c r="BL1203" s="68"/>
      <c r="BM1203" s="68"/>
      <c r="BN1203" s="68"/>
      <c r="BO1203" s="68"/>
      <c r="BP1203" s="68"/>
      <c r="BQ1203" s="68"/>
      <c r="BR1203" s="68"/>
      <c r="BS1203" s="68"/>
      <c r="BT1203" s="68"/>
      <c r="BU1203" s="68"/>
      <c r="BV1203" s="68"/>
      <c r="BW1203" s="68"/>
      <c r="BX1203" s="68"/>
      <c r="BY1203" s="68"/>
      <c r="BZ1203" s="68"/>
      <c r="CA1203" s="68"/>
      <c r="CB1203" s="68"/>
      <c r="CC1203" s="68"/>
      <c r="CD1203" s="68"/>
      <c r="CE1203" s="68"/>
      <c r="CF1203" s="68"/>
      <c r="CG1203" s="68"/>
      <c r="CH1203" s="68"/>
      <c r="CI1203" s="68"/>
    </row>
    <row r="1204">
      <c r="A1204" s="66">
        <v>1191.0</v>
      </c>
      <c r="B1204" s="68"/>
      <c r="C1204" s="67" t="s">
        <v>758</v>
      </c>
      <c r="D1204" s="67" t="s">
        <v>580</v>
      </c>
      <c r="E1204" s="66">
        <v>2018.0</v>
      </c>
      <c r="F1204" s="67" t="s">
        <v>779</v>
      </c>
      <c r="G1204" s="67" t="s">
        <v>780</v>
      </c>
      <c r="H1204" s="67" t="s">
        <v>275</v>
      </c>
      <c r="I1204" s="67" t="s">
        <v>95</v>
      </c>
      <c r="J1204" s="66">
        <v>2020.0</v>
      </c>
      <c r="K1204" s="66">
        <v>25.91</v>
      </c>
      <c r="L1204" s="66">
        <v>2015.0</v>
      </c>
      <c r="M1204" s="67" t="s">
        <v>784</v>
      </c>
      <c r="N1204" s="66">
        <v>12.27</v>
      </c>
      <c r="O1204" s="68"/>
      <c r="P1204" s="66">
        <v>0.1</v>
      </c>
      <c r="Q1204" s="66"/>
      <c r="R1204" s="66">
        <v>1.5</v>
      </c>
      <c r="S1204" s="68"/>
      <c r="T1204" s="68"/>
      <c r="U1204" s="68"/>
      <c r="V1204" s="68"/>
      <c r="W1204" s="68"/>
      <c r="X1204" s="69"/>
      <c r="Y1204" s="69"/>
      <c r="Z1204" s="68"/>
      <c r="AA1204" s="68"/>
      <c r="AB1204" s="68"/>
      <c r="AC1204" s="68"/>
      <c r="AD1204" s="68"/>
      <c r="AE1204" s="68"/>
      <c r="AF1204" s="68"/>
      <c r="AG1204" s="68"/>
      <c r="AH1204" s="68"/>
      <c r="AI1204" s="68"/>
      <c r="AJ1204" s="68"/>
      <c r="AK1204" s="68"/>
      <c r="AL1204" s="68"/>
      <c r="AM1204" s="68"/>
      <c r="AN1204" s="68"/>
      <c r="AO1204" s="68"/>
      <c r="AP1204" s="68"/>
      <c r="AQ1204" s="68"/>
      <c r="AR1204" s="68"/>
      <c r="AS1204" s="68"/>
      <c r="AT1204" s="68"/>
      <c r="AU1204" s="68"/>
      <c r="AV1204" s="68"/>
      <c r="AW1204" s="68"/>
      <c r="AX1204" s="68"/>
      <c r="AY1204" s="68"/>
      <c r="AZ1204" s="68"/>
      <c r="BA1204" s="68"/>
      <c r="BB1204" s="68"/>
      <c r="BC1204" s="68"/>
      <c r="BD1204" s="68"/>
      <c r="BE1204" s="68"/>
      <c r="BF1204" s="68"/>
      <c r="BG1204" s="68"/>
      <c r="BH1204" s="68"/>
      <c r="BI1204" s="68"/>
      <c r="BJ1204" s="68"/>
      <c r="BK1204" s="68"/>
      <c r="BL1204" s="68"/>
      <c r="BM1204" s="68"/>
      <c r="BN1204" s="68"/>
      <c r="BO1204" s="68"/>
      <c r="BP1204" s="68"/>
      <c r="BQ1204" s="68"/>
      <c r="BR1204" s="68"/>
      <c r="BS1204" s="68"/>
      <c r="BT1204" s="68"/>
      <c r="BU1204" s="68"/>
      <c r="BV1204" s="68"/>
      <c r="BW1204" s="68"/>
      <c r="BX1204" s="68"/>
      <c r="BY1204" s="68"/>
      <c r="BZ1204" s="68"/>
      <c r="CA1204" s="68"/>
      <c r="CB1204" s="68"/>
      <c r="CC1204" s="68"/>
      <c r="CD1204" s="68"/>
      <c r="CE1204" s="68"/>
      <c r="CF1204" s="68"/>
      <c r="CG1204" s="68"/>
      <c r="CH1204" s="68"/>
      <c r="CI1204" s="68"/>
    </row>
    <row r="1205">
      <c r="A1205" s="66">
        <v>1191.0</v>
      </c>
      <c r="B1205" s="68"/>
      <c r="C1205" s="67" t="s">
        <v>758</v>
      </c>
      <c r="D1205" s="67" t="s">
        <v>580</v>
      </c>
      <c r="E1205" s="66">
        <v>2018.0</v>
      </c>
      <c r="F1205" s="67" t="s">
        <v>779</v>
      </c>
      <c r="G1205" s="67" t="s">
        <v>780</v>
      </c>
      <c r="H1205" s="67" t="s">
        <v>275</v>
      </c>
      <c r="I1205" s="67" t="s">
        <v>95</v>
      </c>
      <c r="J1205" s="66">
        <v>2020.0</v>
      </c>
      <c r="K1205" s="66">
        <v>24.55</v>
      </c>
      <c r="L1205" s="66">
        <v>2015.0</v>
      </c>
      <c r="M1205" s="67" t="s">
        <v>785</v>
      </c>
      <c r="N1205" s="66">
        <v>12.27</v>
      </c>
      <c r="O1205" s="68"/>
      <c r="P1205" s="66">
        <v>0.1</v>
      </c>
      <c r="Q1205" s="66"/>
      <c r="R1205" s="66">
        <v>1.5</v>
      </c>
      <c r="S1205" s="68"/>
      <c r="T1205" s="68"/>
      <c r="U1205" s="68"/>
      <c r="V1205" s="68"/>
      <c r="W1205" s="68"/>
      <c r="X1205" s="69"/>
      <c r="Y1205" s="69"/>
      <c r="Z1205" s="68"/>
      <c r="AA1205" s="68"/>
      <c r="AB1205" s="68"/>
      <c r="AC1205" s="68"/>
      <c r="AD1205" s="68"/>
      <c r="AE1205" s="68"/>
      <c r="AF1205" s="68"/>
      <c r="AG1205" s="68"/>
      <c r="AH1205" s="68"/>
      <c r="AI1205" s="68"/>
      <c r="AJ1205" s="68"/>
      <c r="AK1205" s="68"/>
      <c r="AL1205" s="68"/>
      <c r="AM1205" s="68"/>
      <c r="AN1205" s="68"/>
      <c r="AO1205" s="68"/>
      <c r="AP1205" s="68"/>
      <c r="AQ1205" s="68"/>
      <c r="AR1205" s="68"/>
      <c r="AS1205" s="68"/>
      <c r="AT1205" s="68"/>
      <c r="AU1205" s="68"/>
      <c r="AV1205" s="68"/>
      <c r="AW1205" s="68"/>
      <c r="AX1205" s="68"/>
      <c r="AY1205" s="68"/>
      <c r="AZ1205" s="68"/>
      <c r="BA1205" s="68"/>
      <c r="BB1205" s="68"/>
      <c r="BC1205" s="68"/>
      <c r="BD1205" s="68"/>
      <c r="BE1205" s="68"/>
      <c r="BF1205" s="68"/>
      <c r="BG1205" s="68"/>
      <c r="BH1205" s="68"/>
      <c r="BI1205" s="68"/>
      <c r="BJ1205" s="68"/>
      <c r="BK1205" s="68"/>
      <c r="BL1205" s="68"/>
      <c r="BM1205" s="68"/>
      <c r="BN1205" s="68"/>
      <c r="BO1205" s="68"/>
      <c r="BP1205" s="68"/>
      <c r="BQ1205" s="68"/>
      <c r="BR1205" s="68"/>
      <c r="BS1205" s="68"/>
      <c r="BT1205" s="68"/>
      <c r="BU1205" s="68"/>
      <c r="BV1205" s="68"/>
      <c r="BW1205" s="68"/>
      <c r="BX1205" s="68"/>
      <c r="BY1205" s="68"/>
      <c r="BZ1205" s="68"/>
      <c r="CA1205" s="68"/>
      <c r="CB1205" s="68"/>
      <c r="CC1205" s="68"/>
      <c r="CD1205" s="68"/>
      <c r="CE1205" s="68"/>
      <c r="CF1205" s="68"/>
      <c r="CG1205" s="68"/>
      <c r="CH1205" s="68"/>
      <c r="CI1205" s="68"/>
    </row>
    <row r="1206">
      <c r="A1206" s="66">
        <v>1191.0</v>
      </c>
      <c r="B1206" s="68"/>
      <c r="C1206" s="67" t="s">
        <v>758</v>
      </c>
      <c r="D1206" s="67" t="s">
        <v>580</v>
      </c>
      <c r="E1206" s="66">
        <v>2018.0</v>
      </c>
      <c r="F1206" s="67" t="s">
        <v>779</v>
      </c>
      <c r="G1206" s="67" t="s">
        <v>780</v>
      </c>
      <c r="H1206" s="67" t="s">
        <v>275</v>
      </c>
      <c r="I1206" s="67" t="s">
        <v>95</v>
      </c>
      <c r="J1206" s="66">
        <v>2020.0</v>
      </c>
      <c r="K1206" s="66">
        <v>17.73</v>
      </c>
      <c r="L1206" s="66">
        <v>2015.0</v>
      </c>
      <c r="M1206" s="67" t="s">
        <v>786</v>
      </c>
      <c r="N1206" s="66">
        <v>12.27</v>
      </c>
      <c r="O1206" s="68"/>
      <c r="P1206" s="66">
        <v>0.1</v>
      </c>
      <c r="Q1206" s="66"/>
      <c r="R1206" s="66">
        <v>1.5</v>
      </c>
      <c r="S1206" s="68"/>
      <c r="T1206" s="68"/>
      <c r="U1206" s="68"/>
      <c r="V1206" s="68"/>
      <c r="W1206" s="68"/>
      <c r="X1206" s="69"/>
      <c r="Y1206" s="69"/>
      <c r="Z1206" s="68"/>
      <c r="AA1206" s="68"/>
      <c r="AB1206" s="68"/>
      <c r="AC1206" s="68"/>
      <c r="AD1206" s="68"/>
      <c r="AE1206" s="68"/>
      <c r="AF1206" s="68"/>
      <c r="AG1206" s="68"/>
      <c r="AH1206" s="68"/>
      <c r="AI1206" s="68"/>
      <c r="AJ1206" s="68"/>
      <c r="AK1206" s="68"/>
      <c r="AL1206" s="68"/>
      <c r="AM1206" s="68"/>
      <c r="AN1206" s="68"/>
      <c r="AO1206" s="68"/>
      <c r="AP1206" s="68"/>
      <c r="AQ1206" s="68"/>
      <c r="AR1206" s="68"/>
      <c r="AS1206" s="68"/>
      <c r="AT1206" s="68"/>
      <c r="AU1206" s="68"/>
      <c r="AV1206" s="68"/>
      <c r="AW1206" s="68"/>
      <c r="AX1206" s="68"/>
      <c r="AY1206" s="68"/>
      <c r="AZ1206" s="68"/>
      <c r="BA1206" s="68"/>
      <c r="BB1206" s="68"/>
      <c r="BC1206" s="68"/>
      <c r="BD1206" s="68"/>
      <c r="BE1206" s="68"/>
      <c r="BF1206" s="68"/>
      <c r="BG1206" s="68"/>
      <c r="BH1206" s="68"/>
      <c r="BI1206" s="68"/>
      <c r="BJ1206" s="68"/>
      <c r="BK1206" s="68"/>
      <c r="BL1206" s="68"/>
      <c r="BM1206" s="68"/>
      <c r="BN1206" s="68"/>
      <c r="BO1206" s="68"/>
      <c r="BP1206" s="68"/>
      <c r="BQ1206" s="68"/>
      <c r="BR1206" s="68"/>
      <c r="BS1206" s="68"/>
      <c r="BT1206" s="68"/>
      <c r="BU1206" s="68"/>
      <c r="BV1206" s="68"/>
      <c r="BW1206" s="68"/>
      <c r="BX1206" s="68"/>
      <c r="BY1206" s="68"/>
      <c r="BZ1206" s="68"/>
      <c r="CA1206" s="68"/>
      <c r="CB1206" s="68"/>
      <c r="CC1206" s="68"/>
      <c r="CD1206" s="68"/>
      <c r="CE1206" s="68"/>
      <c r="CF1206" s="68"/>
      <c r="CG1206" s="68"/>
      <c r="CH1206" s="68"/>
      <c r="CI1206" s="68"/>
    </row>
    <row r="1207">
      <c r="A1207" s="66">
        <v>1191.0</v>
      </c>
      <c r="B1207" s="68"/>
      <c r="C1207" s="67" t="s">
        <v>758</v>
      </c>
      <c r="D1207" s="67" t="s">
        <v>580</v>
      </c>
      <c r="E1207" s="66">
        <v>2018.0</v>
      </c>
      <c r="F1207" s="67" t="s">
        <v>779</v>
      </c>
      <c r="G1207" s="67" t="s">
        <v>780</v>
      </c>
      <c r="H1207" s="67" t="s">
        <v>275</v>
      </c>
      <c r="I1207" s="67" t="s">
        <v>95</v>
      </c>
      <c r="J1207" s="66">
        <v>2020.0</v>
      </c>
      <c r="K1207" s="66">
        <v>23.73</v>
      </c>
      <c r="L1207" s="66">
        <v>2015.0</v>
      </c>
      <c r="M1207" s="67" t="s">
        <v>787</v>
      </c>
      <c r="N1207" s="66">
        <v>12.27</v>
      </c>
      <c r="O1207" s="68"/>
      <c r="P1207" s="66">
        <v>0.1</v>
      </c>
      <c r="Q1207" s="66"/>
      <c r="R1207" s="66">
        <v>1.5</v>
      </c>
      <c r="S1207" s="68"/>
      <c r="T1207" s="68"/>
      <c r="U1207" s="68"/>
      <c r="V1207" s="68"/>
      <c r="W1207" s="68"/>
      <c r="X1207" s="69"/>
      <c r="Y1207" s="69"/>
      <c r="Z1207" s="68"/>
      <c r="AA1207" s="68"/>
      <c r="AB1207" s="68"/>
      <c r="AC1207" s="68"/>
      <c r="AD1207" s="68"/>
      <c r="AE1207" s="68"/>
      <c r="AF1207" s="68"/>
      <c r="AG1207" s="68"/>
      <c r="AH1207" s="68"/>
      <c r="AI1207" s="68"/>
      <c r="AJ1207" s="68"/>
      <c r="AK1207" s="68"/>
      <c r="AL1207" s="68"/>
      <c r="AM1207" s="68"/>
      <c r="AN1207" s="68"/>
      <c r="AO1207" s="68"/>
      <c r="AP1207" s="68"/>
      <c r="AQ1207" s="68"/>
      <c r="AR1207" s="68"/>
      <c r="AS1207" s="68"/>
      <c r="AT1207" s="68"/>
      <c r="AU1207" s="68"/>
      <c r="AV1207" s="68"/>
      <c r="AW1207" s="68"/>
      <c r="AX1207" s="68"/>
      <c r="AY1207" s="68"/>
      <c r="AZ1207" s="68"/>
      <c r="BA1207" s="68"/>
      <c r="BB1207" s="68"/>
      <c r="BC1207" s="68"/>
      <c r="BD1207" s="68"/>
      <c r="BE1207" s="68"/>
      <c r="BF1207" s="68"/>
      <c r="BG1207" s="68"/>
      <c r="BH1207" s="68"/>
      <c r="BI1207" s="68"/>
      <c r="BJ1207" s="68"/>
      <c r="BK1207" s="68"/>
      <c r="BL1207" s="68"/>
      <c r="BM1207" s="68"/>
      <c r="BN1207" s="68"/>
      <c r="BO1207" s="68"/>
      <c r="BP1207" s="68"/>
      <c r="BQ1207" s="68"/>
      <c r="BR1207" s="68"/>
      <c r="BS1207" s="68"/>
      <c r="BT1207" s="68"/>
      <c r="BU1207" s="68"/>
      <c r="BV1207" s="68"/>
      <c r="BW1207" s="68"/>
      <c r="BX1207" s="68"/>
      <c r="BY1207" s="68"/>
      <c r="BZ1207" s="68"/>
      <c r="CA1207" s="68"/>
      <c r="CB1207" s="68"/>
      <c r="CC1207" s="68"/>
      <c r="CD1207" s="68"/>
      <c r="CE1207" s="68"/>
      <c r="CF1207" s="68"/>
      <c r="CG1207" s="68"/>
      <c r="CH1207" s="68"/>
      <c r="CI1207" s="68"/>
    </row>
    <row r="1208">
      <c r="A1208" s="66">
        <v>1191.0</v>
      </c>
      <c r="B1208" s="68"/>
      <c r="C1208" s="67" t="s">
        <v>758</v>
      </c>
      <c r="D1208" s="67" t="s">
        <v>580</v>
      </c>
      <c r="E1208" s="66">
        <v>2018.0</v>
      </c>
      <c r="F1208" s="67" t="s">
        <v>779</v>
      </c>
      <c r="G1208" s="67" t="s">
        <v>780</v>
      </c>
      <c r="H1208" s="67" t="s">
        <v>275</v>
      </c>
      <c r="I1208" s="67" t="s">
        <v>95</v>
      </c>
      <c r="J1208" s="66">
        <v>2020.0</v>
      </c>
      <c r="K1208" s="66">
        <v>12.55</v>
      </c>
      <c r="L1208" s="66">
        <v>2015.0</v>
      </c>
      <c r="M1208" s="67" t="s">
        <v>788</v>
      </c>
      <c r="N1208" s="66">
        <v>12.27</v>
      </c>
      <c r="O1208" s="68"/>
      <c r="P1208" s="66">
        <v>0.1</v>
      </c>
      <c r="Q1208" s="66"/>
      <c r="R1208" s="66">
        <v>1.5</v>
      </c>
      <c r="S1208" s="68"/>
      <c r="T1208" s="68"/>
      <c r="U1208" s="68"/>
      <c r="V1208" s="68"/>
      <c r="W1208" s="68"/>
      <c r="X1208" s="69"/>
      <c r="Y1208" s="69"/>
      <c r="Z1208" s="68"/>
      <c r="AA1208" s="68"/>
      <c r="AB1208" s="68"/>
      <c r="AC1208" s="68"/>
      <c r="AD1208" s="68"/>
      <c r="AE1208" s="68"/>
      <c r="AF1208" s="68"/>
      <c r="AG1208" s="68"/>
      <c r="AH1208" s="68"/>
      <c r="AI1208" s="68"/>
      <c r="AJ1208" s="68"/>
      <c r="AK1208" s="68"/>
      <c r="AL1208" s="68"/>
      <c r="AM1208" s="68"/>
      <c r="AN1208" s="68"/>
      <c r="AO1208" s="68"/>
      <c r="AP1208" s="68"/>
      <c r="AQ1208" s="68"/>
      <c r="AR1208" s="68"/>
      <c r="AS1208" s="68"/>
      <c r="AT1208" s="68"/>
      <c r="AU1208" s="68"/>
      <c r="AV1208" s="68"/>
      <c r="AW1208" s="68"/>
      <c r="AX1208" s="68"/>
      <c r="AY1208" s="68"/>
      <c r="AZ1208" s="68"/>
      <c r="BA1208" s="68"/>
      <c r="BB1208" s="68"/>
      <c r="BC1208" s="68"/>
      <c r="BD1208" s="68"/>
      <c r="BE1208" s="68"/>
      <c r="BF1208" s="68"/>
      <c r="BG1208" s="68"/>
      <c r="BH1208" s="68"/>
      <c r="BI1208" s="68"/>
      <c r="BJ1208" s="68"/>
      <c r="BK1208" s="68"/>
      <c r="BL1208" s="68"/>
      <c r="BM1208" s="68"/>
      <c r="BN1208" s="68"/>
      <c r="BO1208" s="68"/>
      <c r="BP1208" s="68"/>
      <c r="BQ1208" s="68"/>
      <c r="BR1208" s="68"/>
      <c r="BS1208" s="68"/>
      <c r="BT1208" s="68"/>
      <c r="BU1208" s="68"/>
      <c r="BV1208" s="68"/>
      <c r="BW1208" s="68"/>
      <c r="BX1208" s="68"/>
      <c r="BY1208" s="68"/>
      <c r="BZ1208" s="68"/>
      <c r="CA1208" s="68"/>
      <c r="CB1208" s="68"/>
      <c r="CC1208" s="68"/>
      <c r="CD1208" s="68"/>
      <c r="CE1208" s="68"/>
      <c r="CF1208" s="68"/>
      <c r="CG1208" s="68"/>
      <c r="CH1208" s="68"/>
      <c r="CI1208" s="68"/>
    </row>
    <row r="1209">
      <c r="A1209" s="66">
        <v>1191.0</v>
      </c>
      <c r="B1209" s="68"/>
      <c r="C1209" s="67" t="s">
        <v>758</v>
      </c>
      <c r="D1209" s="67" t="s">
        <v>580</v>
      </c>
      <c r="E1209" s="66">
        <v>2018.0</v>
      </c>
      <c r="F1209" s="67" t="s">
        <v>779</v>
      </c>
      <c r="G1209" s="67" t="s">
        <v>780</v>
      </c>
      <c r="H1209" s="67" t="s">
        <v>275</v>
      </c>
      <c r="I1209" s="67" t="s">
        <v>95</v>
      </c>
      <c r="J1209" s="66">
        <v>2020.0</v>
      </c>
      <c r="K1209" s="66">
        <v>174.27</v>
      </c>
      <c r="L1209" s="66">
        <v>2015.0</v>
      </c>
      <c r="M1209" s="67" t="s">
        <v>783</v>
      </c>
      <c r="N1209" s="66">
        <v>12.27</v>
      </c>
      <c r="O1209" s="68"/>
      <c r="P1209" s="66">
        <v>0.1</v>
      </c>
      <c r="Q1209" s="66"/>
      <c r="R1209" s="66">
        <v>1.0</v>
      </c>
      <c r="S1209" s="68"/>
      <c r="T1209" s="68"/>
      <c r="U1209" s="68"/>
      <c r="V1209" s="68"/>
      <c r="W1209" s="68"/>
      <c r="X1209" s="69"/>
      <c r="Y1209" s="69"/>
      <c r="Z1209" s="68"/>
      <c r="AA1209" s="68"/>
      <c r="AB1209" s="68"/>
      <c r="AC1209" s="68"/>
      <c r="AD1209" s="68"/>
      <c r="AE1209" s="68"/>
      <c r="AF1209" s="68"/>
      <c r="AG1209" s="68"/>
      <c r="AH1209" s="68"/>
      <c r="AI1209" s="68"/>
      <c r="AJ1209" s="68"/>
      <c r="AK1209" s="68"/>
      <c r="AL1209" s="68"/>
      <c r="AM1209" s="68"/>
      <c r="AN1209" s="68"/>
      <c r="AO1209" s="68"/>
      <c r="AP1209" s="68"/>
      <c r="AQ1209" s="68"/>
      <c r="AR1209" s="68"/>
      <c r="AS1209" s="68"/>
      <c r="AT1209" s="68"/>
      <c r="AU1209" s="68"/>
      <c r="AV1209" s="68"/>
      <c r="AW1209" s="68"/>
      <c r="AX1209" s="68"/>
      <c r="AY1209" s="68"/>
      <c r="AZ1209" s="68"/>
      <c r="BA1209" s="68"/>
      <c r="BB1209" s="68"/>
      <c r="BC1209" s="68"/>
      <c r="BD1209" s="68"/>
      <c r="BE1209" s="68"/>
      <c r="BF1209" s="68"/>
      <c r="BG1209" s="68"/>
      <c r="BH1209" s="68"/>
      <c r="BI1209" s="68"/>
      <c r="BJ1209" s="68"/>
      <c r="BK1209" s="68"/>
      <c r="BL1209" s="68"/>
      <c r="BM1209" s="68"/>
      <c r="BN1209" s="68"/>
      <c r="BO1209" s="68"/>
      <c r="BP1209" s="68"/>
      <c r="BQ1209" s="68"/>
      <c r="BR1209" s="68"/>
      <c r="BS1209" s="68"/>
      <c r="BT1209" s="68"/>
      <c r="BU1209" s="68"/>
      <c r="BV1209" s="68"/>
      <c r="BW1209" s="68"/>
      <c r="BX1209" s="68"/>
      <c r="BY1209" s="68"/>
      <c r="BZ1209" s="68"/>
      <c r="CA1209" s="68"/>
      <c r="CB1209" s="68"/>
      <c r="CC1209" s="68"/>
      <c r="CD1209" s="68"/>
      <c r="CE1209" s="68"/>
      <c r="CF1209" s="68"/>
      <c r="CG1209" s="68"/>
      <c r="CH1209" s="68"/>
      <c r="CI1209" s="68"/>
    </row>
    <row r="1210">
      <c r="A1210" s="66">
        <v>1191.0</v>
      </c>
      <c r="B1210" s="68"/>
      <c r="C1210" s="67" t="s">
        <v>758</v>
      </c>
      <c r="D1210" s="67" t="s">
        <v>580</v>
      </c>
      <c r="E1210" s="66">
        <v>2018.0</v>
      </c>
      <c r="F1210" s="67" t="s">
        <v>779</v>
      </c>
      <c r="G1210" s="67" t="s">
        <v>780</v>
      </c>
      <c r="H1210" s="67" t="s">
        <v>275</v>
      </c>
      <c r="I1210" s="67" t="s">
        <v>95</v>
      </c>
      <c r="J1210" s="66">
        <v>2020.0</v>
      </c>
      <c r="K1210" s="66">
        <v>14.45</v>
      </c>
      <c r="L1210" s="66">
        <v>2015.0</v>
      </c>
      <c r="M1210" s="67" t="s">
        <v>783</v>
      </c>
      <c r="N1210" s="66">
        <v>12.27</v>
      </c>
      <c r="O1210" s="68"/>
      <c r="P1210" s="66">
        <v>0.1</v>
      </c>
      <c r="Q1210" s="66"/>
      <c r="R1210" s="66">
        <v>2.0</v>
      </c>
      <c r="S1210" s="68"/>
      <c r="T1210" s="68"/>
      <c r="U1210" s="68"/>
      <c r="V1210" s="68"/>
      <c r="W1210" s="68"/>
      <c r="X1210" s="69"/>
      <c r="Y1210" s="69"/>
      <c r="Z1210" s="68"/>
      <c r="AA1210" s="68"/>
      <c r="AB1210" s="68"/>
      <c r="AC1210" s="68"/>
      <c r="AD1210" s="68"/>
      <c r="AE1210" s="68"/>
      <c r="AF1210" s="68"/>
      <c r="AG1210" s="68"/>
      <c r="AH1210" s="68"/>
      <c r="AI1210" s="68"/>
      <c r="AJ1210" s="68"/>
      <c r="AK1210" s="68"/>
      <c r="AL1210" s="68"/>
      <c r="AM1210" s="68"/>
      <c r="AN1210" s="68"/>
      <c r="AO1210" s="68"/>
      <c r="AP1210" s="68"/>
      <c r="AQ1210" s="68"/>
      <c r="AR1210" s="68"/>
      <c r="AS1210" s="68"/>
      <c r="AT1210" s="68"/>
      <c r="AU1210" s="68"/>
      <c r="AV1210" s="68"/>
      <c r="AW1210" s="68"/>
      <c r="AX1210" s="68"/>
      <c r="AY1210" s="68"/>
      <c r="AZ1210" s="68"/>
      <c r="BA1210" s="68"/>
      <c r="BB1210" s="68"/>
      <c r="BC1210" s="68"/>
      <c r="BD1210" s="68"/>
      <c r="BE1210" s="68"/>
      <c r="BF1210" s="68"/>
      <c r="BG1210" s="68"/>
      <c r="BH1210" s="68"/>
      <c r="BI1210" s="68"/>
      <c r="BJ1210" s="68"/>
      <c r="BK1210" s="68"/>
      <c r="BL1210" s="68"/>
      <c r="BM1210" s="68"/>
      <c r="BN1210" s="68"/>
      <c r="BO1210" s="68"/>
      <c r="BP1210" s="68"/>
      <c r="BQ1210" s="68"/>
      <c r="BR1210" s="68"/>
      <c r="BS1210" s="68"/>
      <c r="BT1210" s="68"/>
      <c r="BU1210" s="68"/>
      <c r="BV1210" s="68"/>
      <c r="BW1210" s="68"/>
      <c r="BX1210" s="68"/>
      <c r="BY1210" s="68"/>
      <c r="BZ1210" s="68"/>
      <c r="CA1210" s="68"/>
      <c r="CB1210" s="68"/>
      <c r="CC1210" s="68"/>
      <c r="CD1210" s="68"/>
      <c r="CE1210" s="68"/>
      <c r="CF1210" s="68"/>
      <c r="CG1210" s="68"/>
      <c r="CH1210" s="68"/>
      <c r="CI1210" s="68"/>
    </row>
    <row r="1211">
      <c r="A1211" s="66">
        <v>1191.0</v>
      </c>
      <c r="B1211" s="68"/>
      <c r="C1211" s="67" t="s">
        <v>758</v>
      </c>
      <c r="D1211" s="67" t="s">
        <v>580</v>
      </c>
      <c r="E1211" s="66">
        <v>2018.0</v>
      </c>
      <c r="F1211" s="67" t="s">
        <v>779</v>
      </c>
      <c r="G1211" s="67" t="s">
        <v>780</v>
      </c>
      <c r="H1211" s="67" t="s">
        <v>275</v>
      </c>
      <c r="I1211" s="67" t="s">
        <v>95</v>
      </c>
      <c r="J1211" s="66">
        <v>2020.0</v>
      </c>
      <c r="K1211" s="66">
        <v>166.09</v>
      </c>
      <c r="L1211" s="66">
        <v>2015.0</v>
      </c>
      <c r="M1211" s="67" t="s">
        <v>784</v>
      </c>
      <c r="N1211" s="66">
        <v>12.27</v>
      </c>
      <c r="O1211" s="68"/>
      <c r="P1211" s="66">
        <v>0.1</v>
      </c>
      <c r="Q1211" s="66"/>
      <c r="R1211" s="66">
        <v>1.0</v>
      </c>
      <c r="S1211" s="68"/>
      <c r="T1211" s="68"/>
      <c r="U1211" s="68"/>
      <c r="V1211" s="68"/>
      <c r="W1211" s="68"/>
      <c r="X1211" s="69"/>
      <c r="Y1211" s="69"/>
      <c r="Z1211" s="68"/>
      <c r="AA1211" s="68"/>
      <c r="AB1211" s="68"/>
      <c r="AC1211" s="68"/>
      <c r="AD1211" s="68"/>
      <c r="AE1211" s="68"/>
      <c r="AF1211" s="68"/>
      <c r="AG1211" s="68"/>
      <c r="AH1211" s="68"/>
      <c r="AI1211" s="68"/>
      <c r="AJ1211" s="68"/>
      <c r="AK1211" s="68"/>
      <c r="AL1211" s="68"/>
      <c r="AM1211" s="68"/>
      <c r="AN1211" s="68"/>
      <c r="AO1211" s="68"/>
      <c r="AP1211" s="68"/>
      <c r="AQ1211" s="68"/>
      <c r="AR1211" s="68"/>
      <c r="AS1211" s="68"/>
      <c r="AT1211" s="68"/>
      <c r="AU1211" s="68"/>
      <c r="AV1211" s="68"/>
      <c r="AW1211" s="68"/>
      <c r="AX1211" s="68"/>
      <c r="AY1211" s="68"/>
      <c r="AZ1211" s="68"/>
      <c r="BA1211" s="68"/>
      <c r="BB1211" s="68"/>
      <c r="BC1211" s="68"/>
      <c r="BD1211" s="68"/>
      <c r="BE1211" s="68"/>
      <c r="BF1211" s="68"/>
      <c r="BG1211" s="68"/>
      <c r="BH1211" s="68"/>
      <c r="BI1211" s="68"/>
      <c r="BJ1211" s="68"/>
      <c r="BK1211" s="68"/>
      <c r="BL1211" s="68"/>
      <c r="BM1211" s="68"/>
      <c r="BN1211" s="68"/>
      <c r="BO1211" s="68"/>
      <c r="BP1211" s="68"/>
      <c r="BQ1211" s="68"/>
      <c r="BR1211" s="68"/>
      <c r="BS1211" s="68"/>
      <c r="BT1211" s="68"/>
      <c r="BU1211" s="68"/>
      <c r="BV1211" s="68"/>
      <c r="BW1211" s="68"/>
      <c r="BX1211" s="68"/>
      <c r="BY1211" s="68"/>
      <c r="BZ1211" s="68"/>
      <c r="CA1211" s="68"/>
      <c r="CB1211" s="68"/>
      <c r="CC1211" s="68"/>
      <c r="CD1211" s="68"/>
      <c r="CE1211" s="68"/>
      <c r="CF1211" s="68"/>
      <c r="CG1211" s="68"/>
      <c r="CH1211" s="68"/>
      <c r="CI1211" s="68"/>
    </row>
    <row r="1212">
      <c r="A1212" s="66">
        <v>1191.0</v>
      </c>
      <c r="B1212" s="68"/>
      <c r="C1212" s="67" t="s">
        <v>758</v>
      </c>
      <c r="D1212" s="67" t="s">
        <v>580</v>
      </c>
      <c r="E1212" s="66">
        <v>2018.0</v>
      </c>
      <c r="F1212" s="67" t="s">
        <v>779</v>
      </c>
      <c r="G1212" s="67" t="s">
        <v>780</v>
      </c>
      <c r="H1212" s="67" t="s">
        <v>275</v>
      </c>
      <c r="I1212" s="67" t="s">
        <v>95</v>
      </c>
      <c r="J1212" s="66">
        <v>2020.0</v>
      </c>
      <c r="K1212" s="66">
        <v>14.45</v>
      </c>
      <c r="L1212" s="66">
        <v>2015.0</v>
      </c>
      <c r="M1212" s="67" t="s">
        <v>784</v>
      </c>
      <c r="N1212" s="66">
        <v>12.27</v>
      </c>
      <c r="O1212" s="68"/>
      <c r="P1212" s="66">
        <v>0.1</v>
      </c>
      <c r="Q1212" s="66"/>
      <c r="R1212" s="66">
        <v>2.0</v>
      </c>
      <c r="S1212" s="68"/>
      <c r="T1212" s="68"/>
      <c r="U1212" s="68"/>
      <c r="V1212" s="68"/>
      <c r="W1212" s="68"/>
      <c r="X1212" s="69"/>
      <c r="Y1212" s="69"/>
      <c r="Z1212" s="68"/>
      <c r="AA1212" s="68"/>
      <c r="AB1212" s="68"/>
      <c r="AC1212" s="68"/>
      <c r="AD1212" s="68"/>
      <c r="AE1212" s="68"/>
      <c r="AF1212" s="68"/>
      <c r="AG1212" s="68"/>
      <c r="AH1212" s="68"/>
      <c r="AI1212" s="68"/>
      <c r="AJ1212" s="68"/>
      <c r="AK1212" s="68"/>
      <c r="AL1212" s="68"/>
      <c r="AM1212" s="68"/>
      <c r="AN1212" s="68"/>
      <c r="AO1212" s="68"/>
      <c r="AP1212" s="68"/>
      <c r="AQ1212" s="68"/>
      <c r="AR1212" s="68"/>
      <c r="AS1212" s="68"/>
      <c r="AT1212" s="68"/>
      <c r="AU1212" s="68"/>
      <c r="AV1212" s="68"/>
      <c r="AW1212" s="68"/>
      <c r="AX1212" s="68"/>
      <c r="AY1212" s="68"/>
      <c r="AZ1212" s="68"/>
      <c r="BA1212" s="68"/>
      <c r="BB1212" s="68"/>
      <c r="BC1212" s="68"/>
      <c r="BD1212" s="68"/>
      <c r="BE1212" s="68"/>
      <c r="BF1212" s="68"/>
      <c r="BG1212" s="68"/>
      <c r="BH1212" s="68"/>
      <c r="BI1212" s="68"/>
      <c r="BJ1212" s="68"/>
      <c r="BK1212" s="68"/>
      <c r="BL1212" s="68"/>
      <c r="BM1212" s="68"/>
      <c r="BN1212" s="68"/>
      <c r="BO1212" s="68"/>
      <c r="BP1212" s="68"/>
      <c r="BQ1212" s="68"/>
      <c r="BR1212" s="68"/>
      <c r="BS1212" s="68"/>
      <c r="BT1212" s="68"/>
      <c r="BU1212" s="68"/>
      <c r="BV1212" s="68"/>
      <c r="BW1212" s="68"/>
      <c r="BX1212" s="68"/>
      <c r="BY1212" s="68"/>
      <c r="BZ1212" s="68"/>
      <c r="CA1212" s="68"/>
      <c r="CB1212" s="68"/>
      <c r="CC1212" s="68"/>
      <c r="CD1212" s="68"/>
      <c r="CE1212" s="68"/>
      <c r="CF1212" s="68"/>
      <c r="CG1212" s="68"/>
      <c r="CH1212" s="68"/>
      <c r="CI1212" s="68"/>
    </row>
    <row r="1213">
      <c r="A1213" s="66">
        <v>1191.0</v>
      </c>
      <c r="B1213" s="68"/>
      <c r="C1213" s="67" t="s">
        <v>758</v>
      </c>
      <c r="D1213" s="67" t="s">
        <v>580</v>
      </c>
      <c r="E1213" s="66">
        <v>2018.0</v>
      </c>
      <c r="F1213" s="67" t="s">
        <v>779</v>
      </c>
      <c r="G1213" s="67" t="s">
        <v>780</v>
      </c>
      <c r="H1213" s="67" t="s">
        <v>275</v>
      </c>
      <c r="I1213" s="67" t="s">
        <v>95</v>
      </c>
      <c r="J1213" s="66">
        <v>2020.0</v>
      </c>
      <c r="K1213" s="66">
        <v>166.91</v>
      </c>
      <c r="L1213" s="66">
        <v>2015.0</v>
      </c>
      <c r="M1213" s="67" t="s">
        <v>785</v>
      </c>
      <c r="N1213" s="66">
        <v>12.27</v>
      </c>
      <c r="O1213" s="68"/>
      <c r="P1213" s="66">
        <v>0.1</v>
      </c>
      <c r="Q1213" s="66"/>
      <c r="R1213" s="66">
        <v>1.0</v>
      </c>
      <c r="S1213" s="68"/>
      <c r="T1213" s="68"/>
      <c r="U1213" s="68"/>
      <c r="V1213" s="68"/>
      <c r="W1213" s="68"/>
      <c r="X1213" s="69"/>
      <c r="Y1213" s="69"/>
      <c r="Z1213" s="68"/>
      <c r="AA1213" s="68"/>
      <c r="AB1213" s="68"/>
      <c r="AC1213" s="68"/>
      <c r="AD1213" s="68"/>
      <c r="AE1213" s="68"/>
      <c r="AF1213" s="68"/>
      <c r="AG1213" s="68"/>
      <c r="AH1213" s="68"/>
      <c r="AI1213" s="68"/>
      <c r="AJ1213" s="68"/>
      <c r="AK1213" s="68"/>
      <c r="AL1213" s="68"/>
      <c r="AM1213" s="68"/>
      <c r="AN1213" s="68"/>
      <c r="AO1213" s="68"/>
      <c r="AP1213" s="68"/>
      <c r="AQ1213" s="68"/>
      <c r="AR1213" s="68"/>
      <c r="AS1213" s="68"/>
      <c r="AT1213" s="68"/>
      <c r="AU1213" s="68"/>
      <c r="AV1213" s="68"/>
      <c r="AW1213" s="68"/>
      <c r="AX1213" s="68"/>
      <c r="AY1213" s="68"/>
      <c r="AZ1213" s="68"/>
      <c r="BA1213" s="68"/>
      <c r="BB1213" s="68"/>
      <c r="BC1213" s="68"/>
      <c r="BD1213" s="68"/>
      <c r="BE1213" s="68"/>
      <c r="BF1213" s="68"/>
      <c r="BG1213" s="68"/>
      <c r="BH1213" s="68"/>
      <c r="BI1213" s="68"/>
      <c r="BJ1213" s="68"/>
      <c r="BK1213" s="68"/>
      <c r="BL1213" s="68"/>
      <c r="BM1213" s="68"/>
      <c r="BN1213" s="68"/>
      <c r="BO1213" s="68"/>
      <c r="BP1213" s="68"/>
      <c r="BQ1213" s="68"/>
      <c r="BR1213" s="68"/>
      <c r="BS1213" s="68"/>
      <c r="BT1213" s="68"/>
      <c r="BU1213" s="68"/>
      <c r="BV1213" s="68"/>
      <c r="BW1213" s="68"/>
      <c r="BX1213" s="68"/>
      <c r="BY1213" s="68"/>
      <c r="BZ1213" s="68"/>
      <c r="CA1213" s="68"/>
      <c r="CB1213" s="68"/>
      <c r="CC1213" s="68"/>
      <c r="CD1213" s="68"/>
      <c r="CE1213" s="68"/>
      <c r="CF1213" s="68"/>
      <c r="CG1213" s="68"/>
      <c r="CH1213" s="68"/>
      <c r="CI1213" s="68"/>
    </row>
    <row r="1214">
      <c r="A1214" s="66">
        <v>1191.0</v>
      </c>
      <c r="B1214" s="68"/>
      <c r="C1214" s="67" t="s">
        <v>758</v>
      </c>
      <c r="D1214" s="67" t="s">
        <v>580</v>
      </c>
      <c r="E1214" s="66">
        <v>2018.0</v>
      </c>
      <c r="F1214" s="67" t="s">
        <v>779</v>
      </c>
      <c r="G1214" s="67" t="s">
        <v>780</v>
      </c>
      <c r="H1214" s="67" t="s">
        <v>275</v>
      </c>
      <c r="I1214" s="67" t="s">
        <v>95</v>
      </c>
      <c r="J1214" s="66">
        <v>2020.0</v>
      </c>
      <c r="K1214" s="66">
        <v>13.91</v>
      </c>
      <c r="L1214" s="66">
        <v>2015.0</v>
      </c>
      <c r="M1214" s="67" t="s">
        <v>785</v>
      </c>
      <c r="N1214" s="66">
        <v>12.27</v>
      </c>
      <c r="O1214" s="68"/>
      <c r="P1214" s="66">
        <v>0.1</v>
      </c>
      <c r="Q1214" s="66"/>
      <c r="R1214" s="66">
        <v>2.0</v>
      </c>
      <c r="S1214" s="68"/>
      <c r="T1214" s="68"/>
      <c r="U1214" s="68"/>
      <c r="V1214" s="68"/>
      <c r="W1214" s="68"/>
      <c r="X1214" s="69"/>
      <c r="Y1214" s="69"/>
      <c r="Z1214" s="68"/>
      <c r="AA1214" s="68"/>
      <c r="AB1214" s="68"/>
      <c r="AC1214" s="68"/>
      <c r="AD1214" s="68"/>
      <c r="AE1214" s="68"/>
      <c r="AF1214" s="68"/>
      <c r="AG1214" s="68"/>
      <c r="AH1214" s="68"/>
      <c r="AI1214" s="68"/>
      <c r="AJ1214" s="68"/>
      <c r="AK1214" s="68"/>
      <c r="AL1214" s="68"/>
      <c r="AM1214" s="68"/>
      <c r="AN1214" s="68"/>
      <c r="AO1214" s="68"/>
      <c r="AP1214" s="68"/>
      <c r="AQ1214" s="68"/>
      <c r="AR1214" s="68"/>
      <c r="AS1214" s="68"/>
      <c r="AT1214" s="68"/>
      <c r="AU1214" s="68"/>
      <c r="AV1214" s="68"/>
      <c r="AW1214" s="68"/>
      <c r="AX1214" s="68"/>
      <c r="AY1214" s="68"/>
      <c r="AZ1214" s="68"/>
      <c r="BA1214" s="68"/>
      <c r="BB1214" s="68"/>
      <c r="BC1214" s="68"/>
      <c r="BD1214" s="68"/>
      <c r="BE1214" s="68"/>
      <c r="BF1214" s="68"/>
      <c r="BG1214" s="68"/>
      <c r="BH1214" s="68"/>
      <c r="BI1214" s="68"/>
      <c r="BJ1214" s="68"/>
      <c r="BK1214" s="68"/>
      <c r="BL1214" s="68"/>
      <c r="BM1214" s="68"/>
      <c r="BN1214" s="68"/>
      <c r="BO1214" s="68"/>
      <c r="BP1214" s="68"/>
      <c r="BQ1214" s="68"/>
      <c r="BR1214" s="68"/>
      <c r="BS1214" s="68"/>
      <c r="BT1214" s="68"/>
      <c r="BU1214" s="68"/>
      <c r="BV1214" s="68"/>
      <c r="BW1214" s="68"/>
      <c r="BX1214" s="68"/>
      <c r="BY1214" s="68"/>
      <c r="BZ1214" s="68"/>
      <c r="CA1214" s="68"/>
      <c r="CB1214" s="68"/>
      <c r="CC1214" s="68"/>
      <c r="CD1214" s="68"/>
      <c r="CE1214" s="68"/>
      <c r="CF1214" s="68"/>
      <c r="CG1214" s="68"/>
      <c r="CH1214" s="68"/>
      <c r="CI1214" s="68"/>
    </row>
    <row r="1215">
      <c r="A1215" s="66">
        <v>1191.0</v>
      </c>
      <c r="B1215" s="68"/>
      <c r="C1215" s="67" t="s">
        <v>758</v>
      </c>
      <c r="D1215" s="67" t="s">
        <v>580</v>
      </c>
      <c r="E1215" s="66">
        <v>2018.0</v>
      </c>
      <c r="F1215" s="67" t="s">
        <v>779</v>
      </c>
      <c r="G1215" s="67" t="s">
        <v>780</v>
      </c>
      <c r="H1215" s="67" t="s">
        <v>275</v>
      </c>
      <c r="I1215" s="67" t="s">
        <v>95</v>
      </c>
      <c r="J1215" s="66">
        <v>2020.0</v>
      </c>
      <c r="K1215" s="66">
        <v>151.64</v>
      </c>
      <c r="L1215" s="66">
        <v>2015.0</v>
      </c>
      <c r="M1215" s="67" t="s">
        <v>786</v>
      </c>
      <c r="N1215" s="66">
        <v>12.27</v>
      </c>
      <c r="O1215" s="68"/>
      <c r="P1215" s="66">
        <v>0.1</v>
      </c>
      <c r="Q1215" s="66"/>
      <c r="R1215" s="66">
        <v>1.0</v>
      </c>
      <c r="S1215" s="68"/>
      <c r="T1215" s="68"/>
      <c r="U1215" s="68"/>
      <c r="V1215" s="68"/>
      <c r="W1215" s="68"/>
      <c r="X1215" s="69"/>
      <c r="Y1215" s="69"/>
      <c r="Z1215" s="68"/>
      <c r="AA1215" s="68"/>
      <c r="AB1215" s="68"/>
      <c r="AC1215" s="68"/>
      <c r="AD1215" s="68"/>
      <c r="AE1215" s="68"/>
      <c r="AF1215" s="68"/>
      <c r="AG1215" s="68"/>
      <c r="AH1215" s="68"/>
      <c r="AI1215" s="68"/>
      <c r="AJ1215" s="68"/>
      <c r="AK1215" s="68"/>
      <c r="AL1215" s="68"/>
      <c r="AM1215" s="68"/>
      <c r="AN1215" s="68"/>
      <c r="AO1215" s="68"/>
      <c r="AP1215" s="68"/>
      <c r="AQ1215" s="68"/>
      <c r="AR1215" s="68"/>
      <c r="AS1215" s="68"/>
      <c r="AT1215" s="68"/>
      <c r="AU1215" s="68"/>
      <c r="AV1215" s="68"/>
      <c r="AW1215" s="68"/>
      <c r="AX1215" s="68"/>
      <c r="AY1215" s="68"/>
      <c r="AZ1215" s="68"/>
      <c r="BA1215" s="68"/>
      <c r="BB1215" s="68"/>
      <c r="BC1215" s="68"/>
      <c r="BD1215" s="68"/>
      <c r="BE1215" s="68"/>
      <c r="BF1215" s="68"/>
      <c r="BG1215" s="68"/>
      <c r="BH1215" s="68"/>
      <c r="BI1215" s="68"/>
      <c r="BJ1215" s="68"/>
      <c r="BK1215" s="68"/>
      <c r="BL1215" s="68"/>
      <c r="BM1215" s="68"/>
      <c r="BN1215" s="68"/>
      <c r="BO1215" s="68"/>
      <c r="BP1215" s="68"/>
      <c r="BQ1215" s="68"/>
      <c r="BR1215" s="68"/>
      <c r="BS1215" s="68"/>
      <c r="BT1215" s="68"/>
      <c r="BU1215" s="68"/>
      <c r="BV1215" s="68"/>
      <c r="BW1215" s="68"/>
      <c r="BX1215" s="68"/>
      <c r="BY1215" s="68"/>
      <c r="BZ1215" s="68"/>
      <c r="CA1215" s="68"/>
      <c r="CB1215" s="68"/>
      <c r="CC1215" s="68"/>
      <c r="CD1215" s="68"/>
      <c r="CE1215" s="68"/>
      <c r="CF1215" s="68"/>
      <c r="CG1215" s="68"/>
      <c r="CH1215" s="68"/>
      <c r="CI1215" s="68"/>
    </row>
    <row r="1216">
      <c r="A1216" s="66">
        <v>1191.0</v>
      </c>
      <c r="B1216" s="68"/>
      <c r="C1216" s="67" t="s">
        <v>758</v>
      </c>
      <c r="D1216" s="67" t="s">
        <v>580</v>
      </c>
      <c r="E1216" s="66">
        <v>2018.0</v>
      </c>
      <c r="F1216" s="67" t="s">
        <v>779</v>
      </c>
      <c r="G1216" s="67" t="s">
        <v>780</v>
      </c>
      <c r="H1216" s="67" t="s">
        <v>275</v>
      </c>
      <c r="I1216" s="67" t="s">
        <v>95</v>
      </c>
      <c r="J1216" s="66">
        <v>2020.0</v>
      </c>
      <c r="K1216" s="66">
        <v>8.18</v>
      </c>
      <c r="L1216" s="66">
        <v>2015.0</v>
      </c>
      <c r="M1216" s="67" t="s">
        <v>786</v>
      </c>
      <c r="N1216" s="66">
        <v>12.27</v>
      </c>
      <c r="O1216" s="68"/>
      <c r="P1216" s="66">
        <v>0.1</v>
      </c>
      <c r="Q1216" s="66"/>
      <c r="R1216" s="66">
        <v>2.0</v>
      </c>
      <c r="S1216" s="68"/>
      <c r="T1216" s="68"/>
      <c r="U1216" s="68"/>
      <c r="V1216" s="68"/>
      <c r="W1216" s="68"/>
      <c r="X1216" s="69"/>
      <c r="Y1216" s="69"/>
      <c r="Z1216" s="68"/>
      <c r="AA1216" s="68"/>
      <c r="AB1216" s="68"/>
      <c r="AC1216" s="68"/>
      <c r="AD1216" s="68"/>
      <c r="AE1216" s="68"/>
      <c r="AF1216" s="68"/>
      <c r="AG1216" s="68"/>
      <c r="AH1216" s="68"/>
      <c r="AI1216" s="68"/>
      <c r="AJ1216" s="68"/>
      <c r="AK1216" s="68"/>
      <c r="AL1216" s="68"/>
      <c r="AM1216" s="68"/>
      <c r="AN1216" s="68"/>
      <c r="AO1216" s="68"/>
      <c r="AP1216" s="68"/>
      <c r="AQ1216" s="68"/>
      <c r="AR1216" s="68"/>
      <c r="AS1216" s="68"/>
      <c r="AT1216" s="68"/>
      <c r="AU1216" s="68"/>
      <c r="AV1216" s="68"/>
      <c r="AW1216" s="68"/>
      <c r="AX1216" s="68"/>
      <c r="AY1216" s="68"/>
      <c r="AZ1216" s="68"/>
      <c r="BA1216" s="68"/>
      <c r="BB1216" s="68"/>
      <c r="BC1216" s="68"/>
      <c r="BD1216" s="68"/>
      <c r="BE1216" s="68"/>
      <c r="BF1216" s="68"/>
      <c r="BG1216" s="68"/>
      <c r="BH1216" s="68"/>
      <c r="BI1216" s="68"/>
      <c r="BJ1216" s="68"/>
      <c r="BK1216" s="68"/>
      <c r="BL1216" s="68"/>
      <c r="BM1216" s="68"/>
      <c r="BN1216" s="68"/>
      <c r="BO1216" s="68"/>
      <c r="BP1216" s="68"/>
      <c r="BQ1216" s="68"/>
      <c r="BR1216" s="68"/>
      <c r="BS1216" s="68"/>
      <c r="BT1216" s="68"/>
      <c r="BU1216" s="68"/>
      <c r="BV1216" s="68"/>
      <c r="BW1216" s="68"/>
      <c r="BX1216" s="68"/>
      <c r="BY1216" s="68"/>
      <c r="BZ1216" s="68"/>
      <c r="CA1216" s="68"/>
      <c r="CB1216" s="68"/>
      <c r="CC1216" s="68"/>
      <c r="CD1216" s="68"/>
      <c r="CE1216" s="68"/>
      <c r="CF1216" s="68"/>
      <c r="CG1216" s="68"/>
      <c r="CH1216" s="68"/>
      <c r="CI1216" s="68"/>
    </row>
    <row r="1217">
      <c r="A1217" s="66">
        <v>1191.0</v>
      </c>
      <c r="B1217" s="68"/>
      <c r="C1217" s="67" t="s">
        <v>758</v>
      </c>
      <c r="D1217" s="67" t="s">
        <v>580</v>
      </c>
      <c r="E1217" s="66">
        <v>2018.0</v>
      </c>
      <c r="F1217" s="67" t="s">
        <v>779</v>
      </c>
      <c r="G1217" s="67" t="s">
        <v>780</v>
      </c>
      <c r="H1217" s="67" t="s">
        <v>275</v>
      </c>
      <c r="I1217" s="67" t="s">
        <v>95</v>
      </c>
      <c r="J1217" s="66">
        <v>2020.0</v>
      </c>
      <c r="K1217" s="66">
        <v>160.36</v>
      </c>
      <c r="L1217" s="66">
        <v>2015.0</v>
      </c>
      <c r="M1217" s="67" t="s">
        <v>787</v>
      </c>
      <c r="N1217" s="66">
        <v>12.27</v>
      </c>
      <c r="O1217" s="68"/>
      <c r="P1217" s="66">
        <v>0.1</v>
      </c>
      <c r="Q1217" s="66"/>
      <c r="R1217" s="66">
        <v>1.0</v>
      </c>
      <c r="S1217" s="68"/>
      <c r="T1217" s="68"/>
      <c r="U1217" s="68"/>
      <c r="V1217" s="68"/>
      <c r="W1217" s="68"/>
      <c r="X1217" s="69"/>
      <c r="Y1217" s="69"/>
      <c r="Z1217" s="68"/>
      <c r="AA1217" s="68"/>
      <c r="AB1217" s="68"/>
      <c r="AC1217" s="68"/>
      <c r="AD1217" s="68"/>
      <c r="AE1217" s="68"/>
      <c r="AF1217" s="68"/>
      <c r="AG1217" s="68"/>
      <c r="AH1217" s="68"/>
      <c r="AI1217" s="68"/>
      <c r="AJ1217" s="68"/>
      <c r="AK1217" s="68"/>
      <c r="AL1217" s="68"/>
      <c r="AM1217" s="68"/>
      <c r="AN1217" s="68"/>
      <c r="AO1217" s="68"/>
      <c r="AP1217" s="68"/>
      <c r="AQ1217" s="68"/>
      <c r="AR1217" s="68"/>
      <c r="AS1217" s="68"/>
      <c r="AT1217" s="68"/>
      <c r="AU1217" s="68"/>
      <c r="AV1217" s="68"/>
      <c r="AW1217" s="68"/>
      <c r="AX1217" s="68"/>
      <c r="AY1217" s="68"/>
      <c r="AZ1217" s="68"/>
      <c r="BA1217" s="68"/>
      <c r="BB1217" s="68"/>
      <c r="BC1217" s="68"/>
      <c r="BD1217" s="68"/>
      <c r="BE1217" s="68"/>
      <c r="BF1217" s="68"/>
      <c r="BG1217" s="68"/>
      <c r="BH1217" s="68"/>
      <c r="BI1217" s="68"/>
      <c r="BJ1217" s="68"/>
      <c r="BK1217" s="68"/>
      <c r="BL1217" s="68"/>
      <c r="BM1217" s="68"/>
      <c r="BN1217" s="68"/>
      <c r="BO1217" s="68"/>
      <c r="BP1217" s="68"/>
      <c r="BQ1217" s="68"/>
      <c r="BR1217" s="68"/>
      <c r="BS1217" s="68"/>
      <c r="BT1217" s="68"/>
      <c r="BU1217" s="68"/>
      <c r="BV1217" s="68"/>
      <c r="BW1217" s="68"/>
      <c r="BX1217" s="68"/>
      <c r="BY1217" s="68"/>
      <c r="BZ1217" s="68"/>
      <c r="CA1217" s="68"/>
      <c r="CB1217" s="68"/>
      <c r="CC1217" s="68"/>
      <c r="CD1217" s="68"/>
      <c r="CE1217" s="68"/>
      <c r="CF1217" s="68"/>
      <c r="CG1217" s="68"/>
      <c r="CH1217" s="68"/>
      <c r="CI1217" s="68"/>
    </row>
    <row r="1218">
      <c r="A1218" s="66">
        <v>1191.0</v>
      </c>
      <c r="B1218" s="68"/>
      <c r="C1218" s="67" t="s">
        <v>758</v>
      </c>
      <c r="D1218" s="67" t="s">
        <v>580</v>
      </c>
      <c r="E1218" s="66">
        <v>2018.0</v>
      </c>
      <c r="F1218" s="67" t="s">
        <v>779</v>
      </c>
      <c r="G1218" s="67" t="s">
        <v>780</v>
      </c>
      <c r="H1218" s="67" t="s">
        <v>275</v>
      </c>
      <c r="I1218" s="67" t="s">
        <v>95</v>
      </c>
      <c r="J1218" s="66">
        <v>2020.0</v>
      </c>
      <c r="K1218" s="66">
        <v>13.36</v>
      </c>
      <c r="L1218" s="66">
        <v>2015.0</v>
      </c>
      <c r="M1218" s="67" t="s">
        <v>787</v>
      </c>
      <c r="N1218" s="66">
        <v>12.27</v>
      </c>
      <c r="O1218" s="68"/>
      <c r="P1218" s="66">
        <v>0.1</v>
      </c>
      <c r="Q1218" s="66"/>
      <c r="R1218" s="66">
        <v>2.0</v>
      </c>
      <c r="S1218" s="68"/>
      <c r="T1218" s="68"/>
      <c r="U1218" s="68"/>
      <c r="V1218" s="68"/>
      <c r="W1218" s="68"/>
      <c r="X1218" s="69"/>
      <c r="Y1218" s="69"/>
      <c r="Z1218" s="68"/>
      <c r="AA1218" s="68"/>
      <c r="AB1218" s="68"/>
      <c r="AC1218" s="68"/>
      <c r="AD1218" s="68"/>
      <c r="AE1218" s="68"/>
      <c r="AF1218" s="68"/>
      <c r="AG1218" s="68"/>
      <c r="AH1218" s="68"/>
      <c r="AI1218" s="68"/>
      <c r="AJ1218" s="68"/>
      <c r="AK1218" s="68"/>
      <c r="AL1218" s="68"/>
      <c r="AM1218" s="68"/>
      <c r="AN1218" s="68"/>
      <c r="AO1218" s="68"/>
      <c r="AP1218" s="68"/>
      <c r="AQ1218" s="68"/>
      <c r="AR1218" s="68"/>
      <c r="AS1218" s="68"/>
      <c r="AT1218" s="68"/>
      <c r="AU1218" s="68"/>
      <c r="AV1218" s="68"/>
      <c r="AW1218" s="68"/>
      <c r="AX1218" s="68"/>
      <c r="AY1218" s="68"/>
      <c r="AZ1218" s="68"/>
      <c r="BA1218" s="68"/>
      <c r="BB1218" s="68"/>
      <c r="BC1218" s="68"/>
      <c r="BD1218" s="68"/>
      <c r="BE1218" s="68"/>
      <c r="BF1218" s="68"/>
      <c r="BG1218" s="68"/>
      <c r="BH1218" s="68"/>
      <c r="BI1218" s="68"/>
      <c r="BJ1218" s="68"/>
      <c r="BK1218" s="68"/>
      <c r="BL1218" s="68"/>
      <c r="BM1218" s="68"/>
      <c r="BN1218" s="68"/>
      <c r="BO1218" s="68"/>
      <c r="BP1218" s="68"/>
      <c r="BQ1218" s="68"/>
      <c r="BR1218" s="68"/>
      <c r="BS1218" s="68"/>
      <c r="BT1218" s="68"/>
      <c r="BU1218" s="68"/>
      <c r="BV1218" s="68"/>
      <c r="BW1218" s="68"/>
      <c r="BX1218" s="68"/>
      <c r="BY1218" s="68"/>
      <c r="BZ1218" s="68"/>
      <c r="CA1218" s="68"/>
      <c r="CB1218" s="68"/>
      <c r="CC1218" s="68"/>
      <c r="CD1218" s="68"/>
      <c r="CE1218" s="68"/>
      <c r="CF1218" s="68"/>
      <c r="CG1218" s="68"/>
      <c r="CH1218" s="68"/>
      <c r="CI1218" s="68"/>
    </row>
    <row r="1219">
      <c r="A1219" s="66">
        <v>1191.0</v>
      </c>
      <c r="B1219" s="68"/>
      <c r="C1219" s="67" t="s">
        <v>758</v>
      </c>
      <c r="D1219" s="67" t="s">
        <v>580</v>
      </c>
      <c r="E1219" s="66">
        <v>2018.0</v>
      </c>
      <c r="F1219" s="67" t="s">
        <v>779</v>
      </c>
      <c r="G1219" s="67" t="s">
        <v>780</v>
      </c>
      <c r="H1219" s="67" t="s">
        <v>275</v>
      </c>
      <c r="I1219" s="67" t="s">
        <v>95</v>
      </c>
      <c r="J1219" s="66">
        <v>2020.0</v>
      </c>
      <c r="K1219" s="66">
        <v>137.45</v>
      </c>
      <c r="L1219" s="66">
        <v>2015.0</v>
      </c>
      <c r="M1219" s="67" t="s">
        <v>788</v>
      </c>
      <c r="N1219" s="66">
        <v>12.27</v>
      </c>
      <c r="O1219" s="68"/>
      <c r="P1219" s="66">
        <v>0.1</v>
      </c>
      <c r="Q1219" s="66"/>
      <c r="R1219" s="66">
        <v>1.0</v>
      </c>
      <c r="S1219" s="68"/>
      <c r="T1219" s="68"/>
      <c r="U1219" s="68"/>
      <c r="V1219" s="68"/>
      <c r="W1219" s="68"/>
      <c r="X1219" s="69"/>
      <c r="Y1219" s="69"/>
      <c r="Z1219" s="68"/>
      <c r="AA1219" s="68"/>
      <c r="AB1219" s="68"/>
      <c r="AC1219" s="68"/>
      <c r="AD1219" s="68"/>
      <c r="AE1219" s="68"/>
      <c r="AF1219" s="68"/>
      <c r="AG1219" s="68"/>
      <c r="AH1219" s="68"/>
      <c r="AI1219" s="68"/>
      <c r="AJ1219" s="68"/>
      <c r="AK1219" s="68"/>
      <c r="AL1219" s="68"/>
      <c r="AM1219" s="68"/>
      <c r="AN1219" s="68"/>
      <c r="AO1219" s="68"/>
      <c r="AP1219" s="68"/>
      <c r="AQ1219" s="68"/>
      <c r="AR1219" s="68"/>
      <c r="AS1219" s="68"/>
      <c r="AT1219" s="68"/>
      <c r="AU1219" s="68"/>
      <c r="AV1219" s="68"/>
      <c r="AW1219" s="68"/>
      <c r="AX1219" s="68"/>
      <c r="AY1219" s="68"/>
      <c r="AZ1219" s="68"/>
      <c r="BA1219" s="68"/>
      <c r="BB1219" s="68"/>
      <c r="BC1219" s="68"/>
      <c r="BD1219" s="68"/>
      <c r="BE1219" s="68"/>
      <c r="BF1219" s="68"/>
      <c r="BG1219" s="68"/>
      <c r="BH1219" s="68"/>
      <c r="BI1219" s="68"/>
      <c r="BJ1219" s="68"/>
      <c r="BK1219" s="68"/>
      <c r="BL1219" s="68"/>
      <c r="BM1219" s="68"/>
      <c r="BN1219" s="68"/>
      <c r="BO1219" s="68"/>
      <c r="BP1219" s="68"/>
      <c r="BQ1219" s="68"/>
      <c r="BR1219" s="68"/>
      <c r="BS1219" s="68"/>
      <c r="BT1219" s="68"/>
      <c r="BU1219" s="68"/>
      <c r="BV1219" s="68"/>
      <c r="BW1219" s="68"/>
      <c r="BX1219" s="68"/>
      <c r="BY1219" s="68"/>
      <c r="BZ1219" s="68"/>
      <c r="CA1219" s="68"/>
      <c r="CB1219" s="68"/>
      <c r="CC1219" s="68"/>
      <c r="CD1219" s="68"/>
      <c r="CE1219" s="68"/>
      <c r="CF1219" s="68"/>
      <c r="CG1219" s="68"/>
      <c r="CH1219" s="68"/>
      <c r="CI1219" s="68"/>
    </row>
    <row r="1220">
      <c r="A1220" s="66">
        <v>1191.0</v>
      </c>
      <c r="B1220" s="68"/>
      <c r="C1220" s="67" t="s">
        <v>758</v>
      </c>
      <c r="D1220" s="67" t="s">
        <v>580</v>
      </c>
      <c r="E1220" s="66">
        <v>2018.0</v>
      </c>
      <c r="F1220" s="67" t="s">
        <v>779</v>
      </c>
      <c r="G1220" s="67" t="s">
        <v>780</v>
      </c>
      <c r="H1220" s="67" t="s">
        <v>275</v>
      </c>
      <c r="I1220" s="67" t="s">
        <v>95</v>
      </c>
      <c r="J1220" s="66">
        <v>2020.0</v>
      </c>
      <c r="K1220" s="66">
        <v>3.82</v>
      </c>
      <c r="L1220" s="66">
        <v>2015.0</v>
      </c>
      <c r="M1220" s="67" t="s">
        <v>788</v>
      </c>
      <c r="N1220" s="66">
        <v>12.27</v>
      </c>
      <c r="O1220" s="68"/>
      <c r="P1220" s="66">
        <v>0.1</v>
      </c>
      <c r="Q1220" s="66"/>
      <c r="R1220" s="66">
        <v>2.0</v>
      </c>
      <c r="S1220" s="68"/>
      <c r="T1220" s="68"/>
      <c r="U1220" s="68"/>
      <c r="V1220" s="68"/>
      <c r="W1220" s="68"/>
      <c r="X1220" s="69"/>
      <c r="Y1220" s="69"/>
      <c r="Z1220" s="68"/>
      <c r="AA1220" s="68"/>
      <c r="AB1220" s="68"/>
      <c r="AC1220" s="68"/>
      <c r="AD1220" s="68"/>
      <c r="AE1220" s="68"/>
      <c r="AF1220" s="68"/>
      <c r="AG1220" s="68"/>
      <c r="AH1220" s="68"/>
      <c r="AI1220" s="68"/>
      <c r="AJ1220" s="68"/>
      <c r="AK1220" s="68"/>
      <c r="AL1220" s="68"/>
      <c r="AM1220" s="68"/>
      <c r="AN1220" s="68"/>
      <c r="AO1220" s="68"/>
      <c r="AP1220" s="68"/>
      <c r="AQ1220" s="68"/>
      <c r="AR1220" s="68"/>
      <c r="AS1220" s="68"/>
      <c r="AT1220" s="68"/>
      <c r="AU1220" s="68"/>
      <c r="AV1220" s="68"/>
      <c r="AW1220" s="68"/>
      <c r="AX1220" s="68"/>
      <c r="AY1220" s="68"/>
      <c r="AZ1220" s="68"/>
      <c r="BA1220" s="68"/>
      <c r="BB1220" s="68"/>
      <c r="BC1220" s="68"/>
      <c r="BD1220" s="68"/>
      <c r="BE1220" s="68"/>
      <c r="BF1220" s="68"/>
      <c r="BG1220" s="68"/>
      <c r="BH1220" s="68"/>
      <c r="BI1220" s="68"/>
      <c r="BJ1220" s="68"/>
      <c r="BK1220" s="68"/>
      <c r="BL1220" s="68"/>
      <c r="BM1220" s="68"/>
      <c r="BN1220" s="68"/>
      <c r="BO1220" s="68"/>
      <c r="BP1220" s="68"/>
      <c r="BQ1220" s="68"/>
      <c r="BR1220" s="68"/>
      <c r="BS1220" s="68"/>
      <c r="BT1220" s="68"/>
      <c r="BU1220" s="68"/>
      <c r="BV1220" s="68"/>
      <c r="BW1220" s="68"/>
      <c r="BX1220" s="68"/>
      <c r="BY1220" s="68"/>
      <c r="BZ1220" s="68"/>
      <c r="CA1220" s="68"/>
      <c r="CB1220" s="68"/>
      <c r="CC1220" s="68"/>
      <c r="CD1220" s="68"/>
      <c r="CE1220" s="68"/>
      <c r="CF1220" s="68"/>
      <c r="CG1220" s="68"/>
      <c r="CH1220" s="68"/>
      <c r="CI1220" s="68"/>
    </row>
    <row r="1221">
      <c r="A1221" s="66">
        <v>1191.0</v>
      </c>
      <c r="B1221" s="68"/>
      <c r="C1221" s="67" t="s">
        <v>758</v>
      </c>
      <c r="D1221" s="67" t="s">
        <v>580</v>
      </c>
      <c r="E1221" s="66">
        <v>2018.0</v>
      </c>
      <c r="F1221" s="67" t="s">
        <v>779</v>
      </c>
      <c r="G1221" s="67" t="s">
        <v>789</v>
      </c>
      <c r="H1221" s="67" t="s">
        <v>790</v>
      </c>
      <c r="I1221" s="68"/>
      <c r="J1221" s="66">
        <v>2025.0</v>
      </c>
      <c r="K1221" s="66">
        <v>24.55</v>
      </c>
      <c r="L1221" s="66">
        <v>2015.0</v>
      </c>
      <c r="M1221" s="67" t="s">
        <v>791</v>
      </c>
      <c r="N1221" s="66">
        <v>12.27</v>
      </c>
      <c r="O1221" s="68"/>
      <c r="P1221" s="66">
        <v>1.5</v>
      </c>
      <c r="Q1221" s="66"/>
      <c r="R1221" s="66">
        <v>1.5</v>
      </c>
      <c r="S1221" s="68"/>
      <c r="T1221" s="68"/>
      <c r="U1221" s="68"/>
      <c r="V1221" s="68"/>
      <c r="W1221" s="68"/>
      <c r="X1221" s="69"/>
      <c r="Y1221" s="69"/>
      <c r="Z1221" s="68"/>
      <c r="AA1221" s="68"/>
      <c r="AB1221" s="68"/>
      <c r="AC1221" s="68"/>
      <c r="AD1221" s="68"/>
      <c r="AE1221" s="68"/>
      <c r="AF1221" s="68"/>
      <c r="AG1221" s="68"/>
      <c r="AH1221" s="68"/>
      <c r="AI1221" s="68"/>
      <c r="AJ1221" s="68"/>
      <c r="AK1221" s="68"/>
      <c r="AL1221" s="68"/>
      <c r="AM1221" s="68"/>
      <c r="AN1221" s="68"/>
      <c r="AO1221" s="68"/>
      <c r="AP1221" s="68"/>
      <c r="AQ1221" s="68"/>
      <c r="AR1221" s="68"/>
      <c r="AS1221" s="68"/>
      <c r="AT1221" s="68"/>
      <c r="AU1221" s="68"/>
      <c r="AV1221" s="68"/>
      <c r="AW1221" s="68"/>
      <c r="AX1221" s="68"/>
      <c r="AY1221" s="68"/>
      <c r="AZ1221" s="68"/>
      <c r="BA1221" s="68"/>
      <c r="BB1221" s="68"/>
      <c r="BC1221" s="68"/>
      <c r="BD1221" s="68"/>
      <c r="BE1221" s="68"/>
      <c r="BF1221" s="68"/>
      <c r="BG1221" s="68"/>
      <c r="BH1221" s="68"/>
      <c r="BI1221" s="68"/>
      <c r="BJ1221" s="68"/>
      <c r="BK1221" s="68"/>
      <c r="BL1221" s="68"/>
      <c r="BM1221" s="68"/>
      <c r="BN1221" s="68"/>
      <c r="BO1221" s="68"/>
      <c r="BP1221" s="68"/>
      <c r="BQ1221" s="68"/>
      <c r="BR1221" s="68"/>
      <c r="BS1221" s="68"/>
      <c r="BT1221" s="68"/>
      <c r="BU1221" s="68"/>
      <c r="BV1221" s="68"/>
      <c r="BW1221" s="68"/>
      <c r="BX1221" s="68"/>
      <c r="BY1221" s="68"/>
      <c r="BZ1221" s="68"/>
      <c r="CA1221" s="68"/>
      <c r="CB1221" s="68"/>
      <c r="CC1221" s="68"/>
      <c r="CD1221" s="68"/>
      <c r="CE1221" s="68"/>
      <c r="CF1221" s="68"/>
      <c r="CG1221" s="68"/>
      <c r="CH1221" s="68"/>
      <c r="CI1221" s="68"/>
    </row>
    <row r="1222">
      <c r="A1222" s="66">
        <v>1191.0</v>
      </c>
      <c r="B1222" s="68"/>
      <c r="C1222" s="67" t="s">
        <v>758</v>
      </c>
      <c r="D1222" s="67" t="s">
        <v>580</v>
      </c>
      <c r="E1222" s="66">
        <v>2018.0</v>
      </c>
      <c r="F1222" s="67" t="s">
        <v>779</v>
      </c>
      <c r="G1222" s="67" t="s">
        <v>789</v>
      </c>
      <c r="H1222" s="67" t="s">
        <v>790</v>
      </c>
      <c r="I1222" s="68"/>
      <c r="J1222" s="66">
        <v>2100.0</v>
      </c>
      <c r="K1222" s="66">
        <v>159.545455</v>
      </c>
      <c r="L1222" s="66">
        <v>2015.0</v>
      </c>
      <c r="M1222" s="67" t="s">
        <v>791</v>
      </c>
      <c r="N1222" s="66">
        <v>12.27</v>
      </c>
      <c r="O1222" s="68"/>
      <c r="P1222" s="66">
        <v>1.5</v>
      </c>
      <c r="Q1222" s="66"/>
      <c r="R1222" s="66">
        <v>1.5</v>
      </c>
      <c r="S1222" s="68"/>
      <c r="T1222" s="68"/>
      <c r="U1222" s="68"/>
      <c r="V1222" s="68"/>
      <c r="W1222" s="68"/>
      <c r="X1222" s="69"/>
      <c r="Y1222" s="69"/>
      <c r="Z1222" s="68"/>
      <c r="AA1222" s="68"/>
      <c r="AB1222" s="68"/>
      <c r="AC1222" s="68"/>
      <c r="AD1222" s="68"/>
      <c r="AE1222" s="68"/>
      <c r="AF1222" s="68"/>
      <c r="AG1222" s="68"/>
      <c r="AH1222" s="68"/>
      <c r="AI1222" s="68"/>
      <c r="AJ1222" s="68"/>
      <c r="AK1222" s="68"/>
      <c r="AL1222" s="68"/>
      <c r="AM1222" s="68"/>
      <c r="AN1222" s="68"/>
      <c r="AO1222" s="68"/>
      <c r="AP1222" s="68"/>
      <c r="AQ1222" s="68"/>
      <c r="AR1222" s="68"/>
      <c r="AS1222" s="68"/>
      <c r="AT1222" s="68"/>
      <c r="AU1222" s="68"/>
      <c r="AV1222" s="68"/>
      <c r="AW1222" s="68"/>
      <c r="AX1222" s="68"/>
      <c r="AY1222" s="68"/>
      <c r="AZ1222" s="68"/>
      <c r="BA1222" s="68"/>
      <c r="BB1222" s="68"/>
      <c r="BC1222" s="68"/>
      <c r="BD1222" s="68"/>
      <c r="BE1222" s="68"/>
      <c r="BF1222" s="68"/>
      <c r="BG1222" s="68"/>
      <c r="BH1222" s="68"/>
      <c r="BI1222" s="68"/>
      <c r="BJ1222" s="68"/>
      <c r="BK1222" s="68"/>
      <c r="BL1222" s="68"/>
      <c r="BM1222" s="68"/>
      <c r="BN1222" s="68"/>
      <c r="BO1222" s="68"/>
      <c r="BP1222" s="68"/>
      <c r="BQ1222" s="68"/>
      <c r="BR1222" s="68"/>
      <c r="BS1222" s="68"/>
      <c r="BT1222" s="68"/>
      <c r="BU1222" s="68"/>
      <c r="BV1222" s="68"/>
      <c r="BW1222" s="68"/>
      <c r="BX1222" s="68"/>
      <c r="BY1222" s="68"/>
      <c r="BZ1222" s="68"/>
      <c r="CA1222" s="68"/>
      <c r="CB1222" s="68"/>
      <c r="CC1222" s="68"/>
      <c r="CD1222" s="68"/>
      <c r="CE1222" s="68"/>
      <c r="CF1222" s="68"/>
      <c r="CG1222" s="68"/>
      <c r="CH1222" s="68"/>
      <c r="CI1222" s="68"/>
    </row>
    <row r="1223">
      <c r="A1223" s="66">
        <v>1191.0</v>
      </c>
      <c r="B1223" s="68"/>
      <c r="C1223" s="67" t="s">
        <v>758</v>
      </c>
      <c r="D1223" s="67" t="s">
        <v>580</v>
      </c>
      <c r="E1223" s="66">
        <v>2018.0</v>
      </c>
      <c r="F1223" s="67" t="s">
        <v>779</v>
      </c>
      <c r="G1223" s="67" t="s">
        <v>789</v>
      </c>
      <c r="H1223" s="67" t="s">
        <v>790</v>
      </c>
      <c r="I1223" s="68"/>
      <c r="J1223" s="66">
        <v>2025.0</v>
      </c>
      <c r="K1223" s="66">
        <v>49.91</v>
      </c>
      <c r="L1223" s="66">
        <v>2015.0</v>
      </c>
      <c r="M1223" s="67" t="s">
        <v>792</v>
      </c>
      <c r="N1223" s="66">
        <v>12.27</v>
      </c>
      <c r="O1223" s="68"/>
      <c r="P1223" s="66">
        <v>0.1</v>
      </c>
      <c r="Q1223" s="66"/>
      <c r="R1223" s="66">
        <v>1.5</v>
      </c>
      <c r="S1223" s="68"/>
      <c r="T1223" s="68"/>
      <c r="U1223" s="68"/>
      <c r="V1223" s="68"/>
      <c r="W1223" s="68"/>
      <c r="X1223" s="69"/>
      <c r="Y1223" s="69"/>
      <c r="Z1223" s="68"/>
      <c r="AA1223" s="68"/>
      <c r="AB1223" s="68"/>
      <c r="AC1223" s="68"/>
      <c r="AD1223" s="68"/>
      <c r="AE1223" s="68"/>
      <c r="AF1223" s="68"/>
      <c r="AG1223" s="68"/>
      <c r="AH1223" s="68"/>
      <c r="AI1223" s="68"/>
      <c r="AJ1223" s="68"/>
      <c r="AK1223" s="68"/>
      <c r="AL1223" s="68"/>
      <c r="AM1223" s="68"/>
      <c r="AN1223" s="68"/>
      <c r="AO1223" s="68"/>
      <c r="AP1223" s="68"/>
      <c r="AQ1223" s="68"/>
      <c r="AR1223" s="68"/>
      <c r="AS1223" s="68"/>
      <c r="AT1223" s="68"/>
      <c r="AU1223" s="68"/>
      <c r="AV1223" s="68"/>
      <c r="AW1223" s="68"/>
      <c r="AX1223" s="68"/>
      <c r="AY1223" s="68"/>
      <c r="AZ1223" s="68"/>
      <c r="BA1223" s="68"/>
      <c r="BB1223" s="68"/>
      <c r="BC1223" s="68"/>
      <c r="BD1223" s="68"/>
      <c r="BE1223" s="68"/>
      <c r="BF1223" s="68"/>
      <c r="BG1223" s="68"/>
      <c r="BH1223" s="68"/>
      <c r="BI1223" s="68"/>
      <c r="BJ1223" s="68"/>
      <c r="BK1223" s="68"/>
      <c r="BL1223" s="68"/>
      <c r="BM1223" s="68"/>
      <c r="BN1223" s="68"/>
      <c r="BO1223" s="68"/>
      <c r="BP1223" s="68"/>
      <c r="BQ1223" s="68"/>
      <c r="BR1223" s="68"/>
      <c r="BS1223" s="68"/>
      <c r="BT1223" s="68"/>
      <c r="BU1223" s="68"/>
      <c r="BV1223" s="68"/>
      <c r="BW1223" s="68"/>
      <c r="BX1223" s="68"/>
      <c r="BY1223" s="68"/>
      <c r="BZ1223" s="68"/>
      <c r="CA1223" s="68"/>
      <c r="CB1223" s="68"/>
      <c r="CC1223" s="68"/>
      <c r="CD1223" s="68"/>
      <c r="CE1223" s="68"/>
      <c r="CF1223" s="68"/>
      <c r="CG1223" s="68"/>
      <c r="CH1223" s="68"/>
      <c r="CI1223" s="68"/>
    </row>
    <row r="1224">
      <c r="A1224" s="66">
        <v>1191.0</v>
      </c>
      <c r="B1224" s="68"/>
      <c r="C1224" s="67" t="s">
        <v>758</v>
      </c>
      <c r="D1224" s="67" t="s">
        <v>580</v>
      </c>
      <c r="E1224" s="66">
        <v>2018.0</v>
      </c>
      <c r="F1224" s="67" t="s">
        <v>779</v>
      </c>
      <c r="G1224" s="67" t="s">
        <v>789</v>
      </c>
      <c r="H1224" s="67" t="s">
        <v>790</v>
      </c>
      <c r="I1224" s="68"/>
      <c r="J1224" s="66">
        <v>2100.0</v>
      </c>
      <c r="K1224" s="66">
        <v>211.363636</v>
      </c>
      <c r="L1224" s="66">
        <v>2015.0</v>
      </c>
      <c r="M1224" s="67" t="s">
        <v>792</v>
      </c>
      <c r="N1224" s="66">
        <v>12.27</v>
      </c>
      <c r="O1224" s="68"/>
      <c r="P1224" s="66">
        <v>0.1</v>
      </c>
      <c r="Q1224" s="66"/>
      <c r="R1224" s="66">
        <v>1.5</v>
      </c>
      <c r="S1224" s="68"/>
      <c r="T1224" s="68"/>
      <c r="U1224" s="68"/>
      <c r="V1224" s="68"/>
      <c r="W1224" s="68"/>
      <c r="X1224" s="69"/>
      <c r="Y1224" s="69"/>
      <c r="Z1224" s="68"/>
      <c r="AA1224" s="68"/>
      <c r="AB1224" s="68"/>
      <c r="AC1224" s="68"/>
      <c r="AD1224" s="68"/>
      <c r="AE1224" s="68"/>
      <c r="AF1224" s="68"/>
      <c r="AG1224" s="68"/>
      <c r="AH1224" s="68"/>
      <c r="AI1224" s="68"/>
      <c r="AJ1224" s="68"/>
      <c r="AK1224" s="68"/>
      <c r="AL1224" s="68"/>
      <c r="AM1224" s="68"/>
      <c r="AN1224" s="68"/>
      <c r="AO1224" s="68"/>
      <c r="AP1224" s="68"/>
      <c r="AQ1224" s="68"/>
      <c r="AR1224" s="68"/>
      <c r="AS1224" s="68"/>
      <c r="AT1224" s="68"/>
      <c r="AU1224" s="68"/>
      <c r="AV1224" s="68"/>
      <c r="AW1224" s="68"/>
      <c r="AX1224" s="68"/>
      <c r="AY1224" s="68"/>
      <c r="AZ1224" s="68"/>
      <c r="BA1224" s="68"/>
      <c r="BB1224" s="68"/>
      <c r="BC1224" s="68"/>
      <c r="BD1224" s="68"/>
      <c r="BE1224" s="68"/>
      <c r="BF1224" s="68"/>
      <c r="BG1224" s="68"/>
      <c r="BH1224" s="68"/>
      <c r="BI1224" s="68"/>
      <c r="BJ1224" s="68"/>
      <c r="BK1224" s="68"/>
      <c r="BL1224" s="68"/>
      <c r="BM1224" s="68"/>
      <c r="BN1224" s="68"/>
      <c r="BO1224" s="68"/>
      <c r="BP1224" s="68"/>
      <c r="BQ1224" s="68"/>
      <c r="BR1224" s="68"/>
      <c r="BS1224" s="68"/>
      <c r="BT1224" s="68"/>
      <c r="BU1224" s="68"/>
      <c r="BV1224" s="68"/>
      <c r="BW1224" s="68"/>
      <c r="BX1224" s="68"/>
      <c r="BY1224" s="68"/>
      <c r="BZ1224" s="68"/>
      <c r="CA1224" s="68"/>
      <c r="CB1224" s="68"/>
      <c r="CC1224" s="68"/>
      <c r="CD1224" s="68"/>
      <c r="CE1224" s="68"/>
      <c r="CF1224" s="68"/>
      <c r="CG1224" s="68"/>
      <c r="CH1224" s="68"/>
      <c r="CI1224" s="68"/>
    </row>
    <row r="1225">
      <c r="A1225" s="66">
        <v>1191.0</v>
      </c>
      <c r="B1225" s="68"/>
      <c r="C1225" s="67" t="s">
        <v>758</v>
      </c>
      <c r="D1225" s="67" t="s">
        <v>580</v>
      </c>
      <c r="E1225" s="66">
        <v>2018.0</v>
      </c>
      <c r="F1225" s="67" t="s">
        <v>779</v>
      </c>
      <c r="G1225" s="67" t="s">
        <v>789</v>
      </c>
      <c r="H1225" s="67" t="s">
        <v>790</v>
      </c>
      <c r="I1225" s="67" t="s">
        <v>95</v>
      </c>
      <c r="J1225" s="66">
        <v>2025.0</v>
      </c>
      <c r="K1225" s="66">
        <v>22.36</v>
      </c>
      <c r="L1225" s="66">
        <v>2015.0</v>
      </c>
      <c r="M1225" s="67" t="s">
        <v>793</v>
      </c>
      <c r="N1225" s="66">
        <v>12.27</v>
      </c>
      <c r="O1225" s="68"/>
      <c r="P1225" s="66">
        <v>1.5</v>
      </c>
      <c r="Q1225" s="66"/>
      <c r="R1225" s="66">
        <v>1.5</v>
      </c>
      <c r="S1225" s="68"/>
      <c r="T1225" s="68"/>
      <c r="U1225" s="68"/>
      <c r="V1225" s="68"/>
      <c r="W1225" s="68"/>
      <c r="X1225" s="69"/>
      <c r="Y1225" s="69"/>
      <c r="Z1225" s="68"/>
      <c r="AA1225" s="68"/>
      <c r="AB1225" s="68"/>
      <c r="AC1225" s="68"/>
      <c r="AD1225" s="68"/>
      <c r="AE1225" s="68"/>
      <c r="AF1225" s="68"/>
      <c r="AG1225" s="68"/>
      <c r="AH1225" s="68"/>
      <c r="AI1225" s="68"/>
      <c r="AJ1225" s="68"/>
      <c r="AK1225" s="68"/>
      <c r="AL1225" s="68"/>
      <c r="AM1225" s="68"/>
      <c r="AN1225" s="68"/>
      <c r="AO1225" s="68"/>
      <c r="AP1225" s="68"/>
      <c r="AQ1225" s="68"/>
      <c r="AR1225" s="68"/>
      <c r="AS1225" s="68"/>
      <c r="AT1225" s="68"/>
      <c r="AU1225" s="68"/>
      <c r="AV1225" s="68"/>
      <c r="AW1225" s="68"/>
      <c r="AX1225" s="68"/>
      <c r="AY1225" s="68"/>
      <c r="AZ1225" s="68"/>
      <c r="BA1225" s="68"/>
      <c r="BB1225" s="68"/>
      <c r="BC1225" s="68"/>
      <c r="BD1225" s="68"/>
      <c r="BE1225" s="68"/>
      <c r="BF1225" s="68"/>
      <c r="BG1225" s="68"/>
      <c r="BH1225" s="68"/>
      <c r="BI1225" s="68"/>
      <c r="BJ1225" s="68"/>
      <c r="BK1225" s="68"/>
      <c r="BL1225" s="68"/>
      <c r="BM1225" s="68"/>
      <c r="BN1225" s="68"/>
      <c r="BO1225" s="68"/>
      <c r="BP1225" s="68"/>
      <c r="BQ1225" s="68"/>
      <c r="BR1225" s="68"/>
      <c r="BS1225" s="68"/>
      <c r="BT1225" s="68"/>
      <c r="BU1225" s="68"/>
      <c r="BV1225" s="68"/>
      <c r="BW1225" s="68"/>
      <c r="BX1225" s="68"/>
      <c r="BY1225" s="68"/>
      <c r="BZ1225" s="68"/>
      <c r="CA1225" s="68"/>
      <c r="CB1225" s="68"/>
      <c r="CC1225" s="68"/>
      <c r="CD1225" s="68"/>
      <c r="CE1225" s="68"/>
      <c r="CF1225" s="68"/>
      <c r="CG1225" s="68"/>
      <c r="CH1225" s="68"/>
      <c r="CI1225" s="68"/>
    </row>
    <row r="1226">
      <c r="A1226" s="66">
        <v>1191.0</v>
      </c>
      <c r="B1226" s="68"/>
      <c r="C1226" s="67" t="s">
        <v>758</v>
      </c>
      <c r="D1226" s="67" t="s">
        <v>580</v>
      </c>
      <c r="E1226" s="66">
        <v>2018.0</v>
      </c>
      <c r="F1226" s="67" t="s">
        <v>779</v>
      </c>
      <c r="G1226" s="67" t="s">
        <v>789</v>
      </c>
      <c r="H1226" s="67" t="s">
        <v>790</v>
      </c>
      <c r="I1226" s="67" t="s">
        <v>95</v>
      </c>
      <c r="J1226" s="66">
        <v>2025.0</v>
      </c>
      <c r="K1226" s="66">
        <v>36.27</v>
      </c>
      <c r="L1226" s="66">
        <v>2015.0</v>
      </c>
      <c r="M1226" s="67" t="s">
        <v>794</v>
      </c>
      <c r="N1226" s="66">
        <v>12.27</v>
      </c>
      <c r="O1226" s="68"/>
      <c r="P1226" s="66">
        <v>0.1</v>
      </c>
      <c r="Q1226" s="66"/>
      <c r="R1226" s="66">
        <v>1.5</v>
      </c>
      <c r="S1226" s="68"/>
      <c r="T1226" s="68"/>
      <c r="U1226" s="68"/>
      <c r="V1226" s="68"/>
      <c r="W1226" s="68"/>
      <c r="X1226" s="69"/>
      <c r="Y1226" s="69"/>
      <c r="Z1226" s="68"/>
      <c r="AA1226" s="68"/>
      <c r="AB1226" s="68"/>
      <c r="AC1226" s="68"/>
      <c r="AD1226" s="68"/>
      <c r="AE1226" s="68"/>
      <c r="AF1226" s="68"/>
      <c r="AG1226" s="68"/>
      <c r="AH1226" s="68"/>
      <c r="AI1226" s="68"/>
      <c r="AJ1226" s="68"/>
      <c r="AK1226" s="68"/>
      <c r="AL1226" s="68"/>
      <c r="AM1226" s="68"/>
      <c r="AN1226" s="68"/>
      <c r="AO1226" s="68"/>
      <c r="AP1226" s="68"/>
      <c r="AQ1226" s="68"/>
      <c r="AR1226" s="68"/>
      <c r="AS1226" s="68"/>
      <c r="AT1226" s="68"/>
      <c r="AU1226" s="68"/>
      <c r="AV1226" s="68"/>
      <c r="AW1226" s="68"/>
      <c r="AX1226" s="68"/>
      <c r="AY1226" s="68"/>
      <c r="AZ1226" s="68"/>
      <c r="BA1226" s="68"/>
      <c r="BB1226" s="68"/>
      <c r="BC1226" s="68"/>
      <c r="BD1226" s="68"/>
      <c r="BE1226" s="68"/>
      <c r="BF1226" s="68"/>
      <c r="BG1226" s="68"/>
      <c r="BH1226" s="68"/>
      <c r="BI1226" s="68"/>
      <c r="BJ1226" s="68"/>
      <c r="BK1226" s="68"/>
      <c r="BL1226" s="68"/>
      <c r="BM1226" s="68"/>
      <c r="BN1226" s="68"/>
      <c r="BO1226" s="68"/>
      <c r="BP1226" s="68"/>
      <c r="BQ1226" s="68"/>
      <c r="BR1226" s="68"/>
      <c r="BS1226" s="68"/>
      <c r="BT1226" s="68"/>
      <c r="BU1226" s="68"/>
      <c r="BV1226" s="68"/>
      <c r="BW1226" s="68"/>
      <c r="BX1226" s="68"/>
      <c r="BY1226" s="68"/>
      <c r="BZ1226" s="68"/>
      <c r="CA1226" s="68"/>
      <c r="CB1226" s="68"/>
      <c r="CC1226" s="68"/>
      <c r="CD1226" s="68"/>
      <c r="CE1226" s="68"/>
      <c r="CF1226" s="68"/>
      <c r="CG1226" s="68"/>
      <c r="CH1226" s="68"/>
      <c r="CI1226" s="68"/>
    </row>
    <row r="1227">
      <c r="A1227" s="66">
        <v>1191.0</v>
      </c>
      <c r="B1227" s="68"/>
      <c r="C1227" s="67" t="s">
        <v>758</v>
      </c>
      <c r="D1227" s="67" t="s">
        <v>580</v>
      </c>
      <c r="E1227" s="66">
        <v>2018.0</v>
      </c>
      <c r="F1227" s="67" t="s">
        <v>779</v>
      </c>
      <c r="G1227" s="67" t="s">
        <v>789</v>
      </c>
      <c r="H1227" s="67" t="s">
        <v>790</v>
      </c>
      <c r="I1227" s="67" t="s">
        <v>95</v>
      </c>
      <c r="J1227" s="66">
        <v>2025.0</v>
      </c>
      <c r="K1227" s="66">
        <v>37.09</v>
      </c>
      <c r="L1227" s="66">
        <v>2015.0</v>
      </c>
      <c r="M1227" s="67" t="s">
        <v>791</v>
      </c>
      <c r="N1227" s="66">
        <v>12.27</v>
      </c>
      <c r="O1227" s="68"/>
      <c r="P1227" s="66">
        <v>1.5</v>
      </c>
      <c r="Q1227" s="66"/>
      <c r="R1227" s="66">
        <v>1.1</v>
      </c>
      <c r="S1227" s="68"/>
      <c r="T1227" s="68"/>
      <c r="U1227" s="68"/>
      <c r="V1227" s="68"/>
      <c r="W1227" s="68"/>
      <c r="X1227" s="69"/>
      <c r="Y1227" s="69"/>
      <c r="Z1227" s="68"/>
      <c r="AA1227" s="68"/>
      <c r="AB1227" s="68"/>
      <c r="AC1227" s="68"/>
      <c r="AD1227" s="68"/>
      <c r="AE1227" s="68"/>
      <c r="AF1227" s="68"/>
      <c r="AG1227" s="68"/>
      <c r="AH1227" s="68"/>
      <c r="AI1227" s="68"/>
      <c r="AJ1227" s="68"/>
      <c r="AK1227" s="68"/>
      <c r="AL1227" s="68"/>
      <c r="AM1227" s="68"/>
      <c r="AN1227" s="68"/>
      <c r="AO1227" s="68"/>
      <c r="AP1227" s="68"/>
      <c r="AQ1227" s="68"/>
      <c r="AR1227" s="68"/>
      <c r="AS1227" s="68"/>
      <c r="AT1227" s="68"/>
      <c r="AU1227" s="68"/>
      <c r="AV1227" s="68"/>
      <c r="AW1227" s="68"/>
      <c r="AX1227" s="68"/>
      <c r="AY1227" s="68"/>
      <c r="AZ1227" s="68"/>
      <c r="BA1227" s="68"/>
      <c r="BB1227" s="68"/>
      <c r="BC1227" s="68"/>
      <c r="BD1227" s="68"/>
      <c r="BE1227" s="68"/>
      <c r="BF1227" s="68"/>
      <c r="BG1227" s="68"/>
      <c r="BH1227" s="68"/>
      <c r="BI1227" s="68"/>
      <c r="BJ1227" s="68"/>
      <c r="BK1227" s="68"/>
      <c r="BL1227" s="68"/>
      <c r="BM1227" s="68"/>
      <c r="BN1227" s="68"/>
      <c r="BO1227" s="68"/>
      <c r="BP1227" s="68"/>
      <c r="BQ1227" s="68"/>
      <c r="BR1227" s="68"/>
      <c r="BS1227" s="68"/>
      <c r="BT1227" s="68"/>
      <c r="BU1227" s="68"/>
      <c r="BV1227" s="68"/>
      <c r="BW1227" s="68"/>
      <c r="BX1227" s="68"/>
      <c r="BY1227" s="68"/>
      <c r="BZ1227" s="68"/>
      <c r="CA1227" s="68"/>
      <c r="CB1227" s="68"/>
      <c r="CC1227" s="68"/>
      <c r="CD1227" s="68"/>
      <c r="CE1227" s="68"/>
      <c r="CF1227" s="68"/>
      <c r="CG1227" s="68"/>
      <c r="CH1227" s="68"/>
      <c r="CI1227" s="68"/>
    </row>
    <row r="1228">
      <c r="A1228" s="66">
        <v>1191.0</v>
      </c>
      <c r="B1228" s="68"/>
      <c r="C1228" s="67" t="s">
        <v>758</v>
      </c>
      <c r="D1228" s="67" t="s">
        <v>580</v>
      </c>
      <c r="E1228" s="66">
        <v>2018.0</v>
      </c>
      <c r="F1228" s="67" t="s">
        <v>779</v>
      </c>
      <c r="G1228" s="67" t="s">
        <v>789</v>
      </c>
      <c r="H1228" s="67" t="s">
        <v>790</v>
      </c>
      <c r="I1228" s="67" t="s">
        <v>95</v>
      </c>
      <c r="J1228" s="66">
        <v>2025.0</v>
      </c>
      <c r="K1228" s="66">
        <v>84.55</v>
      </c>
      <c r="L1228" s="66">
        <v>2015.0</v>
      </c>
      <c r="M1228" s="67" t="s">
        <v>792</v>
      </c>
      <c r="N1228" s="66">
        <v>12.27</v>
      </c>
      <c r="O1228" s="68"/>
      <c r="P1228" s="66">
        <v>0.1</v>
      </c>
      <c r="Q1228" s="66"/>
      <c r="R1228" s="66">
        <v>1.1</v>
      </c>
      <c r="S1228" s="68"/>
      <c r="T1228" s="68"/>
      <c r="U1228" s="68"/>
      <c r="V1228" s="68"/>
      <c r="W1228" s="68"/>
      <c r="X1228" s="69"/>
      <c r="Y1228" s="69"/>
      <c r="Z1228" s="68"/>
      <c r="AA1228" s="68"/>
      <c r="AB1228" s="68"/>
      <c r="AC1228" s="68"/>
      <c r="AD1228" s="68"/>
      <c r="AE1228" s="68"/>
      <c r="AF1228" s="68"/>
      <c r="AG1228" s="68"/>
      <c r="AH1228" s="68"/>
      <c r="AI1228" s="68"/>
      <c r="AJ1228" s="68"/>
      <c r="AK1228" s="68"/>
      <c r="AL1228" s="68"/>
      <c r="AM1228" s="68"/>
      <c r="AN1228" s="68"/>
      <c r="AO1228" s="68"/>
      <c r="AP1228" s="68"/>
      <c r="AQ1228" s="68"/>
      <c r="AR1228" s="68"/>
      <c r="AS1228" s="68"/>
      <c r="AT1228" s="68"/>
      <c r="AU1228" s="68"/>
      <c r="AV1228" s="68"/>
      <c r="AW1228" s="68"/>
      <c r="AX1228" s="68"/>
      <c r="AY1228" s="68"/>
      <c r="AZ1228" s="68"/>
      <c r="BA1228" s="68"/>
      <c r="BB1228" s="68"/>
      <c r="BC1228" s="68"/>
      <c r="BD1228" s="68"/>
      <c r="BE1228" s="68"/>
      <c r="BF1228" s="68"/>
      <c r="BG1228" s="68"/>
      <c r="BH1228" s="68"/>
      <c r="BI1228" s="68"/>
      <c r="BJ1228" s="68"/>
      <c r="BK1228" s="68"/>
      <c r="BL1228" s="68"/>
      <c r="BM1228" s="68"/>
      <c r="BN1228" s="68"/>
      <c r="BO1228" s="68"/>
      <c r="BP1228" s="68"/>
      <c r="BQ1228" s="68"/>
      <c r="BR1228" s="68"/>
      <c r="BS1228" s="68"/>
      <c r="BT1228" s="68"/>
      <c r="BU1228" s="68"/>
      <c r="BV1228" s="68"/>
      <c r="BW1228" s="68"/>
      <c r="BX1228" s="68"/>
      <c r="BY1228" s="68"/>
      <c r="BZ1228" s="68"/>
      <c r="CA1228" s="68"/>
      <c r="CB1228" s="68"/>
      <c r="CC1228" s="68"/>
      <c r="CD1228" s="68"/>
      <c r="CE1228" s="68"/>
      <c r="CF1228" s="68"/>
      <c r="CG1228" s="68"/>
      <c r="CH1228" s="68"/>
      <c r="CI1228" s="68"/>
    </row>
    <row r="1229">
      <c r="A1229" s="66">
        <v>1191.0</v>
      </c>
      <c r="B1229" s="68"/>
      <c r="C1229" s="67" t="s">
        <v>758</v>
      </c>
      <c r="D1229" s="67" t="s">
        <v>580</v>
      </c>
      <c r="E1229" s="66">
        <v>2018.0</v>
      </c>
      <c r="F1229" s="67" t="s">
        <v>779</v>
      </c>
      <c r="G1229" s="67" t="s">
        <v>789</v>
      </c>
      <c r="H1229" s="67" t="s">
        <v>790</v>
      </c>
      <c r="I1229" s="67" t="s">
        <v>95</v>
      </c>
      <c r="J1229" s="66">
        <v>2025.0</v>
      </c>
      <c r="K1229" s="66">
        <v>15.82</v>
      </c>
      <c r="L1229" s="66">
        <v>2015.0</v>
      </c>
      <c r="M1229" s="67" t="s">
        <v>791</v>
      </c>
      <c r="N1229" s="66">
        <v>12.27</v>
      </c>
      <c r="O1229" s="68"/>
      <c r="P1229" s="66">
        <v>1.5</v>
      </c>
      <c r="Q1229" s="66"/>
      <c r="R1229" s="66">
        <v>2.0</v>
      </c>
      <c r="S1229" s="68"/>
      <c r="T1229" s="68"/>
      <c r="U1229" s="68"/>
      <c r="V1229" s="68"/>
      <c r="W1229" s="68"/>
      <c r="X1229" s="69"/>
      <c r="Y1229" s="69"/>
      <c r="Z1229" s="68"/>
      <c r="AA1229" s="68"/>
      <c r="AB1229" s="68"/>
      <c r="AC1229" s="68"/>
      <c r="AD1229" s="68"/>
      <c r="AE1229" s="68"/>
      <c r="AF1229" s="68"/>
      <c r="AG1229" s="68"/>
      <c r="AH1229" s="68"/>
      <c r="AI1229" s="68"/>
      <c r="AJ1229" s="68"/>
      <c r="AK1229" s="68"/>
      <c r="AL1229" s="68"/>
      <c r="AM1229" s="68"/>
      <c r="AN1229" s="68"/>
      <c r="AO1229" s="68"/>
      <c r="AP1229" s="68"/>
      <c r="AQ1229" s="68"/>
      <c r="AR1229" s="68"/>
      <c r="AS1229" s="68"/>
      <c r="AT1229" s="68"/>
      <c r="AU1229" s="68"/>
      <c r="AV1229" s="68"/>
      <c r="AW1229" s="68"/>
      <c r="AX1229" s="68"/>
      <c r="AY1229" s="68"/>
      <c r="AZ1229" s="68"/>
      <c r="BA1229" s="68"/>
      <c r="BB1229" s="68"/>
      <c r="BC1229" s="68"/>
      <c r="BD1229" s="68"/>
      <c r="BE1229" s="68"/>
      <c r="BF1229" s="68"/>
      <c r="BG1229" s="68"/>
      <c r="BH1229" s="68"/>
      <c r="BI1229" s="68"/>
      <c r="BJ1229" s="68"/>
      <c r="BK1229" s="68"/>
      <c r="BL1229" s="68"/>
      <c r="BM1229" s="68"/>
      <c r="BN1229" s="68"/>
      <c r="BO1229" s="68"/>
      <c r="BP1229" s="68"/>
      <c r="BQ1229" s="68"/>
      <c r="BR1229" s="68"/>
      <c r="BS1229" s="68"/>
      <c r="BT1229" s="68"/>
      <c r="BU1229" s="68"/>
      <c r="BV1229" s="68"/>
      <c r="BW1229" s="68"/>
      <c r="BX1229" s="68"/>
      <c r="BY1229" s="68"/>
      <c r="BZ1229" s="68"/>
      <c r="CA1229" s="68"/>
      <c r="CB1229" s="68"/>
      <c r="CC1229" s="68"/>
      <c r="CD1229" s="68"/>
      <c r="CE1229" s="68"/>
      <c r="CF1229" s="68"/>
      <c r="CG1229" s="68"/>
      <c r="CH1229" s="68"/>
      <c r="CI1229" s="68"/>
    </row>
    <row r="1230">
      <c r="A1230" s="66">
        <v>1191.0</v>
      </c>
      <c r="B1230" s="68"/>
      <c r="C1230" s="67" t="s">
        <v>758</v>
      </c>
      <c r="D1230" s="67" t="s">
        <v>580</v>
      </c>
      <c r="E1230" s="66">
        <v>2018.0</v>
      </c>
      <c r="F1230" s="67" t="s">
        <v>779</v>
      </c>
      <c r="G1230" s="67" t="s">
        <v>789</v>
      </c>
      <c r="H1230" s="67" t="s">
        <v>790</v>
      </c>
      <c r="I1230" s="67" t="s">
        <v>95</v>
      </c>
      <c r="J1230" s="66">
        <v>2025.0</v>
      </c>
      <c r="K1230" s="66">
        <v>30.0</v>
      </c>
      <c r="L1230" s="66">
        <v>2015.0</v>
      </c>
      <c r="M1230" s="67" t="s">
        <v>792</v>
      </c>
      <c r="N1230" s="66">
        <v>12.27</v>
      </c>
      <c r="O1230" s="68"/>
      <c r="P1230" s="66">
        <v>0.1</v>
      </c>
      <c r="Q1230" s="66"/>
      <c r="R1230" s="66">
        <v>2.0</v>
      </c>
      <c r="S1230" s="68"/>
      <c r="T1230" s="68"/>
      <c r="U1230" s="68"/>
      <c r="V1230" s="68"/>
      <c r="W1230" s="68"/>
      <c r="X1230" s="69"/>
      <c r="Y1230" s="69"/>
      <c r="Z1230" s="68"/>
      <c r="AA1230" s="68"/>
      <c r="AB1230" s="68"/>
      <c r="AC1230" s="68"/>
      <c r="AD1230" s="68"/>
      <c r="AE1230" s="68"/>
      <c r="AF1230" s="68"/>
      <c r="AG1230" s="68"/>
      <c r="AH1230" s="68"/>
      <c r="AI1230" s="68"/>
      <c r="AJ1230" s="68"/>
      <c r="AK1230" s="68"/>
      <c r="AL1230" s="68"/>
      <c r="AM1230" s="68"/>
      <c r="AN1230" s="68"/>
      <c r="AO1230" s="68"/>
      <c r="AP1230" s="68"/>
      <c r="AQ1230" s="68"/>
      <c r="AR1230" s="68"/>
      <c r="AS1230" s="68"/>
      <c r="AT1230" s="68"/>
      <c r="AU1230" s="68"/>
      <c r="AV1230" s="68"/>
      <c r="AW1230" s="68"/>
      <c r="AX1230" s="68"/>
      <c r="AY1230" s="68"/>
      <c r="AZ1230" s="68"/>
      <c r="BA1230" s="68"/>
      <c r="BB1230" s="68"/>
      <c r="BC1230" s="68"/>
      <c r="BD1230" s="68"/>
      <c r="BE1230" s="68"/>
      <c r="BF1230" s="68"/>
      <c r="BG1230" s="68"/>
      <c r="BH1230" s="68"/>
      <c r="BI1230" s="68"/>
      <c r="BJ1230" s="68"/>
      <c r="BK1230" s="68"/>
      <c r="BL1230" s="68"/>
      <c r="BM1230" s="68"/>
      <c r="BN1230" s="68"/>
      <c r="BO1230" s="68"/>
      <c r="BP1230" s="68"/>
      <c r="BQ1230" s="68"/>
      <c r="BR1230" s="68"/>
      <c r="BS1230" s="68"/>
      <c r="BT1230" s="68"/>
      <c r="BU1230" s="68"/>
      <c r="BV1230" s="68"/>
      <c r="BW1230" s="68"/>
      <c r="BX1230" s="68"/>
      <c r="BY1230" s="68"/>
      <c r="BZ1230" s="68"/>
      <c r="CA1230" s="68"/>
      <c r="CB1230" s="68"/>
      <c r="CC1230" s="68"/>
      <c r="CD1230" s="68"/>
      <c r="CE1230" s="68"/>
      <c r="CF1230" s="68"/>
      <c r="CG1230" s="68"/>
      <c r="CH1230" s="68"/>
      <c r="CI1230" s="68"/>
    </row>
    <row r="1231">
      <c r="A1231" s="66">
        <v>3050.0</v>
      </c>
      <c r="B1231" s="68"/>
      <c r="C1231" s="67" t="s">
        <v>758</v>
      </c>
      <c r="D1231" s="67" t="s">
        <v>795</v>
      </c>
      <c r="E1231" s="66">
        <v>2012.0</v>
      </c>
      <c r="F1231" s="67" t="s">
        <v>796</v>
      </c>
      <c r="G1231" s="67" t="s">
        <v>797</v>
      </c>
      <c r="J1231" s="66">
        <v>2010.0</v>
      </c>
      <c r="K1231" s="66">
        <v>31.0</v>
      </c>
      <c r="L1231" s="66">
        <v>2007.0</v>
      </c>
      <c r="M1231" s="67" t="s">
        <v>798</v>
      </c>
      <c r="N1231" s="66">
        <v>6.0</v>
      </c>
      <c r="O1231" s="66">
        <v>3.0</v>
      </c>
      <c r="P1231" s="68"/>
      <c r="Q1231" s="68"/>
      <c r="R1231" s="68"/>
      <c r="S1231" s="68"/>
      <c r="T1231" s="68"/>
      <c r="U1231" s="68"/>
      <c r="V1231" s="68"/>
      <c r="W1231" s="68"/>
      <c r="X1231" s="69"/>
      <c r="Y1231" s="69"/>
      <c r="Z1231" s="68"/>
      <c r="AA1231" s="68"/>
      <c r="AB1231" s="68"/>
      <c r="AC1231" s="68"/>
      <c r="AD1231" s="68"/>
      <c r="AE1231" s="68"/>
      <c r="AF1231" s="68"/>
      <c r="AG1231" s="68"/>
      <c r="AH1231" s="68"/>
      <c r="AI1231" s="68"/>
      <c r="AJ1231" s="68"/>
      <c r="AK1231" s="68"/>
      <c r="AL1231" s="68"/>
      <c r="AM1231" s="68"/>
      <c r="AN1231" s="68"/>
      <c r="AO1231" s="68"/>
      <c r="AP1231" s="68"/>
      <c r="AQ1231" s="68"/>
      <c r="AR1231" s="68"/>
      <c r="AS1231" s="68"/>
      <c r="AT1231" s="68"/>
      <c r="AU1231" s="68"/>
      <c r="AV1231" s="68"/>
      <c r="AW1231" s="68"/>
      <c r="AX1231" s="68"/>
      <c r="AY1231" s="68"/>
      <c r="AZ1231" s="68"/>
      <c r="BA1231" s="68"/>
      <c r="BB1231" s="68"/>
      <c r="BC1231" s="68"/>
      <c r="BD1231" s="68"/>
      <c r="BE1231" s="68"/>
      <c r="BF1231" s="68"/>
      <c r="BG1231" s="68"/>
      <c r="BH1231" s="68"/>
      <c r="BI1231" s="68"/>
      <c r="BJ1231" s="68"/>
      <c r="BK1231" s="68"/>
      <c r="BL1231" s="68"/>
      <c r="BM1231" s="68"/>
      <c r="BN1231" s="68"/>
      <c r="BO1231" s="68"/>
      <c r="BP1231" s="68"/>
      <c r="BQ1231" s="68"/>
      <c r="BR1231" s="68"/>
      <c r="BS1231" s="68"/>
      <c r="BT1231" s="68"/>
      <c r="BU1231" s="68"/>
      <c r="BV1231" s="68"/>
      <c r="BW1231" s="68"/>
      <c r="BX1231" s="68"/>
      <c r="BY1231" s="68"/>
      <c r="BZ1231" s="68"/>
      <c r="CA1231" s="68"/>
      <c r="CB1231" s="68"/>
      <c r="CC1231" s="68"/>
      <c r="CD1231" s="68"/>
      <c r="CE1231" s="68"/>
      <c r="CF1231" s="68"/>
      <c r="CG1231" s="68"/>
      <c r="CH1231" s="68"/>
      <c r="CI1231" s="68"/>
    </row>
    <row r="1232">
      <c r="A1232" s="66">
        <v>3050.0</v>
      </c>
      <c r="B1232" s="68"/>
      <c r="C1232" s="67" t="s">
        <v>758</v>
      </c>
      <c r="D1232" s="67" t="s">
        <v>795</v>
      </c>
      <c r="E1232" s="66">
        <v>2012.0</v>
      </c>
      <c r="F1232" s="67" t="s">
        <v>796</v>
      </c>
      <c r="G1232" s="67" t="s">
        <v>799</v>
      </c>
      <c r="J1232" s="66">
        <v>2010.0</v>
      </c>
      <c r="K1232" s="66">
        <v>11.19</v>
      </c>
      <c r="L1232" s="66">
        <v>2007.0</v>
      </c>
      <c r="M1232" s="67" t="s">
        <v>800</v>
      </c>
      <c r="N1232" s="66">
        <v>6.0</v>
      </c>
      <c r="O1232" s="66">
        <v>3.0</v>
      </c>
      <c r="P1232" s="68"/>
      <c r="Q1232" s="68"/>
      <c r="R1232" s="68"/>
      <c r="S1232" s="68"/>
      <c r="T1232" s="68"/>
      <c r="U1232" s="68"/>
      <c r="V1232" s="68"/>
      <c r="W1232" s="68"/>
      <c r="X1232" s="69"/>
      <c r="Y1232" s="69"/>
      <c r="Z1232" s="68"/>
      <c r="AA1232" s="68"/>
      <c r="AB1232" s="68"/>
      <c r="AC1232" s="68"/>
      <c r="AD1232" s="68"/>
      <c r="AE1232" s="68"/>
      <c r="AF1232" s="68"/>
      <c r="AG1232" s="68"/>
      <c r="AH1232" s="68"/>
      <c r="AI1232" s="68"/>
      <c r="AJ1232" s="68"/>
      <c r="AK1232" s="68"/>
      <c r="AL1232" s="68"/>
      <c r="AM1232" s="68"/>
      <c r="AN1232" s="68"/>
      <c r="AO1232" s="68"/>
      <c r="AP1232" s="68"/>
      <c r="AQ1232" s="68"/>
      <c r="AR1232" s="68"/>
      <c r="AS1232" s="68"/>
      <c r="AT1232" s="68"/>
      <c r="AU1232" s="68"/>
      <c r="AV1232" s="68"/>
      <c r="AW1232" s="68"/>
      <c r="AX1232" s="68"/>
      <c r="AY1232" s="68"/>
      <c r="AZ1232" s="68"/>
      <c r="BA1232" s="68"/>
      <c r="BB1232" s="68"/>
      <c r="BC1232" s="68"/>
      <c r="BD1232" s="68"/>
      <c r="BE1232" s="68"/>
      <c r="BF1232" s="68"/>
      <c r="BG1232" s="68"/>
      <c r="BH1232" s="68"/>
      <c r="BI1232" s="68"/>
      <c r="BJ1232" s="68"/>
      <c r="BK1232" s="68"/>
      <c r="BL1232" s="68"/>
      <c r="BM1232" s="68"/>
      <c r="BN1232" s="68"/>
      <c r="BO1232" s="68"/>
      <c r="BP1232" s="68"/>
      <c r="BQ1232" s="68"/>
      <c r="BR1232" s="68"/>
      <c r="BS1232" s="68"/>
      <c r="BT1232" s="68"/>
      <c r="BU1232" s="68"/>
      <c r="BV1232" s="68"/>
      <c r="BW1232" s="68"/>
      <c r="BX1232" s="68"/>
      <c r="BY1232" s="68"/>
      <c r="BZ1232" s="68"/>
      <c r="CA1232" s="68"/>
      <c r="CB1232" s="68"/>
      <c r="CC1232" s="68"/>
      <c r="CD1232" s="68"/>
      <c r="CE1232" s="68"/>
      <c r="CF1232" s="68"/>
      <c r="CG1232" s="68"/>
      <c r="CH1232" s="68"/>
      <c r="CI1232" s="68"/>
    </row>
    <row r="1233">
      <c r="A1233" s="66">
        <v>3050.0</v>
      </c>
      <c r="B1233" s="68"/>
      <c r="C1233" s="67" t="s">
        <v>758</v>
      </c>
      <c r="D1233" s="67" t="s">
        <v>795</v>
      </c>
      <c r="E1233" s="66">
        <v>2012.0</v>
      </c>
      <c r="F1233" s="67" t="s">
        <v>796</v>
      </c>
      <c r="G1233" s="67" t="s">
        <v>799</v>
      </c>
      <c r="J1233" s="66">
        <v>2010.0</v>
      </c>
      <c r="K1233" s="66">
        <v>16.21</v>
      </c>
      <c r="L1233" s="66">
        <v>2007.0</v>
      </c>
      <c r="M1233" s="67" t="s">
        <v>801</v>
      </c>
      <c r="N1233" s="66">
        <v>6.0</v>
      </c>
      <c r="O1233" s="66">
        <v>3.0</v>
      </c>
      <c r="P1233" s="68"/>
      <c r="Q1233" s="68"/>
      <c r="R1233" s="68"/>
      <c r="S1233" s="68"/>
      <c r="T1233" s="68"/>
      <c r="U1233" s="68"/>
      <c r="V1233" s="68"/>
      <c r="W1233" s="68"/>
      <c r="X1233" s="69"/>
      <c r="Y1233" s="69"/>
      <c r="Z1233" s="68"/>
      <c r="AA1233" s="68"/>
      <c r="AB1233" s="68"/>
      <c r="AC1233" s="68"/>
      <c r="AD1233" s="68"/>
      <c r="AE1233" s="68"/>
      <c r="AF1233" s="68"/>
      <c r="AG1233" s="68"/>
      <c r="AH1233" s="68"/>
      <c r="AI1233" s="68"/>
      <c r="AJ1233" s="68"/>
      <c r="AK1233" s="68"/>
      <c r="AL1233" s="68"/>
      <c r="AM1233" s="68"/>
      <c r="AN1233" s="68"/>
      <c r="AO1233" s="68"/>
      <c r="AP1233" s="68"/>
      <c r="AQ1233" s="68"/>
      <c r="AR1233" s="68"/>
      <c r="AS1233" s="68"/>
      <c r="AT1233" s="68"/>
      <c r="AU1233" s="68"/>
      <c r="AV1233" s="68"/>
      <c r="AW1233" s="68"/>
      <c r="AX1233" s="68"/>
      <c r="AY1233" s="68"/>
      <c r="AZ1233" s="68"/>
      <c r="BA1233" s="68"/>
      <c r="BB1233" s="68"/>
      <c r="BC1233" s="68"/>
      <c r="BD1233" s="68"/>
      <c r="BE1233" s="68"/>
      <c r="BF1233" s="68"/>
      <c r="BG1233" s="68"/>
      <c r="BH1233" s="68"/>
      <c r="BI1233" s="68"/>
      <c r="BJ1233" s="68"/>
      <c r="BK1233" s="68"/>
      <c r="BL1233" s="68"/>
      <c r="BM1233" s="68"/>
      <c r="BN1233" s="68"/>
      <c r="BO1233" s="68"/>
      <c r="BP1233" s="68"/>
      <c r="BQ1233" s="68"/>
      <c r="BR1233" s="68"/>
      <c r="BS1233" s="68"/>
      <c r="BT1233" s="68"/>
      <c r="BU1233" s="68"/>
      <c r="BV1233" s="68"/>
      <c r="BW1233" s="68"/>
      <c r="BX1233" s="68"/>
      <c r="BY1233" s="68"/>
      <c r="BZ1233" s="68"/>
      <c r="CA1233" s="68"/>
      <c r="CB1233" s="68"/>
      <c r="CC1233" s="68"/>
      <c r="CD1233" s="68"/>
      <c r="CE1233" s="68"/>
      <c r="CF1233" s="68"/>
      <c r="CG1233" s="68"/>
      <c r="CH1233" s="68"/>
      <c r="CI1233" s="68"/>
    </row>
    <row r="1234">
      <c r="A1234" s="66">
        <v>3050.0</v>
      </c>
      <c r="B1234" s="68"/>
      <c r="C1234" s="67" t="s">
        <v>758</v>
      </c>
      <c r="D1234" s="67" t="s">
        <v>795</v>
      </c>
      <c r="E1234" s="66">
        <v>2012.0</v>
      </c>
      <c r="F1234" s="67" t="s">
        <v>796</v>
      </c>
      <c r="G1234" s="67" t="s">
        <v>799</v>
      </c>
      <c r="J1234" s="66">
        <v>2010.0</v>
      </c>
      <c r="K1234" s="66">
        <v>11.68</v>
      </c>
      <c r="L1234" s="66">
        <v>2007.0</v>
      </c>
      <c r="M1234" s="67" t="s">
        <v>802</v>
      </c>
      <c r="N1234" s="66">
        <v>6.0</v>
      </c>
      <c r="O1234" s="66">
        <v>3.0</v>
      </c>
      <c r="P1234" s="68"/>
      <c r="Q1234" s="68"/>
      <c r="R1234" s="68"/>
      <c r="S1234" s="68"/>
      <c r="T1234" s="68"/>
      <c r="U1234" s="68"/>
      <c r="V1234" s="68"/>
      <c r="W1234" s="68"/>
      <c r="X1234" s="69"/>
      <c r="Y1234" s="69"/>
      <c r="Z1234" s="68"/>
      <c r="AA1234" s="68"/>
      <c r="AB1234" s="68"/>
      <c r="AC1234" s="68"/>
      <c r="AD1234" s="68"/>
      <c r="AE1234" s="68"/>
      <c r="AF1234" s="68"/>
      <c r="AG1234" s="68"/>
      <c r="AH1234" s="68"/>
      <c r="AI1234" s="68"/>
      <c r="AJ1234" s="68"/>
      <c r="AK1234" s="68"/>
      <c r="AL1234" s="68"/>
      <c r="AM1234" s="68"/>
      <c r="AN1234" s="68"/>
      <c r="AO1234" s="68"/>
      <c r="AP1234" s="68"/>
      <c r="AQ1234" s="68"/>
      <c r="AR1234" s="68"/>
      <c r="AS1234" s="68"/>
      <c r="AT1234" s="68"/>
      <c r="AU1234" s="68"/>
      <c r="AV1234" s="68"/>
      <c r="AW1234" s="68"/>
      <c r="AX1234" s="68"/>
      <c r="AY1234" s="68"/>
      <c r="AZ1234" s="68"/>
      <c r="BA1234" s="68"/>
      <c r="BB1234" s="68"/>
      <c r="BC1234" s="68"/>
      <c r="BD1234" s="68"/>
      <c r="BE1234" s="68"/>
      <c r="BF1234" s="68"/>
      <c r="BG1234" s="68"/>
      <c r="BH1234" s="68"/>
      <c r="BI1234" s="68"/>
      <c r="BJ1234" s="68"/>
      <c r="BK1234" s="68"/>
      <c r="BL1234" s="68"/>
      <c r="BM1234" s="68"/>
      <c r="BN1234" s="68"/>
      <c r="BO1234" s="68"/>
      <c r="BP1234" s="68"/>
      <c r="BQ1234" s="68"/>
      <c r="BR1234" s="68"/>
      <c r="BS1234" s="68"/>
      <c r="BT1234" s="68"/>
      <c r="BU1234" s="68"/>
      <c r="BV1234" s="68"/>
      <c r="BW1234" s="68"/>
      <c r="BX1234" s="68"/>
      <c r="BY1234" s="68"/>
      <c r="BZ1234" s="68"/>
      <c r="CA1234" s="68"/>
      <c r="CB1234" s="68"/>
      <c r="CC1234" s="68"/>
      <c r="CD1234" s="68"/>
      <c r="CE1234" s="68"/>
      <c r="CF1234" s="68"/>
      <c r="CG1234" s="68"/>
      <c r="CH1234" s="68"/>
      <c r="CI1234" s="68"/>
    </row>
    <row r="1235">
      <c r="A1235" s="66">
        <v>3050.0</v>
      </c>
      <c r="B1235" s="68"/>
      <c r="C1235" s="67" t="s">
        <v>758</v>
      </c>
      <c r="D1235" s="67" t="s">
        <v>795</v>
      </c>
      <c r="E1235" s="66">
        <v>2012.0</v>
      </c>
      <c r="F1235" s="67" t="s">
        <v>796</v>
      </c>
      <c r="G1235" s="67" t="s">
        <v>799</v>
      </c>
      <c r="J1235" s="66">
        <v>2010.0</v>
      </c>
      <c r="K1235" s="66">
        <v>17.98</v>
      </c>
      <c r="L1235" s="66">
        <v>2007.0</v>
      </c>
      <c r="M1235" s="67" t="s">
        <v>803</v>
      </c>
      <c r="N1235" s="66">
        <v>6.0</v>
      </c>
      <c r="O1235" s="66">
        <v>3.0</v>
      </c>
      <c r="P1235" s="68"/>
      <c r="Q1235" s="68"/>
      <c r="R1235" s="68"/>
      <c r="S1235" s="68"/>
      <c r="T1235" s="68"/>
      <c r="U1235" s="68"/>
      <c r="V1235" s="68"/>
      <c r="W1235" s="68"/>
      <c r="X1235" s="69"/>
      <c r="Y1235" s="69"/>
      <c r="Z1235" s="68"/>
      <c r="AA1235" s="68"/>
      <c r="AB1235" s="68"/>
      <c r="AC1235" s="68"/>
      <c r="AD1235" s="68"/>
      <c r="AE1235" s="68"/>
      <c r="AF1235" s="68"/>
      <c r="AG1235" s="68"/>
      <c r="AH1235" s="68"/>
      <c r="AI1235" s="68"/>
      <c r="AJ1235" s="68"/>
      <c r="AK1235" s="68"/>
      <c r="AL1235" s="68"/>
      <c r="AM1235" s="68"/>
      <c r="AN1235" s="68"/>
      <c r="AO1235" s="68"/>
      <c r="AP1235" s="68"/>
      <c r="AQ1235" s="68"/>
      <c r="AR1235" s="68"/>
      <c r="AS1235" s="68"/>
      <c r="AT1235" s="68"/>
      <c r="AU1235" s="68"/>
      <c r="AV1235" s="68"/>
      <c r="AW1235" s="68"/>
      <c r="AX1235" s="68"/>
      <c r="AY1235" s="68"/>
      <c r="AZ1235" s="68"/>
      <c r="BA1235" s="68"/>
      <c r="BB1235" s="68"/>
      <c r="BC1235" s="68"/>
      <c r="BD1235" s="68"/>
      <c r="BE1235" s="68"/>
      <c r="BF1235" s="68"/>
      <c r="BG1235" s="68"/>
      <c r="BH1235" s="68"/>
      <c r="BI1235" s="68"/>
      <c r="BJ1235" s="68"/>
      <c r="BK1235" s="68"/>
      <c r="BL1235" s="68"/>
      <c r="BM1235" s="68"/>
      <c r="BN1235" s="68"/>
      <c r="BO1235" s="68"/>
      <c r="BP1235" s="68"/>
      <c r="BQ1235" s="68"/>
      <c r="BR1235" s="68"/>
      <c r="BS1235" s="68"/>
      <c r="BT1235" s="68"/>
      <c r="BU1235" s="68"/>
      <c r="BV1235" s="68"/>
      <c r="BW1235" s="68"/>
      <c r="BX1235" s="68"/>
      <c r="BY1235" s="68"/>
      <c r="BZ1235" s="68"/>
      <c r="CA1235" s="68"/>
      <c r="CB1235" s="68"/>
      <c r="CC1235" s="68"/>
      <c r="CD1235" s="68"/>
      <c r="CE1235" s="68"/>
      <c r="CF1235" s="68"/>
      <c r="CG1235" s="68"/>
      <c r="CH1235" s="68"/>
      <c r="CI1235" s="68"/>
    </row>
    <row r="1236">
      <c r="A1236" s="66">
        <v>2883.0</v>
      </c>
      <c r="B1236" s="68"/>
      <c r="C1236" s="67" t="s">
        <v>758</v>
      </c>
      <c r="D1236" s="67" t="s">
        <v>804</v>
      </c>
      <c r="E1236" s="66">
        <v>2013.0</v>
      </c>
      <c r="F1236" s="67" t="s">
        <v>805</v>
      </c>
      <c r="G1236" s="67" t="s">
        <v>806</v>
      </c>
      <c r="H1236" s="68"/>
      <c r="I1236" s="67" t="s">
        <v>95</v>
      </c>
      <c r="J1236" s="66">
        <v>2005.0</v>
      </c>
      <c r="K1236" s="66">
        <v>7.3</v>
      </c>
      <c r="L1236" s="66">
        <v>2005.0</v>
      </c>
      <c r="M1236" s="67" t="s">
        <v>807</v>
      </c>
      <c r="N1236" s="66">
        <v>12.0</v>
      </c>
      <c r="O1236" s="68"/>
      <c r="P1236" s="66">
        <v>1.0</v>
      </c>
      <c r="Q1236" s="66"/>
      <c r="R1236" s="66">
        <v>2.0</v>
      </c>
      <c r="S1236" s="68"/>
      <c r="T1236" s="68"/>
      <c r="U1236" s="68"/>
      <c r="V1236" s="68"/>
      <c r="W1236" s="68"/>
      <c r="X1236" s="69"/>
      <c r="Y1236" s="69"/>
      <c r="Z1236" s="68"/>
      <c r="AA1236" s="68"/>
      <c r="AB1236" s="68"/>
      <c r="AC1236" s="68"/>
      <c r="AD1236" s="68"/>
      <c r="AE1236" s="68"/>
      <c r="AF1236" s="68"/>
      <c r="AG1236" s="68"/>
      <c r="AH1236" s="68"/>
      <c r="AI1236" s="68"/>
      <c r="AJ1236" s="68"/>
      <c r="AK1236" s="68"/>
      <c r="AL1236" s="68"/>
      <c r="AM1236" s="68"/>
      <c r="AN1236" s="68"/>
      <c r="AO1236" s="68"/>
      <c r="AP1236" s="68"/>
      <c r="AQ1236" s="68"/>
      <c r="AR1236" s="68"/>
      <c r="AS1236" s="68"/>
      <c r="AT1236" s="68"/>
      <c r="AU1236" s="68"/>
      <c r="AV1236" s="68"/>
      <c r="AW1236" s="68"/>
      <c r="AX1236" s="68"/>
      <c r="AY1236" s="68"/>
      <c r="AZ1236" s="68"/>
      <c r="BA1236" s="68"/>
      <c r="BB1236" s="68"/>
      <c r="BC1236" s="68"/>
      <c r="BD1236" s="68"/>
      <c r="BE1236" s="68"/>
      <c r="BF1236" s="68"/>
      <c r="BG1236" s="68"/>
      <c r="BH1236" s="68"/>
      <c r="BI1236" s="68"/>
      <c r="BJ1236" s="68"/>
      <c r="BK1236" s="68"/>
      <c r="BL1236" s="68"/>
      <c r="BM1236" s="68"/>
      <c r="BN1236" s="68"/>
      <c r="BO1236" s="68"/>
      <c r="BP1236" s="68"/>
      <c r="BQ1236" s="68"/>
      <c r="BR1236" s="68"/>
      <c r="BS1236" s="68"/>
      <c r="BT1236" s="68"/>
      <c r="BU1236" s="68"/>
      <c r="BV1236" s="68"/>
      <c r="BW1236" s="68"/>
      <c r="BX1236" s="68"/>
      <c r="BY1236" s="68"/>
      <c r="BZ1236" s="68"/>
      <c r="CA1236" s="68"/>
      <c r="CB1236" s="68"/>
      <c r="CC1236" s="68"/>
      <c r="CD1236" s="68"/>
      <c r="CE1236" s="68"/>
      <c r="CF1236" s="68"/>
      <c r="CG1236" s="68"/>
      <c r="CH1236" s="68"/>
      <c r="CI1236" s="68"/>
    </row>
    <row r="1237">
      <c r="A1237" s="66">
        <v>2883.0</v>
      </c>
      <c r="B1237" s="68"/>
      <c r="C1237" s="67" t="s">
        <v>758</v>
      </c>
      <c r="D1237" s="67" t="s">
        <v>804</v>
      </c>
      <c r="E1237" s="66">
        <v>2013.0</v>
      </c>
      <c r="F1237" s="67" t="s">
        <v>805</v>
      </c>
      <c r="G1237" s="67" t="s">
        <v>806</v>
      </c>
      <c r="H1237" s="68"/>
      <c r="I1237" s="67" t="s">
        <v>95</v>
      </c>
      <c r="J1237" s="66">
        <v>2005.0</v>
      </c>
      <c r="K1237" s="66">
        <v>12.0</v>
      </c>
      <c r="L1237" s="66">
        <v>2005.0</v>
      </c>
      <c r="M1237" s="67" t="s">
        <v>808</v>
      </c>
      <c r="N1237" s="66">
        <v>12.0</v>
      </c>
      <c r="O1237" s="68"/>
      <c r="P1237" s="66">
        <v>1.34</v>
      </c>
      <c r="Q1237" s="66"/>
      <c r="R1237" s="66">
        <v>1.71</v>
      </c>
      <c r="S1237" s="68"/>
      <c r="T1237" s="68"/>
      <c r="U1237" s="68"/>
      <c r="V1237" s="68"/>
      <c r="W1237" s="68"/>
      <c r="X1237" s="69"/>
      <c r="Y1237" s="69"/>
      <c r="Z1237" s="68"/>
      <c r="AA1237" s="68"/>
      <c r="AB1237" s="68"/>
      <c r="AC1237" s="68"/>
      <c r="AD1237" s="68"/>
      <c r="AE1237" s="68"/>
      <c r="AF1237" s="68"/>
      <c r="AG1237" s="68"/>
      <c r="AH1237" s="68"/>
      <c r="AI1237" s="68"/>
      <c r="AJ1237" s="68"/>
      <c r="AK1237" s="68"/>
      <c r="AL1237" s="68"/>
      <c r="AM1237" s="68"/>
      <c r="AN1237" s="68"/>
      <c r="AO1237" s="68"/>
      <c r="AP1237" s="68"/>
      <c r="AQ1237" s="68"/>
      <c r="AR1237" s="68"/>
      <c r="AS1237" s="68"/>
      <c r="AT1237" s="68"/>
      <c r="AU1237" s="68"/>
      <c r="AV1237" s="68"/>
      <c r="AW1237" s="68"/>
      <c r="AX1237" s="68"/>
      <c r="AY1237" s="68"/>
      <c r="AZ1237" s="68"/>
      <c r="BA1237" s="68"/>
      <c r="BB1237" s="68"/>
      <c r="BC1237" s="68"/>
      <c r="BD1237" s="68"/>
      <c r="BE1237" s="68"/>
      <c r="BF1237" s="68"/>
      <c r="BG1237" s="68"/>
      <c r="BH1237" s="68"/>
      <c r="BI1237" s="68"/>
      <c r="BJ1237" s="68"/>
      <c r="BK1237" s="68"/>
      <c r="BL1237" s="68"/>
      <c r="BM1237" s="68"/>
      <c r="BN1237" s="68"/>
      <c r="BO1237" s="68"/>
      <c r="BP1237" s="68"/>
      <c r="BQ1237" s="68"/>
      <c r="BR1237" s="68"/>
      <c r="BS1237" s="68"/>
      <c r="BT1237" s="68"/>
      <c r="BU1237" s="68"/>
      <c r="BV1237" s="68"/>
      <c r="BW1237" s="68"/>
      <c r="BX1237" s="68"/>
      <c r="BY1237" s="68"/>
      <c r="BZ1237" s="68"/>
      <c r="CA1237" s="68"/>
      <c r="CB1237" s="68"/>
      <c r="CC1237" s="68"/>
      <c r="CD1237" s="68"/>
      <c r="CE1237" s="68"/>
      <c r="CF1237" s="68"/>
      <c r="CG1237" s="68"/>
      <c r="CH1237" s="68"/>
      <c r="CI1237" s="68"/>
    </row>
    <row r="1238">
      <c r="A1238" s="66">
        <v>2883.0</v>
      </c>
      <c r="B1238" s="68"/>
      <c r="C1238" s="67" t="s">
        <v>758</v>
      </c>
      <c r="D1238" s="67" t="s">
        <v>804</v>
      </c>
      <c r="E1238" s="66">
        <v>2013.0</v>
      </c>
      <c r="F1238" s="67" t="s">
        <v>805</v>
      </c>
      <c r="G1238" s="67" t="s">
        <v>806</v>
      </c>
      <c r="H1238" s="68"/>
      <c r="I1238" s="67" t="s">
        <v>95</v>
      </c>
      <c r="J1238" s="66">
        <v>2005.0</v>
      </c>
      <c r="K1238" s="66">
        <v>12.0</v>
      </c>
      <c r="L1238" s="66">
        <v>2005.0</v>
      </c>
      <c r="M1238" s="67" t="s">
        <v>809</v>
      </c>
      <c r="N1238" s="66">
        <v>12.0</v>
      </c>
      <c r="O1238" s="68"/>
      <c r="P1238" s="66">
        <v>1.41</v>
      </c>
      <c r="Q1238" s="66"/>
      <c r="R1238" s="66">
        <v>1.7</v>
      </c>
      <c r="S1238" s="68"/>
      <c r="T1238" s="68"/>
      <c r="U1238" s="68"/>
      <c r="V1238" s="68"/>
      <c r="W1238" s="68"/>
      <c r="X1238" s="69"/>
      <c r="Y1238" s="69"/>
      <c r="Z1238" s="68"/>
      <c r="AA1238" s="68"/>
      <c r="AB1238" s="68"/>
      <c r="AC1238" s="68"/>
      <c r="AD1238" s="68"/>
      <c r="AE1238" s="68"/>
      <c r="AF1238" s="68"/>
      <c r="AG1238" s="68"/>
      <c r="AH1238" s="68"/>
      <c r="AI1238" s="68"/>
      <c r="AJ1238" s="68"/>
      <c r="AK1238" s="68"/>
      <c r="AL1238" s="68"/>
      <c r="AM1238" s="68"/>
      <c r="AN1238" s="68"/>
      <c r="AO1238" s="68"/>
      <c r="AP1238" s="68"/>
      <c r="AQ1238" s="68"/>
      <c r="AR1238" s="68"/>
      <c r="AS1238" s="68"/>
      <c r="AT1238" s="68"/>
      <c r="AU1238" s="68"/>
      <c r="AV1238" s="68"/>
      <c r="AW1238" s="68"/>
      <c r="AX1238" s="68"/>
      <c r="AY1238" s="68"/>
      <c r="AZ1238" s="68"/>
      <c r="BA1238" s="68"/>
      <c r="BB1238" s="68"/>
      <c r="BC1238" s="68"/>
      <c r="BD1238" s="68"/>
      <c r="BE1238" s="68"/>
      <c r="BF1238" s="68"/>
      <c r="BG1238" s="68"/>
      <c r="BH1238" s="68"/>
      <c r="BI1238" s="68"/>
      <c r="BJ1238" s="68"/>
      <c r="BK1238" s="68"/>
      <c r="BL1238" s="68"/>
      <c r="BM1238" s="68"/>
      <c r="BN1238" s="68"/>
      <c r="BO1238" s="68"/>
      <c r="BP1238" s="68"/>
      <c r="BQ1238" s="68"/>
      <c r="BR1238" s="68"/>
      <c r="BS1238" s="68"/>
      <c r="BT1238" s="68"/>
      <c r="BU1238" s="68"/>
      <c r="BV1238" s="68"/>
      <c r="BW1238" s="68"/>
      <c r="BX1238" s="68"/>
      <c r="BY1238" s="68"/>
      <c r="BZ1238" s="68"/>
      <c r="CA1238" s="68"/>
      <c r="CB1238" s="68"/>
      <c r="CC1238" s="68"/>
      <c r="CD1238" s="68"/>
      <c r="CE1238" s="68"/>
      <c r="CF1238" s="68"/>
      <c r="CG1238" s="68"/>
      <c r="CH1238" s="68"/>
      <c r="CI1238" s="68"/>
    </row>
    <row r="1239">
      <c r="A1239" s="66">
        <v>2883.0</v>
      </c>
      <c r="B1239" s="68"/>
      <c r="C1239" s="67" t="s">
        <v>758</v>
      </c>
      <c r="D1239" s="67" t="s">
        <v>804</v>
      </c>
      <c r="E1239" s="66">
        <v>2013.0</v>
      </c>
      <c r="F1239" s="67" t="s">
        <v>805</v>
      </c>
      <c r="G1239" s="67" t="s">
        <v>806</v>
      </c>
      <c r="H1239" s="68"/>
      <c r="I1239" s="67" t="s">
        <v>95</v>
      </c>
      <c r="J1239" s="66">
        <v>2005.0</v>
      </c>
      <c r="K1239" s="66">
        <v>87.0</v>
      </c>
      <c r="L1239" s="66">
        <v>2005.0</v>
      </c>
      <c r="M1239" s="67" t="s">
        <v>810</v>
      </c>
      <c r="N1239" s="66">
        <v>12.0</v>
      </c>
      <c r="O1239" s="67" t="s">
        <v>308</v>
      </c>
      <c r="P1239" s="68"/>
      <c r="Q1239" s="68"/>
      <c r="R1239" s="68"/>
      <c r="S1239" s="68"/>
      <c r="T1239" s="68"/>
      <c r="U1239" s="68"/>
      <c r="V1239" s="68"/>
      <c r="W1239" s="68"/>
      <c r="X1239" s="69"/>
      <c r="Y1239" s="69"/>
      <c r="Z1239" s="68"/>
      <c r="AA1239" s="68"/>
      <c r="AB1239" s="68"/>
      <c r="AC1239" s="68"/>
      <c r="AD1239" s="68"/>
      <c r="AE1239" s="68"/>
      <c r="AF1239" s="68"/>
      <c r="AG1239" s="68"/>
      <c r="AH1239" s="68"/>
      <c r="AI1239" s="68"/>
      <c r="AJ1239" s="68"/>
      <c r="AK1239" s="68"/>
      <c r="AL1239" s="66">
        <v>0.0</v>
      </c>
      <c r="AM1239" s="68"/>
      <c r="AN1239" s="68"/>
      <c r="AO1239" s="68"/>
      <c r="AP1239" s="68"/>
      <c r="AQ1239" s="68"/>
      <c r="AR1239" s="68"/>
      <c r="AS1239" s="68"/>
      <c r="AT1239" s="66">
        <v>11.0</v>
      </c>
      <c r="AU1239" s="68"/>
      <c r="AV1239" s="68"/>
      <c r="AW1239" s="66">
        <v>38.0</v>
      </c>
      <c r="AX1239" s="66">
        <v>59.0</v>
      </c>
      <c r="AY1239" s="68"/>
      <c r="AZ1239" s="66">
        <v>160.0</v>
      </c>
      <c r="BA1239" s="66"/>
      <c r="BB1239" s="68"/>
      <c r="BC1239" s="66">
        <v>1.0</v>
      </c>
      <c r="BD1239" s="66">
        <v>1.0</v>
      </c>
      <c r="BE1239" s="66">
        <v>1.0</v>
      </c>
      <c r="BF1239" s="68"/>
      <c r="BG1239" s="68"/>
      <c r="BH1239" s="68"/>
      <c r="BI1239" s="68"/>
      <c r="BJ1239" s="68"/>
      <c r="BK1239" s="68"/>
      <c r="BL1239" s="68"/>
      <c r="BM1239" s="66">
        <v>1.0</v>
      </c>
      <c r="BN1239" s="68"/>
      <c r="BO1239" s="68"/>
      <c r="BP1239" s="68"/>
      <c r="BQ1239" s="68"/>
      <c r="BR1239" s="68"/>
      <c r="BS1239" s="68"/>
      <c r="BT1239" s="68"/>
      <c r="BU1239" s="68"/>
      <c r="BV1239" s="68"/>
      <c r="BW1239" s="68"/>
      <c r="BX1239" s="68"/>
      <c r="BY1239" s="68"/>
      <c r="BZ1239" s="68"/>
      <c r="CA1239" s="68"/>
      <c r="CB1239" s="68"/>
      <c r="CC1239" s="68"/>
      <c r="CD1239" s="68"/>
      <c r="CE1239" s="68"/>
      <c r="CF1239" s="68"/>
      <c r="CG1239" s="68"/>
      <c r="CH1239" s="68"/>
      <c r="CI1239" s="68"/>
    </row>
    <row r="1240">
      <c r="A1240" s="66">
        <v>2883.0</v>
      </c>
      <c r="B1240" s="68"/>
      <c r="C1240" s="67" t="s">
        <v>758</v>
      </c>
      <c r="D1240" s="67" t="s">
        <v>804</v>
      </c>
      <c r="E1240" s="66">
        <v>2013.0</v>
      </c>
      <c r="F1240" s="67" t="s">
        <v>805</v>
      </c>
      <c r="G1240" s="67" t="s">
        <v>806</v>
      </c>
      <c r="H1240" s="68"/>
      <c r="I1240" s="67" t="s">
        <v>95</v>
      </c>
      <c r="J1240" s="66">
        <v>2005.0</v>
      </c>
      <c r="K1240" s="66">
        <v>20.0</v>
      </c>
      <c r="L1240" s="66">
        <v>2005.0</v>
      </c>
      <c r="M1240" s="67" t="s">
        <v>811</v>
      </c>
      <c r="N1240" s="66">
        <v>12.0</v>
      </c>
      <c r="O1240" s="67" t="s">
        <v>308</v>
      </c>
      <c r="P1240" s="68"/>
      <c r="Q1240" s="68"/>
      <c r="R1240" s="68"/>
      <c r="S1240" s="68"/>
      <c r="T1240" s="68"/>
      <c r="U1240" s="68"/>
      <c r="V1240" s="68"/>
      <c r="W1240" s="68"/>
      <c r="X1240" s="69"/>
      <c r="Y1240" s="69"/>
      <c r="Z1240" s="68"/>
      <c r="AA1240" s="68"/>
      <c r="AB1240" s="68"/>
      <c r="AC1240" s="68"/>
      <c r="AD1240" s="68"/>
      <c r="AE1240" s="68"/>
      <c r="AF1240" s="68"/>
      <c r="AG1240" s="68"/>
      <c r="AH1240" s="68"/>
      <c r="AI1240" s="68"/>
      <c r="AJ1240" s="68"/>
      <c r="AK1240" s="68"/>
      <c r="AL1240" s="68"/>
      <c r="AM1240" s="68"/>
      <c r="AN1240" s="68"/>
      <c r="AO1240" s="68"/>
      <c r="AP1240" s="68"/>
      <c r="AQ1240" s="68"/>
      <c r="AR1240" s="68"/>
      <c r="AS1240" s="68"/>
      <c r="AT1240" s="68"/>
      <c r="AU1240" s="68"/>
      <c r="AV1240" s="68"/>
      <c r="AW1240" s="68"/>
      <c r="AX1240" s="68"/>
      <c r="AY1240" s="68"/>
      <c r="AZ1240" s="68"/>
      <c r="BA1240" s="68"/>
      <c r="BB1240" s="68"/>
      <c r="BC1240" s="66">
        <v>1.0</v>
      </c>
      <c r="BD1240" s="66">
        <v>1.0</v>
      </c>
      <c r="BE1240" s="66">
        <v>1.0</v>
      </c>
      <c r="BF1240" s="68"/>
      <c r="BG1240" s="68"/>
      <c r="BH1240" s="68"/>
      <c r="BI1240" s="68"/>
      <c r="BJ1240" s="68"/>
      <c r="BK1240" s="68"/>
      <c r="BL1240" s="68"/>
      <c r="BM1240" s="66">
        <v>1.0</v>
      </c>
      <c r="BN1240" s="68"/>
      <c r="BO1240" s="68"/>
      <c r="BP1240" s="68"/>
      <c r="BQ1240" s="68"/>
      <c r="BR1240" s="68"/>
      <c r="BS1240" s="68"/>
      <c r="BT1240" s="68"/>
      <c r="BU1240" s="68"/>
      <c r="BV1240" s="68"/>
      <c r="BW1240" s="68"/>
      <c r="BX1240" s="68"/>
      <c r="BY1240" s="68"/>
      <c r="BZ1240" s="68"/>
      <c r="CA1240" s="68"/>
      <c r="CB1240" s="68"/>
      <c r="CC1240" s="68"/>
      <c r="CD1240" s="68"/>
      <c r="CE1240" s="68"/>
      <c r="CF1240" s="68"/>
      <c r="CG1240" s="68"/>
      <c r="CH1240" s="68"/>
      <c r="CI1240" s="68"/>
    </row>
    <row r="1241">
      <c r="A1241" s="66">
        <v>2883.0</v>
      </c>
      <c r="B1241" s="68"/>
      <c r="C1241" s="67" t="s">
        <v>758</v>
      </c>
      <c r="D1241" s="67" t="s">
        <v>804</v>
      </c>
      <c r="E1241" s="66">
        <v>2013.0</v>
      </c>
      <c r="F1241" s="67" t="s">
        <v>805</v>
      </c>
      <c r="G1241" s="67" t="s">
        <v>806</v>
      </c>
      <c r="H1241" s="68"/>
      <c r="I1241" s="67" t="s">
        <v>95</v>
      </c>
      <c r="J1241" s="66">
        <v>2005.0</v>
      </c>
      <c r="K1241" s="66">
        <v>1300.0</v>
      </c>
      <c r="L1241" s="66">
        <v>2005.0</v>
      </c>
      <c r="M1241" s="67" t="s">
        <v>810</v>
      </c>
      <c r="N1241" s="66">
        <v>12.0</v>
      </c>
      <c r="O1241" s="68"/>
      <c r="P1241" s="66">
        <v>0.0</v>
      </c>
      <c r="Q1241" s="66"/>
      <c r="R1241" s="66">
        <v>0.5</v>
      </c>
      <c r="S1241" s="68"/>
      <c r="T1241" s="68"/>
      <c r="U1241" s="68"/>
      <c r="V1241" s="68"/>
      <c r="W1241" s="68"/>
      <c r="X1241" s="69"/>
      <c r="Y1241" s="69"/>
      <c r="Z1241" s="68"/>
      <c r="AA1241" s="68"/>
      <c r="AB1241" s="68"/>
      <c r="AC1241" s="68"/>
      <c r="AD1241" s="68"/>
      <c r="AE1241" s="68"/>
      <c r="AF1241" s="68"/>
      <c r="AG1241" s="68"/>
      <c r="AH1241" s="68"/>
      <c r="AI1241" s="68"/>
      <c r="AJ1241" s="68"/>
      <c r="AK1241" s="68"/>
      <c r="AL1241" s="68"/>
      <c r="AM1241" s="68"/>
      <c r="AN1241" s="68"/>
      <c r="AO1241" s="68"/>
      <c r="AP1241" s="68"/>
      <c r="AQ1241" s="68"/>
      <c r="AR1241" s="68"/>
      <c r="AS1241" s="68"/>
      <c r="AT1241" s="68"/>
      <c r="AU1241" s="68"/>
      <c r="AV1241" s="68"/>
      <c r="AW1241" s="68"/>
      <c r="AX1241" s="68"/>
      <c r="AY1241" s="68"/>
      <c r="AZ1241" s="68"/>
      <c r="BA1241" s="68"/>
      <c r="BB1241" s="68"/>
      <c r="BC1241" s="66">
        <v>1.0</v>
      </c>
      <c r="BD1241" s="66">
        <v>1.0</v>
      </c>
      <c r="BE1241" s="66">
        <v>1.0</v>
      </c>
      <c r="BF1241" s="68"/>
      <c r="BG1241" s="68"/>
      <c r="BH1241" s="68"/>
      <c r="BI1241" s="68"/>
      <c r="BJ1241" s="68"/>
      <c r="BK1241" s="68"/>
      <c r="BL1241" s="68"/>
      <c r="BM1241" s="68"/>
      <c r="BN1241" s="68"/>
      <c r="BO1241" s="68"/>
      <c r="BP1241" s="68"/>
      <c r="BQ1241" s="68"/>
      <c r="BR1241" s="68"/>
      <c r="BS1241" s="68"/>
      <c r="BT1241" s="68"/>
      <c r="BU1241" s="68"/>
      <c r="BV1241" s="68"/>
      <c r="BW1241" s="68"/>
      <c r="BX1241" s="68"/>
      <c r="BY1241" s="68"/>
      <c r="BZ1241" s="68"/>
      <c r="CA1241" s="68"/>
      <c r="CB1241" s="68"/>
      <c r="CC1241" s="68"/>
      <c r="CD1241" s="68"/>
      <c r="CE1241" s="68"/>
      <c r="CF1241" s="68"/>
      <c r="CG1241" s="68"/>
      <c r="CH1241" s="68"/>
      <c r="CI1241" s="68"/>
    </row>
    <row r="1242">
      <c r="A1242" s="66">
        <v>2883.0</v>
      </c>
      <c r="B1242" s="68"/>
      <c r="C1242" s="67" t="s">
        <v>758</v>
      </c>
      <c r="D1242" s="67" t="s">
        <v>804</v>
      </c>
      <c r="E1242" s="66">
        <v>2013.0</v>
      </c>
      <c r="F1242" s="67" t="s">
        <v>805</v>
      </c>
      <c r="G1242" s="67" t="s">
        <v>806</v>
      </c>
      <c r="H1242" s="68"/>
      <c r="I1242" s="67" t="s">
        <v>95</v>
      </c>
      <c r="J1242" s="66">
        <v>2005.0</v>
      </c>
      <c r="K1242" s="66">
        <v>170.0</v>
      </c>
      <c r="L1242" s="66">
        <v>2005.0</v>
      </c>
      <c r="M1242" s="67" t="s">
        <v>810</v>
      </c>
      <c r="N1242" s="66">
        <v>12.0</v>
      </c>
      <c r="O1242" s="68"/>
      <c r="P1242" s="66">
        <v>1.0</v>
      </c>
      <c r="Q1242" s="66"/>
      <c r="R1242" s="66">
        <v>0.5</v>
      </c>
      <c r="S1242" s="68"/>
      <c r="T1242" s="68"/>
      <c r="U1242" s="68"/>
      <c r="V1242" s="68"/>
      <c r="W1242" s="68"/>
      <c r="X1242" s="69"/>
      <c r="Y1242" s="69"/>
      <c r="Z1242" s="68"/>
      <c r="AA1242" s="68"/>
      <c r="AB1242" s="68"/>
      <c r="AC1242" s="68"/>
      <c r="AD1242" s="68"/>
      <c r="AE1242" s="68"/>
      <c r="AF1242" s="68"/>
      <c r="AG1242" s="68"/>
      <c r="AH1242" s="68"/>
      <c r="AI1242" s="68"/>
      <c r="AJ1242" s="68"/>
      <c r="AK1242" s="68"/>
      <c r="AL1242" s="68"/>
      <c r="AM1242" s="68"/>
      <c r="AN1242" s="68"/>
      <c r="AO1242" s="68"/>
      <c r="AP1242" s="68"/>
      <c r="AQ1242" s="68"/>
      <c r="AR1242" s="68"/>
      <c r="AS1242" s="68"/>
      <c r="AT1242" s="68"/>
      <c r="AU1242" s="68"/>
      <c r="AV1242" s="68"/>
      <c r="AW1242" s="68"/>
      <c r="AX1242" s="68"/>
      <c r="AY1242" s="68"/>
      <c r="AZ1242" s="68"/>
      <c r="BA1242" s="68"/>
      <c r="BB1242" s="68"/>
      <c r="BC1242" s="66">
        <v>1.0</v>
      </c>
      <c r="BD1242" s="66">
        <v>1.0</v>
      </c>
      <c r="BE1242" s="66">
        <v>1.0</v>
      </c>
      <c r="BF1242" s="68"/>
      <c r="BG1242" s="68"/>
      <c r="BH1242" s="68"/>
      <c r="BI1242" s="68"/>
      <c r="BJ1242" s="68"/>
      <c r="BK1242" s="68"/>
      <c r="BL1242" s="68"/>
      <c r="BM1242" s="68"/>
      <c r="BN1242" s="68"/>
      <c r="BO1242" s="68"/>
      <c r="BP1242" s="68"/>
      <c r="BQ1242" s="68"/>
      <c r="BR1242" s="68"/>
      <c r="BS1242" s="68"/>
      <c r="BT1242" s="68"/>
      <c r="BU1242" s="68"/>
      <c r="BV1242" s="68"/>
      <c r="BW1242" s="68"/>
      <c r="BX1242" s="68"/>
      <c r="BY1242" s="68"/>
      <c r="BZ1242" s="68"/>
      <c r="CA1242" s="68"/>
      <c r="CB1242" s="68"/>
      <c r="CC1242" s="68"/>
      <c r="CD1242" s="68"/>
      <c r="CE1242" s="68"/>
      <c r="CF1242" s="68"/>
      <c r="CG1242" s="68"/>
      <c r="CH1242" s="68"/>
      <c r="CI1242" s="68"/>
    </row>
    <row r="1243">
      <c r="A1243" s="66">
        <v>2883.0</v>
      </c>
      <c r="B1243" s="68"/>
      <c r="C1243" s="67" t="s">
        <v>758</v>
      </c>
      <c r="D1243" s="67" t="s">
        <v>804</v>
      </c>
      <c r="E1243" s="66">
        <v>2013.0</v>
      </c>
      <c r="F1243" s="67" t="s">
        <v>805</v>
      </c>
      <c r="G1243" s="67" t="s">
        <v>806</v>
      </c>
      <c r="H1243" s="68"/>
      <c r="I1243" s="67" t="s">
        <v>95</v>
      </c>
      <c r="J1243" s="66">
        <v>2005.0</v>
      </c>
      <c r="K1243" s="66">
        <v>21.0</v>
      </c>
      <c r="L1243" s="66">
        <v>2005.0</v>
      </c>
      <c r="M1243" s="67" t="s">
        <v>810</v>
      </c>
      <c r="N1243" s="66">
        <v>12.0</v>
      </c>
      <c r="O1243" s="68"/>
      <c r="P1243" s="66">
        <v>2.0</v>
      </c>
      <c r="Q1243" s="66"/>
      <c r="R1243" s="66">
        <v>0.5</v>
      </c>
      <c r="S1243" s="68"/>
      <c r="T1243" s="68"/>
      <c r="U1243" s="68"/>
      <c r="V1243" s="68"/>
      <c r="W1243" s="68"/>
      <c r="X1243" s="69"/>
      <c r="Y1243" s="69"/>
      <c r="Z1243" s="68"/>
      <c r="AA1243" s="68"/>
      <c r="AB1243" s="68"/>
      <c r="AC1243" s="68"/>
      <c r="AD1243" s="68"/>
      <c r="AE1243" s="68"/>
      <c r="AF1243" s="68"/>
      <c r="AG1243" s="68"/>
      <c r="AH1243" s="68"/>
      <c r="AI1243" s="68"/>
      <c r="AJ1243" s="68"/>
      <c r="AK1243" s="68"/>
      <c r="AL1243" s="68"/>
      <c r="AM1243" s="68"/>
      <c r="AN1243" s="68"/>
      <c r="AO1243" s="68"/>
      <c r="AP1243" s="68"/>
      <c r="AQ1243" s="68"/>
      <c r="AR1243" s="68"/>
      <c r="AS1243" s="68"/>
      <c r="AT1243" s="68"/>
      <c r="AU1243" s="68"/>
      <c r="AV1243" s="68"/>
      <c r="AW1243" s="68"/>
      <c r="AX1243" s="68"/>
      <c r="AY1243" s="68"/>
      <c r="AZ1243" s="68"/>
      <c r="BA1243" s="68"/>
      <c r="BB1243" s="68"/>
      <c r="BC1243" s="66">
        <v>1.0</v>
      </c>
      <c r="BD1243" s="66">
        <v>1.0</v>
      </c>
      <c r="BE1243" s="66">
        <v>1.0</v>
      </c>
      <c r="BF1243" s="68"/>
      <c r="BG1243" s="68"/>
      <c r="BH1243" s="68"/>
      <c r="BI1243" s="68"/>
      <c r="BJ1243" s="68"/>
      <c r="BK1243" s="68"/>
      <c r="BL1243" s="68"/>
      <c r="BM1243" s="68"/>
      <c r="BN1243" s="68"/>
      <c r="BO1243" s="68"/>
      <c r="BP1243" s="68"/>
      <c r="BQ1243" s="68"/>
      <c r="BR1243" s="68"/>
      <c r="BS1243" s="68"/>
      <c r="BT1243" s="68"/>
      <c r="BU1243" s="68"/>
      <c r="BV1243" s="68"/>
      <c r="BW1243" s="68"/>
      <c r="BX1243" s="68"/>
      <c r="BY1243" s="68"/>
      <c r="BZ1243" s="68"/>
      <c r="CA1243" s="68"/>
      <c r="CB1243" s="68"/>
      <c r="CC1243" s="68"/>
      <c r="CD1243" s="68"/>
      <c r="CE1243" s="68"/>
      <c r="CF1243" s="68"/>
      <c r="CG1243" s="68"/>
      <c r="CH1243" s="68"/>
      <c r="CI1243" s="68"/>
    </row>
    <row r="1244">
      <c r="A1244" s="66">
        <v>2883.0</v>
      </c>
      <c r="B1244" s="68"/>
      <c r="C1244" s="67" t="s">
        <v>758</v>
      </c>
      <c r="D1244" s="67" t="s">
        <v>804</v>
      </c>
      <c r="E1244" s="66">
        <v>2013.0</v>
      </c>
      <c r="F1244" s="67" t="s">
        <v>805</v>
      </c>
      <c r="G1244" s="67" t="s">
        <v>806</v>
      </c>
      <c r="H1244" s="68"/>
      <c r="I1244" s="67" t="s">
        <v>95</v>
      </c>
      <c r="J1244" s="66">
        <v>2005.0</v>
      </c>
      <c r="K1244" s="66">
        <v>7.6</v>
      </c>
      <c r="L1244" s="66">
        <v>2005.0</v>
      </c>
      <c r="M1244" s="67" t="s">
        <v>810</v>
      </c>
      <c r="N1244" s="66">
        <v>12.0</v>
      </c>
      <c r="O1244" s="68"/>
      <c r="P1244" s="66">
        <v>3.0</v>
      </c>
      <c r="Q1244" s="66"/>
      <c r="R1244" s="66">
        <v>0.5</v>
      </c>
      <c r="S1244" s="68"/>
      <c r="T1244" s="68"/>
      <c r="U1244" s="68"/>
      <c r="V1244" s="68"/>
      <c r="W1244" s="68"/>
      <c r="X1244" s="69"/>
      <c r="Y1244" s="69"/>
      <c r="Z1244" s="68"/>
      <c r="AA1244" s="68"/>
      <c r="AB1244" s="68"/>
      <c r="AC1244" s="68"/>
      <c r="AD1244" s="68"/>
      <c r="AE1244" s="68"/>
      <c r="AF1244" s="68"/>
      <c r="AG1244" s="68"/>
      <c r="AH1244" s="68"/>
      <c r="AI1244" s="68"/>
      <c r="AJ1244" s="68"/>
      <c r="AK1244" s="68"/>
      <c r="AL1244" s="68"/>
      <c r="AM1244" s="68"/>
      <c r="AN1244" s="68"/>
      <c r="AO1244" s="68"/>
      <c r="AP1244" s="68"/>
      <c r="AQ1244" s="68"/>
      <c r="AR1244" s="68"/>
      <c r="AS1244" s="68"/>
      <c r="AT1244" s="68"/>
      <c r="AU1244" s="68"/>
      <c r="AV1244" s="68"/>
      <c r="AW1244" s="68"/>
      <c r="AX1244" s="68"/>
      <c r="AY1244" s="68"/>
      <c r="AZ1244" s="68"/>
      <c r="BA1244" s="68"/>
      <c r="BB1244" s="68"/>
      <c r="BC1244" s="66">
        <v>1.0</v>
      </c>
      <c r="BD1244" s="66">
        <v>1.0</v>
      </c>
      <c r="BE1244" s="66">
        <v>1.0</v>
      </c>
      <c r="BF1244" s="68"/>
      <c r="BG1244" s="68"/>
      <c r="BH1244" s="68"/>
      <c r="BI1244" s="68"/>
      <c r="BJ1244" s="68"/>
      <c r="BK1244" s="68"/>
      <c r="BL1244" s="68"/>
      <c r="BM1244" s="68"/>
      <c r="BN1244" s="68"/>
      <c r="BO1244" s="68"/>
      <c r="BP1244" s="68"/>
      <c r="BQ1244" s="68"/>
      <c r="BR1244" s="68"/>
      <c r="BS1244" s="68"/>
      <c r="BT1244" s="68"/>
      <c r="BU1244" s="68"/>
      <c r="BV1244" s="68"/>
      <c r="BW1244" s="68"/>
      <c r="BX1244" s="68"/>
      <c r="BY1244" s="68"/>
      <c r="BZ1244" s="68"/>
      <c r="CA1244" s="68"/>
      <c r="CB1244" s="68"/>
      <c r="CC1244" s="68"/>
      <c r="CD1244" s="68"/>
      <c r="CE1244" s="68"/>
      <c r="CF1244" s="68"/>
      <c r="CG1244" s="68"/>
      <c r="CH1244" s="68"/>
      <c r="CI1244" s="68"/>
    </row>
    <row r="1245">
      <c r="A1245" s="66">
        <v>2883.0</v>
      </c>
      <c r="B1245" s="68"/>
      <c r="C1245" s="67" t="s">
        <v>758</v>
      </c>
      <c r="D1245" s="67" t="s">
        <v>804</v>
      </c>
      <c r="E1245" s="66">
        <v>2013.0</v>
      </c>
      <c r="F1245" s="67" t="s">
        <v>805</v>
      </c>
      <c r="G1245" s="67" t="s">
        <v>806</v>
      </c>
      <c r="H1245" s="68"/>
      <c r="I1245" s="67" t="s">
        <v>95</v>
      </c>
      <c r="J1245" s="66">
        <v>2005.0</v>
      </c>
      <c r="K1245" s="66">
        <v>110.0</v>
      </c>
      <c r="L1245" s="66">
        <v>2005.0</v>
      </c>
      <c r="M1245" s="67" t="s">
        <v>810</v>
      </c>
      <c r="N1245" s="66">
        <v>12.0</v>
      </c>
      <c r="O1245" s="68"/>
      <c r="P1245" s="66">
        <v>0.0</v>
      </c>
      <c r="Q1245" s="66"/>
      <c r="R1245" s="66">
        <v>1.0</v>
      </c>
      <c r="S1245" s="68"/>
      <c r="T1245" s="68"/>
      <c r="U1245" s="68"/>
      <c r="V1245" s="68"/>
      <c r="W1245" s="68"/>
      <c r="X1245" s="69"/>
      <c r="Y1245" s="69"/>
      <c r="Z1245" s="68"/>
      <c r="AA1245" s="68"/>
      <c r="AB1245" s="68"/>
      <c r="AC1245" s="68"/>
      <c r="AD1245" s="68"/>
      <c r="AE1245" s="68"/>
      <c r="AF1245" s="68"/>
      <c r="AG1245" s="68"/>
      <c r="AH1245" s="68"/>
      <c r="AI1245" s="68"/>
      <c r="AJ1245" s="68"/>
      <c r="AK1245" s="68"/>
      <c r="AL1245" s="68"/>
      <c r="AM1245" s="68"/>
      <c r="AN1245" s="68"/>
      <c r="AO1245" s="68"/>
      <c r="AP1245" s="68"/>
      <c r="AQ1245" s="68"/>
      <c r="AR1245" s="68"/>
      <c r="AS1245" s="68"/>
      <c r="AT1245" s="68"/>
      <c r="AU1245" s="68"/>
      <c r="AV1245" s="68"/>
      <c r="AW1245" s="68"/>
      <c r="AX1245" s="68"/>
      <c r="AY1245" s="68"/>
      <c r="AZ1245" s="68"/>
      <c r="BA1245" s="68"/>
      <c r="BB1245" s="68"/>
      <c r="BC1245" s="66">
        <v>1.0</v>
      </c>
      <c r="BD1245" s="66">
        <v>1.0</v>
      </c>
      <c r="BE1245" s="66">
        <v>1.0</v>
      </c>
      <c r="BF1245" s="68"/>
      <c r="BG1245" s="68"/>
      <c r="BH1245" s="68"/>
      <c r="BI1245" s="68"/>
      <c r="BJ1245" s="68"/>
      <c r="BK1245" s="68"/>
      <c r="BL1245" s="68"/>
      <c r="BM1245" s="68"/>
      <c r="BN1245" s="68"/>
      <c r="BO1245" s="68"/>
      <c r="BP1245" s="68"/>
      <c r="BQ1245" s="68"/>
      <c r="BR1245" s="68"/>
      <c r="BS1245" s="68"/>
      <c r="BT1245" s="68"/>
      <c r="BU1245" s="68"/>
      <c r="BV1245" s="68"/>
      <c r="BW1245" s="68"/>
      <c r="BX1245" s="68"/>
      <c r="BY1245" s="68"/>
      <c r="BZ1245" s="68"/>
      <c r="CA1245" s="68"/>
      <c r="CB1245" s="68"/>
      <c r="CC1245" s="68"/>
      <c r="CD1245" s="68"/>
      <c r="CE1245" s="68"/>
      <c r="CF1245" s="68"/>
      <c r="CG1245" s="68"/>
      <c r="CH1245" s="68"/>
      <c r="CI1245" s="68"/>
    </row>
    <row r="1246">
      <c r="A1246" s="66">
        <v>2883.0</v>
      </c>
      <c r="B1246" s="68"/>
      <c r="C1246" s="67" t="s">
        <v>758</v>
      </c>
      <c r="D1246" s="67" t="s">
        <v>804</v>
      </c>
      <c r="E1246" s="66">
        <v>2013.0</v>
      </c>
      <c r="F1246" s="67" t="s">
        <v>805</v>
      </c>
      <c r="G1246" s="67" t="s">
        <v>806</v>
      </c>
      <c r="H1246" s="68"/>
      <c r="I1246" s="67" t="s">
        <v>95</v>
      </c>
      <c r="J1246" s="66">
        <v>2005.0</v>
      </c>
      <c r="K1246" s="66">
        <v>36.0</v>
      </c>
      <c r="L1246" s="66">
        <v>2005.0</v>
      </c>
      <c r="M1246" s="67" t="s">
        <v>810</v>
      </c>
      <c r="N1246" s="66">
        <v>12.0</v>
      </c>
      <c r="O1246" s="68"/>
      <c r="P1246" s="66">
        <v>1.0</v>
      </c>
      <c r="Q1246" s="66"/>
      <c r="R1246" s="66">
        <v>1.0</v>
      </c>
      <c r="S1246" s="68"/>
      <c r="T1246" s="68"/>
      <c r="U1246" s="68"/>
      <c r="V1246" s="68"/>
      <c r="W1246" s="68"/>
      <c r="X1246" s="69"/>
      <c r="Y1246" s="69"/>
      <c r="Z1246" s="68"/>
      <c r="AA1246" s="68"/>
      <c r="AB1246" s="68"/>
      <c r="AC1246" s="68"/>
      <c r="AD1246" s="68"/>
      <c r="AE1246" s="68"/>
      <c r="AF1246" s="68"/>
      <c r="AG1246" s="68"/>
      <c r="AH1246" s="68"/>
      <c r="AI1246" s="68"/>
      <c r="AJ1246" s="68"/>
      <c r="AK1246" s="68"/>
      <c r="AL1246" s="68"/>
      <c r="AM1246" s="68"/>
      <c r="AN1246" s="68"/>
      <c r="AO1246" s="68"/>
      <c r="AP1246" s="68"/>
      <c r="AQ1246" s="68"/>
      <c r="AR1246" s="68"/>
      <c r="AS1246" s="68"/>
      <c r="AT1246" s="68"/>
      <c r="AU1246" s="68"/>
      <c r="AV1246" s="68"/>
      <c r="AW1246" s="68"/>
      <c r="AX1246" s="68"/>
      <c r="AY1246" s="68"/>
      <c r="AZ1246" s="68"/>
      <c r="BA1246" s="68"/>
      <c r="BB1246" s="68"/>
      <c r="BC1246" s="66">
        <v>1.0</v>
      </c>
      <c r="BD1246" s="66">
        <v>1.0</v>
      </c>
      <c r="BE1246" s="66">
        <v>1.0</v>
      </c>
      <c r="BF1246" s="68"/>
      <c r="BG1246" s="68"/>
      <c r="BH1246" s="68"/>
      <c r="BI1246" s="68"/>
      <c r="BJ1246" s="68"/>
      <c r="BK1246" s="68"/>
      <c r="BL1246" s="68"/>
      <c r="BM1246" s="68"/>
      <c r="BN1246" s="68"/>
      <c r="BO1246" s="68"/>
      <c r="BP1246" s="68"/>
      <c r="BQ1246" s="68"/>
      <c r="BR1246" s="68"/>
      <c r="BS1246" s="68"/>
      <c r="BT1246" s="68"/>
      <c r="BU1246" s="68"/>
      <c r="BV1246" s="68"/>
      <c r="BW1246" s="68"/>
      <c r="BX1246" s="68"/>
      <c r="BY1246" s="68"/>
      <c r="BZ1246" s="68"/>
      <c r="CA1246" s="68"/>
      <c r="CB1246" s="68"/>
      <c r="CC1246" s="68"/>
      <c r="CD1246" s="68"/>
      <c r="CE1246" s="68"/>
      <c r="CF1246" s="68"/>
      <c r="CG1246" s="68"/>
      <c r="CH1246" s="68"/>
      <c r="CI1246" s="68"/>
    </row>
    <row r="1247">
      <c r="A1247" s="66">
        <v>2883.0</v>
      </c>
      <c r="B1247" s="68"/>
      <c r="C1247" s="67" t="s">
        <v>758</v>
      </c>
      <c r="D1247" s="67" t="s">
        <v>804</v>
      </c>
      <c r="E1247" s="66">
        <v>2013.0</v>
      </c>
      <c r="F1247" s="67" t="s">
        <v>805</v>
      </c>
      <c r="G1247" s="67" t="s">
        <v>806</v>
      </c>
      <c r="H1247" s="68"/>
      <c r="I1247" s="67" t="s">
        <v>95</v>
      </c>
      <c r="J1247" s="66">
        <v>2005.0</v>
      </c>
      <c r="K1247" s="66">
        <v>11.0</v>
      </c>
      <c r="L1247" s="66">
        <v>2005.0</v>
      </c>
      <c r="M1247" s="67" t="s">
        <v>810</v>
      </c>
      <c r="N1247" s="66">
        <v>12.0</v>
      </c>
      <c r="O1247" s="68"/>
      <c r="P1247" s="66">
        <v>2.0</v>
      </c>
      <c r="Q1247" s="66"/>
      <c r="R1247" s="66">
        <v>1.0</v>
      </c>
      <c r="S1247" s="68"/>
      <c r="T1247" s="68"/>
      <c r="U1247" s="68"/>
      <c r="V1247" s="68"/>
      <c r="W1247" s="68"/>
      <c r="X1247" s="69"/>
      <c r="Y1247" s="69"/>
      <c r="Z1247" s="68"/>
      <c r="AA1247" s="68"/>
      <c r="AB1247" s="68"/>
      <c r="AC1247" s="68"/>
      <c r="AD1247" s="68"/>
      <c r="AE1247" s="68"/>
      <c r="AF1247" s="68"/>
      <c r="AG1247" s="68"/>
      <c r="AH1247" s="68"/>
      <c r="AI1247" s="68"/>
      <c r="AJ1247" s="68"/>
      <c r="AK1247" s="68"/>
      <c r="AL1247" s="68"/>
      <c r="AM1247" s="68"/>
      <c r="AN1247" s="68"/>
      <c r="AO1247" s="68"/>
      <c r="AP1247" s="68"/>
      <c r="AQ1247" s="68"/>
      <c r="AR1247" s="68"/>
      <c r="AS1247" s="68"/>
      <c r="AT1247" s="68"/>
      <c r="AU1247" s="68"/>
      <c r="AV1247" s="68"/>
      <c r="AW1247" s="68"/>
      <c r="AX1247" s="68"/>
      <c r="AY1247" s="68"/>
      <c r="AZ1247" s="68"/>
      <c r="BA1247" s="68"/>
      <c r="BB1247" s="68"/>
      <c r="BC1247" s="66">
        <v>1.0</v>
      </c>
      <c r="BD1247" s="66">
        <v>1.0</v>
      </c>
      <c r="BE1247" s="66">
        <v>1.0</v>
      </c>
      <c r="BF1247" s="68"/>
      <c r="BG1247" s="68"/>
      <c r="BH1247" s="68"/>
      <c r="BI1247" s="68"/>
      <c r="BJ1247" s="68"/>
      <c r="BK1247" s="68"/>
      <c r="BL1247" s="68"/>
      <c r="BM1247" s="68"/>
      <c r="BN1247" s="68"/>
      <c r="BO1247" s="68"/>
      <c r="BP1247" s="68"/>
      <c r="BQ1247" s="68"/>
      <c r="BR1247" s="68"/>
      <c r="BS1247" s="68"/>
      <c r="BT1247" s="68"/>
      <c r="BU1247" s="68"/>
      <c r="BV1247" s="68"/>
      <c r="BW1247" s="68"/>
      <c r="BX1247" s="68"/>
      <c r="BY1247" s="68"/>
      <c r="BZ1247" s="68"/>
      <c r="CA1247" s="68"/>
      <c r="CB1247" s="68"/>
      <c r="CC1247" s="68"/>
      <c r="CD1247" s="68"/>
      <c r="CE1247" s="68"/>
      <c r="CF1247" s="68"/>
      <c r="CG1247" s="68"/>
      <c r="CH1247" s="68"/>
      <c r="CI1247" s="68"/>
    </row>
    <row r="1248">
      <c r="A1248" s="66">
        <v>2883.0</v>
      </c>
      <c r="B1248" s="68"/>
      <c r="C1248" s="67" t="s">
        <v>758</v>
      </c>
      <c r="D1248" s="67" t="s">
        <v>804</v>
      </c>
      <c r="E1248" s="66">
        <v>2013.0</v>
      </c>
      <c r="F1248" s="67" t="s">
        <v>805</v>
      </c>
      <c r="G1248" s="67" t="s">
        <v>806</v>
      </c>
      <c r="H1248" s="68"/>
      <c r="I1248" s="67" t="s">
        <v>95</v>
      </c>
      <c r="J1248" s="66">
        <v>2005.0</v>
      </c>
      <c r="K1248" s="66">
        <v>5.1</v>
      </c>
      <c r="L1248" s="66">
        <v>2005.0</v>
      </c>
      <c r="M1248" s="67" t="s">
        <v>810</v>
      </c>
      <c r="N1248" s="66">
        <v>12.0</v>
      </c>
      <c r="O1248" s="68"/>
      <c r="P1248" s="66">
        <v>3.0</v>
      </c>
      <c r="Q1248" s="66"/>
      <c r="R1248" s="66">
        <v>1.0</v>
      </c>
      <c r="S1248" s="68"/>
      <c r="T1248" s="68"/>
      <c r="U1248" s="68"/>
      <c r="V1248" s="68"/>
      <c r="W1248" s="68"/>
      <c r="X1248" s="69"/>
      <c r="Y1248" s="69"/>
      <c r="Z1248" s="68"/>
      <c r="AA1248" s="68"/>
      <c r="AB1248" s="68"/>
      <c r="AC1248" s="68"/>
      <c r="AD1248" s="68"/>
      <c r="AE1248" s="68"/>
      <c r="AF1248" s="68"/>
      <c r="AG1248" s="68"/>
      <c r="AH1248" s="68"/>
      <c r="AI1248" s="68"/>
      <c r="AJ1248" s="68"/>
      <c r="AK1248" s="68"/>
      <c r="AL1248" s="68"/>
      <c r="AM1248" s="68"/>
      <c r="AN1248" s="68"/>
      <c r="AO1248" s="68"/>
      <c r="AP1248" s="68"/>
      <c r="AQ1248" s="68"/>
      <c r="AR1248" s="68"/>
      <c r="AS1248" s="68"/>
      <c r="AT1248" s="68"/>
      <c r="AU1248" s="68"/>
      <c r="AV1248" s="68"/>
      <c r="AW1248" s="68"/>
      <c r="AX1248" s="68"/>
      <c r="AY1248" s="68"/>
      <c r="AZ1248" s="68"/>
      <c r="BA1248" s="68"/>
      <c r="BB1248" s="68"/>
      <c r="BC1248" s="66">
        <v>1.0</v>
      </c>
      <c r="BD1248" s="66">
        <v>1.0</v>
      </c>
      <c r="BE1248" s="66">
        <v>1.0</v>
      </c>
      <c r="BF1248" s="68"/>
      <c r="BG1248" s="68"/>
      <c r="BH1248" s="68"/>
      <c r="BI1248" s="68"/>
      <c r="BJ1248" s="68"/>
      <c r="BK1248" s="68"/>
      <c r="BL1248" s="68"/>
      <c r="BM1248" s="68"/>
      <c r="BN1248" s="68"/>
      <c r="BO1248" s="68"/>
      <c r="BP1248" s="68"/>
      <c r="BQ1248" s="68"/>
      <c r="BR1248" s="68"/>
      <c r="BS1248" s="68"/>
      <c r="BT1248" s="68"/>
      <c r="BU1248" s="68"/>
      <c r="BV1248" s="68"/>
      <c r="BW1248" s="68"/>
      <c r="BX1248" s="68"/>
      <c r="BY1248" s="68"/>
      <c r="BZ1248" s="68"/>
      <c r="CA1248" s="68"/>
      <c r="CB1248" s="68"/>
      <c r="CC1248" s="68"/>
      <c r="CD1248" s="68"/>
      <c r="CE1248" s="68"/>
      <c r="CF1248" s="68"/>
      <c r="CG1248" s="68"/>
      <c r="CH1248" s="68"/>
      <c r="CI1248" s="68"/>
    </row>
    <row r="1249">
      <c r="A1249" s="66">
        <v>2883.0</v>
      </c>
      <c r="B1249" s="68"/>
      <c r="C1249" s="67" t="s">
        <v>758</v>
      </c>
      <c r="D1249" s="67" t="s">
        <v>804</v>
      </c>
      <c r="E1249" s="66">
        <v>2013.0</v>
      </c>
      <c r="F1249" s="67" t="s">
        <v>805</v>
      </c>
      <c r="G1249" s="67" t="s">
        <v>806</v>
      </c>
      <c r="H1249" s="68"/>
      <c r="I1249" s="67" t="s">
        <v>95</v>
      </c>
      <c r="J1249" s="66">
        <v>2005.0</v>
      </c>
      <c r="K1249" s="66">
        <v>31.0</v>
      </c>
      <c r="L1249" s="66">
        <v>2005.0</v>
      </c>
      <c r="M1249" s="67" t="s">
        <v>810</v>
      </c>
      <c r="N1249" s="66">
        <v>12.0</v>
      </c>
      <c r="O1249" s="68"/>
      <c r="P1249" s="66">
        <v>0.0</v>
      </c>
      <c r="Q1249" s="66"/>
      <c r="R1249" s="66">
        <v>2.0</v>
      </c>
      <c r="S1249" s="68"/>
      <c r="T1249" s="68"/>
      <c r="U1249" s="68"/>
      <c r="V1249" s="68"/>
      <c r="W1249" s="68"/>
      <c r="X1249" s="69"/>
      <c r="Y1249" s="69"/>
      <c r="Z1249" s="68"/>
      <c r="AA1249" s="68"/>
      <c r="AB1249" s="68"/>
      <c r="AC1249" s="68"/>
      <c r="AD1249" s="68"/>
      <c r="AE1249" s="68"/>
      <c r="AF1249" s="68"/>
      <c r="AG1249" s="68"/>
      <c r="AH1249" s="68"/>
      <c r="AI1249" s="68"/>
      <c r="AJ1249" s="68"/>
      <c r="AK1249" s="68"/>
      <c r="AL1249" s="68"/>
      <c r="AM1249" s="68"/>
      <c r="AN1249" s="68"/>
      <c r="AO1249" s="68"/>
      <c r="AP1249" s="68"/>
      <c r="AQ1249" s="68"/>
      <c r="AR1249" s="68"/>
      <c r="AS1249" s="68"/>
      <c r="AT1249" s="68"/>
      <c r="AU1249" s="68"/>
      <c r="AV1249" s="68"/>
      <c r="AW1249" s="68"/>
      <c r="AX1249" s="68"/>
      <c r="AY1249" s="68"/>
      <c r="AZ1249" s="68"/>
      <c r="BA1249" s="68"/>
      <c r="BB1249" s="68"/>
      <c r="BC1249" s="66">
        <v>1.0</v>
      </c>
      <c r="BD1249" s="66">
        <v>1.0</v>
      </c>
      <c r="BE1249" s="66">
        <v>1.0</v>
      </c>
      <c r="BF1249" s="68"/>
      <c r="BG1249" s="68"/>
      <c r="BH1249" s="68"/>
      <c r="BI1249" s="68"/>
      <c r="BJ1249" s="68"/>
      <c r="BK1249" s="68"/>
      <c r="BL1249" s="68"/>
      <c r="BM1249" s="68"/>
      <c r="BN1249" s="68"/>
      <c r="BO1249" s="68"/>
      <c r="BP1249" s="68"/>
      <c r="BQ1249" s="68"/>
      <c r="BR1249" s="68"/>
      <c r="BS1249" s="68"/>
      <c r="BT1249" s="68"/>
      <c r="BU1249" s="68"/>
      <c r="BV1249" s="68"/>
      <c r="BW1249" s="68"/>
      <c r="BX1249" s="68"/>
      <c r="BY1249" s="68"/>
      <c r="BZ1249" s="68"/>
      <c r="CA1249" s="68"/>
      <c r="CB1249" s="68"/>
      <c r="CC1249" s="68"/>
      <c r="CD1249" s="68"/>
      <c r="CE1249" s="68"/>
      <c r="CF1249" s="68"/>
      <c r="CG1249" s="68"/>
      <c r="CH1249" s="68"/>
      <c r="CI1249" s="68"/>
    </row>
    <row r="1250">
      <c r="A1250" s="66">
        <v>2883.0</v>
      </c>
      <c r="B1250" s="68"/>
      <c r="C1250" s="67" t="s">
        <v>758</v>
      </c>
      <c r="D1250" s="67" t="s">
        <v>804</v>
      </c>
      <c r="E1250" s="66">
        <v>2013.0</v>
      </c>
      <c r="F1250" s="67" t="s">
        <v>805</v>
      </c>
      <c r="G1250" s="67" t="s">
        <v>806</v>
      </c>
      <c r="H1250" s="68"/>
      <c r="I1250" s="67" t="s">
        <v>95</v>
      </c>
      <c r="J1250" s="66">
        <v>2005.0</v>
      </c>
      <c r="K1250" s="66">
        <v>16.0</v>
      </c>
      <c r="L1250" s="66">
        <v>2005.0</v>
      </c>
      <c r="M1250" s="67" t="s">
        <v>810</v>
      </c>
      <c r="N1250" s="66">
        <v>12.0</v>
      </c>
      <c r="O1250" s="68"/>
      <c r="P1250" s="66">
        <v>1.0</v>
      </c>
      <c r="Q1250" s="66"/>
      <c r="R1250" s="66">
        <v>2.0</v>
      </c>
      <c r="S1250" s="68"/>
      <c r="T1250" s="68"/>
      <c r="U1250" s="68"/>
      <c r="V1250" s="68"/>
      <c r="W1250" s="68"/>
      <c r="X1250" s="69"/>
      <c r="Y1250" s="69"/>
      <c r="Z1250" s="68"/>
      <c r="AA1250" s="68"/>
      <c r="AB1250" s="68"/>
      <c r="AC1250" s="68"/>
      <c r="AD1250" s="68"/>
      <c r="AE1250" s="68"/>
      <c r="AF1250" s="68"/>
      <c r="AG1250" s="68"/>
      <c r="AH1250" s="68"/>
      <c r="AI1250" s="68"/>
      <c r="AJ1250" s="68"/>
      <c r="AK1250" s="68"/>
      <c r="AL1250" s="68"/>
      <c r="AM1250" s="68"/>
      <c r="AN1250" s="68"/>
      <c r="AO1250" s="68"/>
      <c r="AP1250" s="68"/>
      <c r="AQ1250" s="68"/>
      <c r="AR1250" s="68"/>
      <c r="AS1250" s="68"/>
      <c r="AT1250" s="68"/>
      <c r="AU1250" s="68"/>
      <c r="AV1250" s="68"/>
      <c r="AW1250" s="68"/>
      <c r="AX1250" s="68"/>
      <c r="AY1250" s="68"/>
      <c r="AZ1250" s="68"/>
      <c r="BA1250" s="68"/>
      <c r="BB1250" s="68"/>
      <c r="BC1250" s="66">
        <v>1.0</v>
      </c>
      <c r="BD1250" s="66">
        <v>1.0</v>
      </c>
      <c r="BE1250" s="66">
        <v>1.0</v>
      </c>
      <c r="BF1250" s="68"/>
      <c r="BG1250" s="68"/>
      <c r="BH1250" s="68"/>
      <c r="BI1250" s="68"/>
      <c r="BJ1250" s="68"/>
      <c r="BK1250" s="68"/>
      <c r="BL1250" s="68"/>
      <c r="BM1250" s="68"/>
      <c r="BN1250" s="68"/>
      <c r="BO1250" s="68"/>
      <c r="BP1250" s="68"/>
      <c r="BQ1250" s="68"/>
      <c r="BR1250" s="68"/>
      <c r="BS1250" s="68"/>
      <c r="BT1250" s="68"/>
      <c r="BU1250" s="68"/>
      <c r="BV1250" s="68"/>
      <c r="BW1250" s="68"/>
      <c r="BX1250" s="68"/>
      <c r="BY1250" s="68"/>
      <c r="BZ1250" s="68"/>
      <c r="CA1250" s="68"/>
      <c r="CB1250" s="68"/>
      <c r="CC1250" s="68"/>
      <c r="CD1250" s="68"/>
      <c r="CE1250" s="68"/>
      <c r="CF1250" s="68"/>
      <c r="CG1250" s="68"/>
      <c r="CH1250" s="68"/>
      <c r="CI1250" s="68"/>
    </row>
    <row r="1251">
      <c r="A1251" s="66">
        <v>2883.0</v>
      </c>
      <c r="B1251" s="68"/>
      <c r="C1251" s="67" t="s">
        <v>758</v>
      </c>
      <c r="D1251" s="67" t="s">
        <v>804</v>
      </c>
      <c r="E1251" s="66">
        <v>2013.0</v>
      </c>
      <c r="F1251" s="67" t="s">
        <v>805</v>
      </c>
      <c r="G1251" s="67" t="s">
        <v>806</v>
      </c>
      <c r="H1251" s="68"/>
      <c r="I1251" s="67" t="s">
        <v>95</v>
      </c>
      <c r="J1251" s="66">
        <v>2005.0</v>
      </c>
      <c r="K1251" s="66">
        <v>6.8</v>
      </c>
      <c r="L1251" s="66">
        <v>2005.0</v>
      </c>
      <c r="M1251" s="67" t="s">
        <v>810</v>
      </c>
      <c r="N1251" s="66">
        <v>12.0</v>
      </c>
      <c r="O1251" s="68"/>
      <c r="P1251" s="66">
        <v>2.0</v>
      </c>
      <c r="Q1251" s="66"/>
      <c r="R1251" s="66">
        <v>2.0</v>
      </c>
      <c r="S1251" s="68"/>
      <c r="T1251" s="68"/>
      <c r="U1251" s="68"/>
      <c r="V1251" s="68"/>
      <c r="W1251" s="68"/>
      <c r="X1251" s="69"/>
      <c r="Y1251" s="69"/>
      <c r="Z1251" s="68"/>
      <c r="AA1251" s="68"/>
      <c r="AB1251" s="68"/>
      <c r="AC1251" s="68"/>
      <c r="AD1251" s="68"/>
      <c r="AE1251" s="68"/>
      <c r="AF1251" s="68"/>
      <c r="AG1251" s="68"/>
      <c r="AH1251" s="68"/>
      <c r="AI1251" s="68"/>
      <c r="AJ1251" s="68"/>
      <c r="AK1251" s="68"/>
      <c r="AL1251" s="68"/>
      <c r="AM1251" s="68"/>
      <c r="AN1251" s="68"/>
      <c r="AO1251" s="68"/>
      <c r="AP1251" s="68"/>
      <c r="AQ1251" s="68"/>
      <c r="AR1251" s="68"/>
      <c r="AS1251" s="68"/>
      <c r="AT1251" s="68"/>
      <c r="AU1251" s="68"/>
      <c r="AV1251" s="68"/>
      <c r="AW1251" s="68"/>
      <c r="AX1251" s="68"/>
      <c r="AY1251" s="68"/>
      <c r="AZ1251" s="68"/>
      <c r="BA1251" s="68"/>
      <c r="BB1251" s="68"/>
      <c r="BC1251" s="66">
        <v>1.0</v>
      </c>
      <c r="BD1251" s="66">
        <v>1.0</v>
      </c>
      <c r="BE1251" s="66">
        <v>1.0</v>
      </c>
      <c r="BF1251" s="68"/>
      <c r="BG1251" s="68"/>
      <c r="BH1251" s="68"/>
      <c r="BI1251" s="68"/>
      <c r="BJ1251" s="68"/>
      <c r="BK1251" s="68"/>
      <c r="BL1251" s="68"/>
      <c r="BM1251" s="68"/>
      <c r="BN1251" s="68"/>
      <c r="BO1251" s="68"/>
      <c r="BP1251" s="68"/>
      <c r="BQ1251" s="68"/>
      <c r="BR1251" s="68"/>
      <c r="BS1251" s="68"/>
      <c r="BT1251" s="68"/>
      <c r="BU1251" s="68"/>
      <c r="BV1251" s="68"/>
      <c r="BW1251" s="68"/>
      <c r="BX1251" s="68"/>
      <c r="BY1251" s="68"/>
      <c r="BZ1251" s="68"/>
      <c r="CA1251" s="68"/>
      <c r="CB1251" s="68"/>
      <c r="CC1251" s="68"/>
      <c r="CD1251" s="68"/>
      <c r="CE1251" s="68"/>
      <c r="CF1251" s="68"/>
      <c r="CG1251" s="68"/>
      <c r="CH1251" s="68"/>
      <c r="CI1251" s="68"/>
    </row>
    <row r="1252">
      <c r="A1252" s="66">
        <v>2883.0</v>
      </c>
      <c r="B1252" s="68"/>
      <c r="C1252" s="67" t="s">
        <v>758</v>
      </c>
      <c r="D1252" s="67" t="s">
        <v>804</v>
      </c>
      <c r="E1252" s="66">
        <v>2013.0</v>
      </c>
      <c r="F1252" s="67" t="s">
        <v>805</v>
      </c>
      <c r="G1252" s="67" t="s">
        <v>806</v>
      </c>
      <c r="H1252" s="68"/>
      <c r="I1252" s="67" t="s">
        <v>95</v>
      </c>
      <c r="J1252" s="66">
        <v>2005.0</v>
      </c>
      <c r="K1252" s="66">
        <v>3.7</v>
      </c>
      <c r="L1252" s="66">
        <v>2005.0</v>
      </c>
      <c r="M1252" s="67" t="s">
        <v>810</v>
      </c>
      <c r="N1252" s="66">
        <v>12.0</v>
      </c>
      <c r="O1252" s="68"/>
      <c r="P1252" s="66">
        <v>3.0</v>
      </c>
      <c r="Q1252" s="66"/>
      <c r="R1252" s="66">
        <v>2.0</v>
      </c>
      <c r="S1252" s="68"/>
      <c r="T1252" s="68"/>
      <c r="U1252" s="68"/>
      <c r="V1252" s="68"/>
      <c r="W1252" s="68"/>
      <c r="X1252" s="69"/>
      <c r="Y1252" s="69"/>
      <c r="Z1252" s="68"/>
      <c r="AA1252" s="68"/>
      <c r="AB1252" s="68"/>
      <c r="AC1252" s="68"/>
      <c r="AD1252" s="68"/>
      <c r="AE1252" s="68"/>
      <c r="AF1252" s="68"/>
      <c r="AG1252" s="68"/>
      <c r="AH1252" s="68"/>
      <c r="AI1252" s="68"/>
      <c r="AJ1252" s="68"/>
      <c r="AK1252" s="68"/>
      <c r="AL1252" s="68"/>
      <c r="AM1252" s="68"/>
      <c r="AN1252" s="68"/>
      <c r="AO1252" s="68"/>
      <c r="AP1252" s="68"/>
      <c r="AQ1252" s="68"/>
      <c r="AR1252" s="68"/>
      <c r="AS1252" s="68"/>
      <c r="AT1252" s="68"/>
      <c r="AU1252" s="68"/>
      <c r="AV1252" s="68"/>
      <c r="AW1252" s="68"/>
      <c r="AX1252" s="68"/>
      <c r="AY1252" s="68"/>
      <c r="AZ1252" s="68"/>
      <c r="BA1252" s="68"/>
      <c r="BB1252" s="68"/>
      <c r="BC1252" s="66">
        <v>1.0</v>
      </c>
      <c r="BD1252" s="66">
        <v>1.0</v>
      </c>
      <c r="BE1252" s="66">
        <v>1.0</v>
      </c>
      <c r="BF1252" s="68"/>
      <c r="BG1252" s="68"/>
      <c r="BH1252" s="68"/>
      <c r="BI1252" s="68"/>
      <c r="BJ1252" s="68"/>
      <c r="BK1252" s="68"/>
      <c r="BL1252" s="68"/>
      <c r="BM1252" s="68"/>
      <c r="BN1252" s="68"/>
      <c r="BO1252" s="68"/>
      <c r="BP1252" s="68"/>
      <c r="BQ1252" s="68"/>
      <c r="BR1252" s="68"/>
      <c r="BS1252" s="68"/>
      <c r="BT1252" s="68"/>
      <c r="BU1252" s="68"/>
      <c r="BV1252" s="68"/>
      <c r="BW1252" s="68"/>
      <c r="BX1252" s="68"/>
      <c r="BY1252" s="68"/>
      <c r="BZ1252" s="68"/>
      <c r="CA1252" s="68"/>
      <c r="CB1252" s="68"/>
      <c r="CC1252" s="68"/>
      <c r="CD1252" s="68"/>
      <c r="CE1252" s="68"/>
      <c r="CF1252" s="68"/>
      <c r="CG1252" s="68"/>
      <c r="CH1252" s="68"/>
      <c r="CI1252" s="68"/>
    </row>
    <row r="1253">
      <c r="A1253" s="66">
        <v>2883.0</v>
      </c>
      <c r="B1253" s="68"/>
      <c r="C1253" s="67" t="s">
        <v>758</v>
      </c>
      <c r="D1253" s="67" t="s">
        <v>804</v>
      </c>
      <c r="E1253" s="66">
        <v>2013.0</v>
      </c>
      <c r="F1253" s="67" t="s">
        <v>805</v>
      </c>
      <c r="G1253" s="67" t="s">
        <v>806</v>
      </c>
      <c r="H1253" s="68"/>
      <c r="I1253" s="67" t="s">
        <v>95</v>
      </c>
      <c r="J1253" s="66">
        <v>2005.0</v>
      </c>
      <c r="K1253" s="66">
        <v>15.0</v>
      </c>
      <c r="L1253" s="66">
        <v>2005.0</v>
      </c>
      <c r="M1253" s="67" t="s">
        <v>810</v>
      </c>
      <c r="N1253" s="66">
        <v>12.0</v>
      </c>
      <c r="O1253" s="68"/>
      <c r="P1253" s="66">
        <v>0.0</v>
      </c>
      <c r="Q1253" s="66"/>
      <c r="R1253" s="66">
        <v>3.0</v>
      </c>
      <c r="S1253" s="68"/>
      <c r="T1253" s="68"/>
      <c r="U1253" s="68"/>
      <c r="V1253" s="68"/>
      <c r="W1253" s="68"/>
      <c r="X1253" s="69"/>
      <c r="Y1253" s="69"/>
      <c r="Z1253" s="68"/>
      <c r="AA1253" s="68"/>
      <c r="AB1253" s="68"/>
      <c r="AC1253" s="68"/>
      <c r="AD1253" s="68"/>
      <c r="AE1253" s="68"/>
      <c r="AF1253" s="68"/>
      <c r="AG1253" s="68"/>
      <c r="AH1253" s="68"/>
      <c r="AI1253" s="68"/>
      <c r="AJ1253" s="68"/>
      <c r="AK1253" s="68"/>
      <c r="AL1253" s="68"/>
      <c r="AM1253" s="68"/>
      <c r="AN1253" s="68"/>
      <c r="AO1253" s="68"/>
      <c r="AP1253" s="68"/>
      <c r="AQ1253" s="68"/>
      <c r="AR1253" s="68"/>
      <c r="AS1253" s="68"/>
      <c r="AT1253" s="68"/>
      <c r="AU1253" s="68"/>
      <c r="AV1253" s="68"/>
      <c r="AW1253" s="68"/>
      <c r="AX1253" s="68"/>
      <c r="AY1253" s="68"/>
      <c r="AZ1253" s="68"/>
      <c r="BA1253" s="68"/>
      <c r="BB1253" s="68"/>
      <c r="BC1253" s="66">
        <v>1.0</v>
      </c>
      <c r="BD1253" s="66">
        <v>1.0</v>
      </c>
      <c r="BE1253" s="66">
        <v>1.0</v>
      </c>
      <c r="BF1253" s="68"/>
      <c r="BG1253" s="68"/>
      <c r="BH1253" s="68"/>
      <c r="BI1253" s="68"/>
      <c r="BJ1253" s="68"/>
      <c r="BK1253" s="68"/>
      <c r="BL1253" s="68"/>
      <c r="BM1253" s="68"/>
      <c r="BN1253" s="68"/>
      <c r="BO1253" s="68"/>
      <c r="BP1253" s="68"/>
      <c r="BQ1253" s="68"/>
      <c r="BR1253" s="68"/>
      <c r="BS1253" s="68"/>
      <c r="BT1253" s="68"/>
      <c r="BU1253" s="68"/>
      <c r="BV1253" s="68"/>
      <c r="BW1253" s="68"/>
      <c r="BX1253" s="68"/>
      <c r="BY1253" s="68"/>
      <c r="BZ1253" s="68"/>
      <c r="CA1253" s="68"/>
      <c r="CB1253" s="68"/>
      <c r="CC1253" s="68"/>
      <c r="CD1253" s="68"/>
      <c r="CE1253" s="68"/>
      <c r="CF1253" s="68"/>
      <c r="CG1253" s="68"/>
      <c r="CH1253" s="68"/>
      <c r="CI1253" s="68"/>
    </row>
    <row r="1254">
      <c r="A1254" s="66">
        <v>2883.0</v>
      </c>
      <c r="B1254" s="68"/>
      <c r="C1254" s="67" t="s">
        <v>758</v>
      </c>
      <c r="D1254" s="67" t="s">
        <v>804</v>
      </c>
      <c r="E1254" s="66">
        <v>2013.0</v>
      </c>
      <c r="F1254" s="67" t="s">
        <v>805</v>
      </c>
      <c r="G1254" s="67" t="s">
        <v>806</v>
      </c>
      <c r="H1254" s="68"/>
      <c r="I1254" s="67" t="s">
        <v>95</v>
      </c>
      <c r="J1254" s="66">
        <v>2005.0</v>
      </c>
      <c r="K1254" s="66">
        <v>9.4</v>
      </c>
      <c r="L1254" s="66">
        <v>2005.0</v>
      </c>
      <c r="M1254" s="67" t="s">
        <v>810</v>
      </c>
      <c r="N1254" s="66">
        <v>12.0</v>
      </c>
      <c r="O1254" s="68"/>
      <c r="P1254" s="66">
        <v>1.0</v>
      </c>
      <c r="Q1254" s="66"/>
      <c r="R1254" s="66">
        <v>3.0</v>
      </c>
      <c r="S1254" s="68"/>
      <c r="T1254" s="68"/>
      <c r="U1254" s="68"/>
      <c r="V1254" s="68"/>
      <c r="W1254" s="68"/>
      <c r="X1254" s="69"/>
      <c r="Y1254" s="69"/>
      <c r="Z1254" s="68"/>
      <c r="AA1254" s="68"/>
      <c r="AB1254" s="68"/>
      <c r="AC1254" s="68"/>
      <c r="AD1254" s="68"/>
      <c r="AE1254" s="68"/>
      <c r="AF1254" s="68"/>
      <c r="AG1254" s="68"/>
      <c r="AH1254" s="68"/>
      <c r="AI1254" s="68"/>
      <c r="AJ1254" s="68"/>
      <c r="AK1254" s="68"/>
      <c r="AL1254" s="68"/>
      <c r="AM1254" s="68"/>
      <c r="AN1254" s="68"/>
      <c r="AO1254" s="68"/>
      <c r="AP1254" s="68"/>
      <c r="AQ1254" s="68"/>
      <c r="AR1254" s="68"/>
      <c r="AS1254" s="68"/>
      <c r="AT1254" s="68"/>
      <c r="AU1254" s="68"/>
      <c r="AV1254" s="68"/>
      <c r="AW1254" s="68"/>
      <c r="AX1254" s="68"/>
      <c r="AY1254" s="68"/>
      <c r="AZ1254" s="68"/>
      <c r="BA1254" s="68"/>
      <c r="BB1254" s="68"/>
      <c r="BC1254" s="66">
        <v>1.0</v>
      </c>
      <c r="BD1254" s="66">
        <v>1.0</v>
      </c>
      <c r="BE1254" s="66">
        <v>1.0</v>
      </c>
      <c r="BF1254" s="68"/>
      <c r="BG1254" s="68"/>
      <c r="BH1254" s="68"/>
      <c r="BI1254" s="68"/>
      <c r="BJ1254" s="68"/>
      <c r="BK1254" s="68"/>
      <c r="BL1254" s="68"/>
      <c r="BM1254" s="68"/>
      <c r="BN1254" s="68"/>
      <c r="BO1254" s="68"/>
      <c r="BP1254" s="68"/>
      <c r="BQ1254" s="68"/>
      <c r="BR1254" s="68"/>
      <c r="BS1254" s="68"/>
      <c r="BT1254" s="68"/>
      <c r="BU1254" s="68"/>
      <c r="BV1254" s="68"/>
      <c r="BW1254" s="68"/>
      <c r="BX1254" s="68"/>
      <c r="BY1254" s="68"/>
      <c r="BZ1254" s="68"/>
      <c r="CA1254" s="68"/>
      <c r="CB1254" s="68"/>
      <c r="CC1254" s="68"/>
      <c r="CD1254" s="68"/>
      <c r="CE1254" s="68"/>
      <c r="CF1254" s="68"/>
      <c r="CG1254" s="68"/>
      <c r="CH1254" s="68"/>
      <c r="CI1254" s="68"/>
    </row>
    <row r="1255">
      <c r="A1255" s="66">
        <v>2883.0</v>
      </c>
      <c r="B1255" s="68"/>
      <c r="C1255" s="67" t="s">
        <v>758</v>
      </c>
      <c r="D1255" s="67" t="s">
        <v>804</v>
      </c>
      <c r="E1255" s="66">
        <v>2013.0</v>
      </c>
      <c r="F1255" s="67" t="s">
        <v>805</v>
      </c>
      <c r="G1255" s="67" t="s">
        <v>806</v>
      </c>
      <c r="H1255" s="68"/>
      <c r="I1255" s="67" t="s">
        <v>95</v>
      </c>
      <c r="J1255" s="66">
        <v>2005.0</v>
      </c>
      <c r="K1255" s="66">
        <v>4.7</v>
      </c>
      <c r="L1255" s="66">
        <v>2005.0</v>
      </c>
      <c r="M1255" s="67" t="s">
        <v>810</v>
      </c>
      <c r="N1255" s="66">
        <v>12.0</v>
      </c>
      <c r="O1255" s="68"/>
      <c r="P1255" s="66">
        <v>2.0</v>
      </c>
      <c r="Q1255" s="66"/>
      <c r="R1255" s="66">
        <v>3.0</v>
      </c>
      <c r="S1255" s="68"/>
      <c r="T1255" s="68"/>
      <c r="U1255" s="68"/>
      <c r="V1255" s="68"/>
      <c r="W1255" s="68"/>
      <c r="X1255" s="69"/>
      <c r="Y1255" s="69"/>
      <c r="Z1255" s="68"/>
      <c r="AA1255" s="68"/>
      <c r="AB1255" s="68"/>
      <c r="AC1255" s="68"/>
      <c r="AD1255" s="68"/>
      <c r="AE1255" s="68"/>
      <c r="AF1255" s="68"/>
      <c r="AG1255" s="68"/>
      <c r="AH1255" s="68"/>
      <c r="AI1255" s="68"/>
      <c r="AJ1255" s="68"/>
      <c r="AK1255" s="68"/>
      <c r="AL1255" s="68"/>
      <c r="AM1255" s="68"/>
      <c r="AN1255" s="68"/>
      <c r="AO1255" s="68"/>
      <c r="AP1255" s="68"/>
      <c r="AQ1255" s="68"/>
      <c r="AR1255" s="68"/>
      <c r="AS1255" s="68"/>
      <c r="AT1255" s="68"/>
      <c r="AU1255" s="68"/>
      <c r="AV1255" s="68"/>
      <c r="AW1255" s="68"/>
      <c r="AX1255" s="68"/>
      <c r="AY1255" s="68"/>
      <c r="AZ1255" s="68"/>
      <c r="BA1255" s="68"/>
      <c r="BB1255" s="68"/>
      <c r="BC1255" s="66">
        <v>1.0</v>
      </c>
      <c r="BD1255" s="66">
        <v>1.0</v>
      </c>
      <c r="BE1255" s="66">
        <v>1.0</v>
      </c>
      <c r="BF1255" s="68"/>
      <c r="BG1255" s="68"/>
      <c r="BH1255" s="68"/>
      <c r="BI1255" s="68"/>
      <c r="BJ1255" s="68"/>
      <c r="BK1255" s="68"/>
      <c r="BL1255" s="68"/>
      <c r="BM1255" s="68"/>
      <c r="BN1255" s="68"/>
      <c r="BO1255" s="68"/>
      <c r="BP1255" s="68"/>
      <c r="BQ1255" s="68"/>
      <c r="BR1255" s="68"/>
      <c r="BS1255" s="68"/>
      <c r="BT1255" s="68"/>
      <c r="BU1255" s="68"/>
      <c r="BV1255" s="68"/>
      <c r="BW1255" s="68"/>
      <c r="BX1255" s="68"/>
      <c r="BY1255" s="68"/>
      <c r="BZ1255" s="68"/>
      <c r="CA1255" s="68"/>
      <c r="CB1255" s="68"/>
      <c r="CC1255" s="68"/>
      <c r="CD1255" s="68"/>
      <c r="CE1255" s="68"/>
      <c r="CF1255" s="68"/>
      <c r="CG1255" s="68"/>
      <c r="CH1255" s="68"/>
      <c r="CI1255" s="68"/>
    </row>
    <row r="1256">
      <c r="A1256" s="66">
        <v>2883.0</v>
      </c>
      <c r="B1256" s="68"/>
      <c r="C1256" s="67" t="s">
        <v>758</v>
      </c>
      <c r="D1256" s="67" t="s">
        <v>804</v>
      </c>
      <c r="E1256" s="66">
        <v>2013.0</v>
      </c>
      <c r="F1256" s="67" t="s">
        <v>805</v>
      </c>
      <c r="G1256" s="67" t="s">
        <v>806</v>
      </c>
      <c r="H1256" s="68"/>
      <c r="I1256" s="67" t="s">
        <v>95</v>
      </c>
      <c r="J1256" s="66">
        <v>2005.0</v>
      </c>
      <c r="K1256" s="66">
        <v>2.8</v>
      </c>
      <c r="L1256" s="66">
        <v>2005.0</v>
      </c>
      <c r="M1256" s="67" t="s">
        <v>810</v>
      </c>
      <c r="N1256" s="66">
        <v>12.0</v>
      </c>
      <c r="O1256" s="68"/>
      <c r="P1256" s="66">
        <v>3.0</v>
      </c>
      <c r="Q1256" s="66"/>
      <c r="R1256" s="66">
        <v>3.0</v>
      </c>
      <c r="S1256" s="68"/>
      <c r="T1256" s="68"/>
      <c r="U1256" s="68"/>
      <c r="V1256" s="68"/>
      <c r="W1256" s="68"/>
      <c r="X1256" s="69"/>
      <c r="Y1256" s="69"/>
      <c r="Z1256" s="68"/>
      <c r="AA1256" s="68"/>
      <c r="AB1256" s="68"/>
      <c r="AC1256" s="68"/>
      <c r="AD1256" s="68"/>
      <c r="AE1256" s="68"/>
      <c r="AF1256" s="68"/>
      <c r="AG1256" s="68"/>
      <c r="AH1256" s="68"/>
      <c r="AI1256" s="68"/>
      <c r="AJ1256" s="68"/>
      <c r="AK1256" s="68"/>
      <c r="AL1256" s="68"/>
      <c r="AM1256" s="68"/>
      <c r="AN1256" s="68"/>
      <c r="AO1256" s="68"/>
      <c r="AP1256" s="68"/>
      <c r="AQ1256" s="68"/>
      <c r="AR1256" s="68"/>
      <c r="AS1256" s="68"/>
      <c r="AT1256" s="68"/>
      <c r="AU1256" s="68"/>
      <c r="AV1256" s="68"/>
      <c r="AW1256" s="68"/>
      <c r="AX1256" s="68"/>
      <c r="AY1256" s="68"/>
      <c r="AZ1256" s="68"/>
      <c r="BA1256" s="68"/>
      <c r="BB1256" s="68"/>
      <c r="BC1256" s="66">
        <v>1.0</v>
      </c>
      <c r="BD1256" s="66">
        <v>1.0</v>
      </c>
      <c r="BE1256" s="66">
        <v>1.0</v>
      </c>
      <c r="BF1256" s="68"/>
      <c r="BG1256" s="68"/>
      <c r="BH1256" s="68"/>
      <c r="BI1256" s="68"/>
      <c r="BJ1256" s="68"/>
      <c r="BK1256" s="68"/>
      <c r="BL1256" s="68"/>
      <c r="BM1256" s="68"/>
      <c r="BN1256" s="68"/>
      <c r="BO1256" s="68"/>
      <c r="BP1256" s="68"/>
      <c r="BQ1256" s="68"/>
      <c r="BR1256" s="68"/>
      <c r="BS1256" s="68"/>
      <c r="BT1256" s="68"/>
      <c r="BU1256" s="68"/>
      <c r="BV1256" s="68"/>
      <c r="BW1256" s="68"/>
      <c r="BX1256" s="68"/>
      <c r="BY1256" s="68"/>
      <c r="BZ1256" s="68"/>
      <c r="CA1256" s="68"/>
      <c r="CB1256" s="68"/>
      <c r="CC1256" s="68"/>
      <c r="CD1256" s="68"/>
      <c r="CE1256" s="68"/>
      <c r="CF1256" s="68"/>
      <c r="CG1256" s="68"/>
      <c r="CH1256" s="68"/>
      <c r="CI1256" s="68"/>
    </row>
    <row r="1257">
      <c r="A1257" s="66">
        <v>1641.0</v>
      </c>
      <c r="B1257" s="68"/>
      <c r="C1257" s="67" t="s">
        <v>758</v>
      </c>
      <c r="D1257" s="67" t="s">
        <v>660</v>
      </c>
      <c r="E1257" s="66">
        <v>2017.0</v>
      </c>
      <c r="F1257" s="67" t="s">
        <v>812</v>
      </c>
      <c r="G1257" s="67" t="s">
        <v>806</v>
      </c>
      <c r="H1257" s="68"/>
      <c r="I1257" s="68"/>
      <c r="J1257" s="66">
        <v>2010.0</v>
      </c>
      <c r="K1257" s="66">
        <v>22.36</v>
      </c>
      <c r="L1257" s="66">
        <v>2010.0</v>
      </c>
      <c r="M1257" s="67" t="s">
        <v>813</v>
      </c>
      <c r="N1257" s="66">
        <v>22.36</v>
      </c>
      <c r="O1257" s="68"/>
      <c r="P1257" s="66">
        <v>0.1</v>
      </c>
      <c r="Q1257" s="66"/>
      <c r="R1257" s="66">
        <v>1.45</v>
      </c>
      <c r="S1257" s="68"/>
      <c r="T1257" s="68"/>
      <c r="U1257" s="68"/>
      <c r="V1257" s="68"/>
      <c r="W1257" s="68"/>
      <c r="X1257" s="69"/>
      <c r="Y1257" s="69"/>
      <c r="Z1257" s="66">
        <v>1.0</v>
      </c>
      <c r="AA1257" s="68"/>
      <c r="AB1257" s="68"/>
      <c r="AC1257" s="68"/>
      <c r="AD1257" s="68"/>
      <c r="AE1257" s="68"/>
      <c r="AF1257" s="68"/>
      <c r="AG1257" s="68"/>
      <c r="AH1257" s="68"/>
      <c r="AI1257" s="68"/>
      <c r="AJ1257" s="68"/>
      <c r="AK1257" s="68"/>
      <c r="AL1257" s="68"/>
      <c r="AM1257" s="68"/>
      <c r="AN1257" s="68"/>
      <c r="AO1257" s="68"/>
      <c r="AP1257" s="68"/>
      <c r="AQ1257" s="68"/>
      <c r="AR1257" s="68"/>
      <c r="AS1257" s="68"/>
      <c r="AT1257" s="68"/>
      <c r="AU1257" s="68"/>
      <c r="AV1257" s="68"/>
      <c r="AW1257" s="68"/>
      <c r="AX1257" s="68"/>
      <c r="AY1257" s="68"/>
      <c r="AZ1257" s="68"/>
      <c r="BA1257" s="68"/>
      <c r="BB1257" s="68"/>
      <c r="BC1257" s="68"/>
      <c r="BD1257" s="68"/>
      <c r="BE1257" s="68"/>
      <c r="BF1257" s="68"/>
      <c r="BG1257" s="68"/>
      <c r="BH1257" s="68"/>
      <c r="BI1257" s="68"/>
      <c r="BJ1257" s="68"/>
      <c r="BK1257" s="68"/>
      <c r="BL1257" s="68"/>
      <c r="BM1257" s="68"/>
      <c r="BN1257" s="68"/>
      <c r="BO1257" s="68"/>
      <c r="BP1257" s="68"/>
      <c r="BQ1257" s="68"/>
      <c r="BR1257" s="68"/>
      <c r="BS1257" s="68"/>
      <c r="BT1257" s="68"/>
      <c r="BU1257" s="68"/>
      <c r="BV1257" s="68"/>
      <c r="BW1257" s="68"/>
      <c r="BX1257" s="68"/>
      <c r="BY1257" s="68"/>
      <c r="BZ1257" s="68"/>
      <c r="CA1257" s="68"/>
      <c r="CB1257" s="68"/>
      <c r="CC1257" s="68"/>
      <c r="CD1257" s="68"/>
      <c r="CE1257" s="68"/>
      <c r="CF1257" s="68"/>
      <c r="CG1257" s="68"/>
      <c r="CH1257" s="68"/>
      <c r="CI1257" s="68"/>
    </row>
    <row r="1258">
      <c r="A1258" s="66">
        <v>1641.0</v>
      </c>
      <c r="B1258" s="68"/>
      <c r="C1258" s="67" t="s">
        <v>758</v>
      </c>
      <c r="D1258" s="67" t="s">
        <v>660</v>
      </c>
      <c r="E1258" s="66">
        <v>2017.0</v>
      </c>
      <c r="F1258" s="67" t="s">
        <v>812</v>
      </c>
      <c r="G1258" s="67" t="s">
        <v>806</v>
      </c>
      <c r="H1258" s="68"/>
      <c r="I1258" s="67" t="s">
        <v>95</v>
      </c>
      <c r="J1258" s="66">
        <v>2010.0</v>
      </c>
      <c r="K1258" s="66">
        <v>12.27</v>
      </c>
      <c r="L1258" s="66">
        <v>2010.0</v>
      </c>
      <c r="M1258" s="67" t="s">
        <v>814</v>
      </c>
      <c r="N1258" s="66">
        <v>22.36</v>
      </c>
      <c r="O1258" s="68"/>
      <c r="P1258" s="66">
        <v>1.0</v>
      </c>
      <c r="Q1258" s="66"/>
      <c r="R1258" s="66">
        <v>1.45</v>
      </c>
      <c r="S1258" s="68"/>
      <c r="T1258" s="68"/>
      <c r="U1258" s="68"/>
      <c r="V1258" s="68"/>
      <c r="W1258" s="68"/>
      <c r="X1258" s="69"/>
      <c r="Y1258" s="69"/>
      <c r="Z1258" s="66">
        <v>1.0</v>
      </c>
      <c r="AA1258" s="68"/>
      <c r="AB1258" s="68"/>
      <c r="AC1258" s="68"/>
      <c r="AD1258" s="68"/>
      <c r="AE1258" s="68"/>
      <c r="AF1258" s="68"/>
      <c r="AG1258" s="68"/>
      <c r="AH1258" s="68"/>
      <c r="AI1258" s="68"/>
      <c r="AJ1258" s="68"/>
      <c r="AK1258" s="68"/>
      <c r="AL1258" s="68"/>
      <c r="AM1258" s="68"/>
      <c r="AN1258" s="68"/>
      <c r="AO1258" s="68"/>
      <c r="AP1258" s="68"/>
      <c r="AQ1258" s="68"/>
      <c r="AR1258" s="68"/>
      <c r="AS1258" s="68"/>
      <c r="AT1258" s="68"/>
      <c r="AU1258" s="68"/>
      <c r="AV1258" s="68"/>
      <c r="AW1258" s="68"/>
      <c r="AX1258" s="68"/>
      <c r="AY1258" s="68"/>
      <c r="AZ1258" s="68"/>
      <c r="BA1258" s="68"/>
      <c r="BB1258" s="68"/>
      <c r="BC1258" s="68"/>
      <c r="BD1258" s="68"/>
      <c r="BE1258" s="68"/>
      <c r="BF1258" s="68"/>
      <c r="BG1258" s="68"/>
      <c r="BH1258" s="68"/>
      <c r="BI1258" s="68"/>
      <c r="BJ1258" s="68"/>
      <c r="BK1258" s="68"/>
      <c r="BL1258" s="68"/>
      <c r="BM1258" s="68"/>
      <c r="BN1258" s="68"/>
      <c r="BO1258" s="68"/>
      <c r="BP1258" s="68"/>
      <c r="BQ1258" s="68"/>
      <c r="BR1258" s="68"/>
      <c r="BS1258" s="68"/>
      <c r="BT1258" s="68"/>
      <c r="BU1258" s="68"/>
      <c r="BV1258" s="68"/>
      <c r="BW1258" s="68"/>
      <c r="BX1258" s="68"/>
      <c r="BY1258" s="68"/>
      <c r="BZ1258" s="68"/>
      <c r="CA1258" s="68"/>
      <c r="CB1258" s="68"/>
      <c r="CC1258" s="68"/>
      <c r="CD1258" s="68"/>
      <c r="CE1258" s="68"/>
      <c r="CF1258" s="68"/>
      <c r="CG1258" s="68"/>
      <c r="CH1258" s="68"/>
      <c r="CI1258" s="68"/>
    </row>
    <row r="1259">
      <c r="A1259" s="66">
        <v>1641.0</v>
      </c>
      <c r="B1259" s="68"/>
      <c r="C1259" s="67" t="s">
        <v>758</v>
      </c>
      <c r="D1259" s="67" t="s">
        <v>660</v>
      </c>
      <c r="E1259" s="66">
        <v>2017.0</v>
      </c>
      <c r="F1259" s="67" t="s">
        <v>812</v>
      </c>
      <c r="G1259" s="67" t="s">
        <v>806</v>
      </c>
      <c r="H1259" s="68"/>
      <c r="I1259" s="67" t="s">
        <v>95</v>
      </c>
      <c r="J1259" s="66">
        <v>2010.0</v>
      </c>
      <c r="K1259" s="66">
        <v>111.27</v>
      </c>
      <c r="L1259" s="66">
        <v>2010.0</v>
      </c>
      <c r="M1259" s="67" t="s">
        <v>815</v>
      </c>
      <c r="N1259" s="66">
        <v>22.36</v>
      </c>
      <c r="O1259" s="68"/>
      <c r="P1259" s="66">
        <v>0.1</v>
      </c>
      <c r="Q1259" s="66"/>
      <c r="R1259" s="66">
        <v>1.0</v>
      </c>
      <c r="S1259" s="68"/>
      <c r="T1259" s="68"/>
      <c r="U1259" s="68"/>
      <c r="V1259" s="68"/>
      <c r="W1259" s="68"/>
      <c r="X1259" s="69"/>
      <c r="Y1259" s="69"/>
      <c r="Z1259" s="66">
        <v>1.0</v>
      </c>
      <c r="AA1259" s="68"/>
      <c r="AB1259" s="68"/>
      <c r="AC1259" s="68"/>
      <c r="AD1259" s="68"/>
      <c r="AE1259" s="68"/>
      <c r="AF1259" s="68"/>
      <c r="AG1259" s="68"/>
      <c r="AH1259" s="68"/>
      <c r="AI1259" s="68"/>
      <c r="AJ1259" s="68"/>
      <c r="AK1259" s="68"/>
      <c r="AL1259" s="68"/>
      <c r="AM1259" s="68"/>
      <c r="AN1259" s="68"/>
      <c r="AO1259" s="68"/>
      <c r="AP1259" s="68"/>
      <c r="AQ1259" s="68"/>
      <c r="AR1259" s="68"/>
      <c r="AS1259" s="68"/>
      <c r="AT1259" s="68"/>
      <c r="AU1259" s="68"/>
      <c r="AV1259" s="68"/>
      <c r="AW1259" s="68"/>
      <c r="AX1259" s="68"/>
      <c r="AY1259" s="68"/>
      <c r="AZ1259" s="68"/>
      <c r="BA1259" s="68"/>
      <c r="BB1259" s="68"/>
      <c r="BC1259" s="68"/>
      <c r="BD1259" s="68"/>
      <c r="BE1259" s="68"/>
      <c r="BF1259" s="68"/>
      <c r="BG1259" s="68"/>
      <c r="BH1259" s="68"/>
      <c r="BI1259" s="68"/>
      <c r="BJ1259" s="68"/>
      <c r="BK1259" s="68"/>
      <c r="BL1259" s="68"/>
      <c r="BM1259" s="68"/>
      <c r="BN1259" s="68"/>
      <c r="BO1259" s="68"/>
      <c r="BP1259" s="68"/>
      <c r="BQ1259" s="68"/>
      <c r="BR1259" s="68"/>
      <c r="BS1259" s="68"/>
      <c r="BT1259" s="68"/>
      <c r="BU1259" s="68"/>
      <c r="BV1259" s="68"/>
      <c r="BW1259" s="68"/>
      <c r="BX1259" s="68"/>
      <c r="BY1259" s="68"/>
      <c r="BZ1259" s="68"/>
      <c r="CA1259" s="68"/>
      <c r="CB1259" s="68"/>
      <c r="CC1259" s="68"/>
      <c r="CD1259" s="68"/>
      <c r="CE1259" s="68"/>
      <c r="CF1259" s="68"/>
      <c r="CG1259" s="68"/>
      <c r="CH1259" s="68"/>
      <c r="CI1259" s="68"/>
    </row>
    <row r="1260">
      <c r="A1260" s="66">
        <v>1641.0</v>
      </c>
      <c r="B1260" s="68"/>
      <c r="C1260" s="67" t="s">
        <v>758</v>
      </c>
      <c r="D1260" s="67" t="s">
        <v>660</v>
      </c>
      <c r="E1260" s="66">
        <v>2017.0</v>
      </c>
      <c r="F1260" s="67" t="s">
        <v>812</v>
      </c>
      <c r="G1260" s="67" t="s">
        <v>806</v>
      </c>
      <c r="H1260" s="68"/>
      <c r="I1260" s="67" t="s">
        <v>95</v>
      </c>
      <c r="J1260" s="66">
        <v>2010.0</v>
      </c>
      <c r="K1260" s="66">
        <v>41.73</v>
      </c>
      <c r="L1260" s="66">
        <v>2010.0</v>
      </c>
      <c r="M1260" s="67" t="s">
        <v>816</v>
      </c>
      <c r="N1260" s="66">
        <v>22.36</v>
      </c>
      <c r="O1260" s="68"/>
      <c r="P1260" s="66">
        <v>0.1</v>
      </c>
      <c r="Q1260" s="66"/>
      <c r="R1260" s="66">
        <v>1.45</v>
      </c>
      <c r="S1260" s="68"/>
      <c r="T1260" s="68"/>
      <c r="U1260" s="68"/>
      <c r="V1260" s="68"/>
      <c r="W1260" s="68"/>
      <c r="X1260" s="69"/>
      <c r="Y1260" s="69"/>
      <c r="Z1260" s="66">
        <v>1.0</v>
      </c>
      <c r="AA1260" s="68"/>
      <c r="AB1260" s="68"/>
      <c r="AC1260" s="68"/>
      <c r="AD1260" s="68"/>
      <c r="AE1260" s="68"/>
      <c r="AF1260" s="68"/>
      <c r="AG1260" s="68"/>
      <c r="AH1260" s="68"/>
      <c r="AI1260" s="68"/>
      <c r="AJ1260" s="68"/>
      <c r="AK1260" s="68"/>
      <c r="AL1260" s="68"/>
      <c r="AM1260" s="68"/>
      <c r="AN1260" s="68"/>
      <c r="AO1260" s="68"/>
      <c r="AP1260" s="68"/>
      <c r="AQ1260" s="68"/>
      <c r="AR1260" s="68"/>
      <c r="AS1260" s="68"/>
      <c r="AT1260" s="68"/>
      <c r="AU1260" s="68"/>
      <c r="AV1260" s="68"/>
      <c r="AW1260" s="68"/>
      <c r="AX1260" s="68"/>
      <c r="AY1260" s="68"/>
      <c r="AZ1260" s="68"/>
      <c r="BA1260" s="68"/>
      <c r="BB1260" s="68"/>
      <c r="BC1260" s="68"/>
      <c r="BD1260" s="68"/>
      <c r="BE1260" s="68"/>
      <c r="BF1260" s="68"/>
      <c r="BG1260" s="68"/>
      <c r="BH1260" s="68"/>
      <c r="BI1260" s="68"/>
      <c r="BJ1260" s="68"/>
      <c r="BK1260" s="68"/>
      <c r="BL1260" s="68"/>
      <c r="BM1260" s="68"/>
      <c r="BN1260" s="68"/>
      <c r="BO1260" s="68"/>
      <c r="BP1260" s="68"/>
      <c r="BQ1260" s="68"/>
      <c r="BR1260" s="68"/>
      <c r="BS1260" s="68"/>
      <c r="BT1260" s="68"/>
      <c r="BU1260" s="68"/>
      <c r="BV1260" s="68"/>
      <c r="BW1260" s="68"/>
      <c r="BX1260" s="68"/>
      <c r="BY1260" s="68"/>
      <c r="BZ1260" s="68"/>
      <c r="CA1260" s="68"/>
      <c r="CB1260" s="68"/>
      <c r="CC1260" s="68"/>
      <c r="CD1260" s="68"/>
      <c r="CE1260" s="68"/>
      <c r="CF1260" s="68"/>
      <c r="CG1260" s="68"/>
      <c r="CH1260" s="68"/>
      <c r="CI1260" s="68"/>
    </row>
    <row r="1261">
      <c r="A1261" s="66">
        <v>1641.0</v>
      </c>
      <c r="B1261" s="68"/>
      <c r="C1261" s="67" t="s">
        <v>758</v>
      </c>
      <c r="D1261" s="67" t="s">
        <v>660</v>
      </c>
      <c r="E1261" s="66">
        <v>2017.0</v>
      </c>
      <c r="F1261" s="67" t="s">
        <v>812</v>
      </c>
      <c r="G1261" s="67" t="s">
        <v>806</v>
      </c>
      <c r="H1261" s="68"/>
      <c r="I1261" s="67" t="s">
        <v>95</v>
      </c>
      <c r="J1261" s="66">
        <v>2010.0</v>
      </c>
      <c r="K1261" s="66">
        <v>6.0</v>
      </c>
      <c r="L1261" s="66">
        <v>2010.0</v>
      </c>
      <c r="M1261" s="67" t="s">
        <v>817</v>
      </c>
      <c r="N1261" s="66">
        <v>22.36</v>
      </c>
      <c r="O1261" s="68"/>
      <c r="P1261" s="66">
        <v>1.0</v>
      </c>
      <c r="Q1261" s="66"/>
      <c r="R1261" s="66">
        <v>2.0</v>
      </c>
      <c r="S1261" s="68"/>
      <c r="T1261" s="68"/>
      <c r="U1261" s="68"/>
      <c r="V1261" s="68"/>
      <c r="W1261" s="68"/>
      <c r="X1261" s="69"/>
      <c r="Y1261" s="69"/>
      <c r="Z1261" s="66">
        <v>1.0</v>
      </c>
      <c r="AA1261" s="68"/>
      <c r="AB1261" s="68"/>
      <c r="AC1261" s="68"/>
      <c r="AD1261" s="68"/>
      <c r="AE1261" s="68"/>
      <c r="AF1261" s="68"/>
      <c r="AG1261" s="68"/>
      <c r="AH1261" s="68"/>
      <c r="AI1261" s="68"/>
      <c r="AJ1261" s="68"/>
      <c r="AK1261" s="68"/>
      <c r="AL1261" s="68"/>
      <c r="AM1261" s="68"/>
      <c r="AN1261" s="68"/>
      <c r="AO1261" s="68"/>
      <c r="AP1261" s="68"/>
      <c r="AQ1261" s="68"/>
      <c r="AR1261" s="68"/>
      <c r="AS1261" s="68"/>
      <c r="AT1261" s="68"/>
      <c r="AU1261" s="68"/>
      <c r="AV1261" s="68"/>
      <c r="AW1261" s="68"/>
      <c r="AX1261" s="68"/>
      <c r="AY1261" s="68"/>
      <c r="AZ1261" s="68"/>
      <c r="BA1261" s="68"/>
      <c r="BB1261" s="68"/>
      <c r="BC1261" s="68"/>
      <c r="BD1261" s="68"/>
      <c r="BE1261" s="68"/>
      <c r="BF1261" s="68"/>
      <c r="BG1261" s="68"/>
      <c r="BH1261" s="68"/>
      <c r="BI1261" s="68"/>
      <c r="BJ1261" s="68"/>
      <c r="BK1261" s="68"/>
      <c r="BL1261" s="68"/>
      <c r="BM1261" s="68"/>
      <c r="BN1261" s="68"/>
      <c r="BO1261" s="68"/>
      <c r="BP1261" s="68"/>
      <c r="BQ1261" s="68"/>
      <c r="BR1261" s="68"/>
      <c r="BS1261" s="68"/>
      <c r="BT1261" s="68"/>
      <c r="BU1261" s="68"/>
      <c r="BV1261" s="68"/>
      <c r="BW1261" s="68"/>
      <c r="BX1261" s="68"/>
      <c r="BY1261" s="68"/>
      <c r="BZ1261" s="68"/>
      <c r="CA1261" s="68"/>
      <c r="CB1261" s="68"/>
      <c r="CC1261" s="68"/>
      <c r="CD1261" s="68"/>
      <c r="CE1261" s="68"/>
      <c r="CF1261" s="68"/>
      <c r="CG1261" s="68"/>
      <c r="CH1261" s="68"/>
      <c r="CI1261" s="68"/>
    </row>
    <row r="1262">
      <c r="A1262" s="66">
        <v>1641.0</v>
      </c>
      <c r="B1262" s="68"/>
      <c r="C1262" s="67" t="s">
        <v>758</v>
      </c>
      <c r="D1262" s="67" t="s">
        <v>660</v>
      </c>
      <c r="E1262" s="66">
        <v>2017.0</v>
      </c>
      <c r="F1262" s="67" t="s">
        <v>812</v>
      </c>
      <c r="G1262" s="67" t="s">
        <v>806</v>
      </c>
      <c r="H1262" s="68"/>
      <c r="I1262" s="68"/>
      <c r="J1262" s="66">
        <v>2010.0</v>
      </c>
      <c r="K1262" s="66">
        <v>133.0</v>
      </c>
      <c r="L1262" s="66">
        <v>2010.0</v>
      </c>
      <c r="M1262" s="67" t="s">
        <v>818</v>
      </c>
      <c r="N1262" s="66">
        <v>22.36</v>
      </c>
      <c r="O1262" s="68"/>
      <c r="P1262" s="66">
        <v>0.1</v>
      </c>
      <c r="Q1262" s="66"/>
      <c r="R1262" s="66">
        <v>1.45</v>
      </c>
      <c r="S1262" s="68"/>
      <c r="T1262" s="68"/>
      <c r="U1262" s="68"/>
      <c r="V1262" s="68"/>
      <c r="W1262" s="68"/>
      <c r="X1262" s="66"/>
      <c r="Y1262" s="66">
        <v>1.0</v>
      </c>
      <c r="Z1262" s="68"/>
      <c r="AA1262" s="68"/>
      <c r="AB1262" s="68"/>
      <c r="AC1262" s="68"/>
      <c r="AD1262" s="68"/>
      <c r="AE1262" s="68"/>
      <c r="AF1262" s="68"/>
      <c r="AG1262" s="68"/>
      <c r="AH1262" s="68"/>
      <c r="AI1262" s="68"/>
      <c r="AJ1262" s="68"/>
      <c r="AK1262" s="68"/>
      <c r="AL1262" s="68"/>
      <c r="AM1262" s="68"/>
      <c r="AN1262" s="68"/>
      <c r="AO1262" s="68"/>
      <c r="AP1262" s="68"/>
      <c r="AQ1262" s="68"/>
      <c r="AR1262" s="68"/>
      <c r="AS1262" s="68"/>
      <c r="AT1262" s="68"/>
      <c r="AU1262" s="68"/>
      <c r="AV1262" s="68"/>
      <c r="AW1262" s="68"/>
      <c r="AX1262" s="68"/>
      <c r="AY1262" s="68"/>
      <c r="AZ1262" s="68"/>
      <c r="BA1262" s="68"/>
      <c r="BB1262" s="68"/>
      <c r="BC1262" s="68"/>
      <c r="BD1262" s="68"/>
      <c r="BE1262" s="68"/>
      <c r="BF1262" s="68"/>
      <c r="BG1262" s="68"/>
      <c r="BH1262" s="68"/>
      <c r="BI1262" s="68"/>
      <c r="BJ1262" s="68"/>
      <c r="BK1262" s="68"/>
      <c r="BL1262" s="68"/>
      <c r="BM1262" s="68"/>
      <c r="BN1262" s="68"/>
      <c r="BO1262" s="68"/>
      <c r="BP1262" s="68"/>
      <c r="BQ1262" s="68"/>
      <c r="BR1262" s="68"/>
      <c r="BS1262" s="68"/>
      <c r="BT1262" s="68"/>
      <c r="BU1262" s="68"/>
      <c r="BV1262" s="68"/>
      <c r="BW1262" s="68"/>
      <c r="BX1262" s="68"/>
      <c r="BY1262" s="68"/>
      <c r="BZ1262" s="68"/>
      <c r="CA1262" s="68"/>
      <c r="CB1262" s="68"/>
      <c r="CC1262" s="68"/>
      <c r="CD1262" s="68"/>
      <c r="CE1262" s="68"/>
      <c r="CF1262" s="68"/>
      <c r="CG1262" s="68"/>
      <c r="CH1262" s="68"/>
      <c r="CI1262" s="68"/>
    </row>
    <row r="1263">
      <c r="A1263" s="66">
        <v>1641.0</v>
      </c>
      <c r="B1263" s="68"/>
      <c r="C1263" s="67" t="s">
        <v>758</v>
      </c>
      <c r="D1263" s="67" t="s">
        <v>660</v>
      </c>
      <c r="E1263" s="66">
        <v>2017.0</v>
      </c>
      <c r="F1263" s="67" t="s">
        <v>812</v>
      </c>
      <c r="G1263" s="67" t="s">
        <v>806</v>
      </c>
      <c r="H1263" s="68"/>
      <c r="I1263" s="67" t="s">
        <v>95</v>
      </c>
      <c r="J1263" s="66">
        <v>2010.0</v>
      </c>
      <c r="K1263" s="66">
        <v>43.0</v>
      </c>
      <c r="L1263" s="66">
        <v>2010.0</v>
      </c>
      <c r="M1263" s="67" t="s">
        <v>819</v>
      </c>
      <c r="N1263" s="66">
        <v>22.36</v>
      </c>
      <c r="O1263" s="68"/>
      <c r="P1263" s="66">
        <v>1.0</v>
      </c>
      <c r="Q1263" s="66"/>
      <c r="R1263" s="66">
        <v>1.45</v>
      </c>
      <c r="S1263" s="68"/>
      <c r="T1263" s="68"/>
      <c r="U1263" s="68"/>
      <c r="V1263" s="68"/>
      <c r="W1263" s="68"/>
      <c r="X1263" s="66"/>
      <c r="Y1263" s="66">
        <v>1.0</v>
      </c>
      <c r="Z1263" s="68"/>
      <c r="AA1263" s="68"/>
      <c r="AB1263" s="68"/>
      <c r="AC1263" s="68"/>
      <c r="AD1263" s="68"/>
      <c r="AE1263" s="68"/>
      <c r="AF1263" s="68"/>
      <c r="AG1263" s="68"/>
      <c r="AH1263" s="68"/>
      <c r="AI1263" s="68"/>
      <c r="AJ1263" s="68"/>
      <c r="AK1263" s="68"/>
      <c r="AL1263" s="68"/>
      <c r="AM1263" s="68"/>
      <c r="AN1263" s="68"/>
      <c r="AO1263" s="68"/>
      <c r="AP1263" s="68"/>
      <c r="AQ1263" s="68"/>
      <c r="AR1263" s="68"/>
      <c r="AS1263" s="68"/>
      <c r="AT1263" s="68"/>
      <c r="AU1263" s="68"/>
      <c r="AV1263" s="68"/>
      <c r="AW1263" s="68"/>
      <c r="AX1263" s="68"/>
      <c r="AY1263" s="68"/>
      <c r="AZ1263" s="68"/>
      <c r="BA1263" s="68"/>
      <c r="BB1263" s="68"/>
      <c r="BC1263" s="68"/>
      <c r="BD1263" s="68"/>
      <c r="BE1263" s="68"/>
      <c r="BF1263" s="68"/>
      <c r="BG1263" s="68"/>
      <c r="BH1263" s="68"/>
      <c r="BI1263" s="68"/>
      <c r="BJ1263" s="68"/>
      <c r="BK1263" s="68"/>
      <c r="BL1263" s="68"/>
      <c r="BM1263" s="68"/>
      <c r="BN1263" s="68"/>
      <c r="BO1263" s="68"/>
      <c r="BP1263" s="68"/>
      <c r="BQ1263" s="68"/>
      <c r="BR1263" s="68"/>
      <c r="BS1263" s="68"/>
      <c r="BT1263" s="68"/>
      <c r="BU1263" s="68"/>
      <c r="BV1263" s="68"/>
      <c r="BW1263" s="68"/>
      <c r="BX1263" s="68"/>
      <c r="BY1263" s="68"/>
      <c r="BZ1263" s="68"/>
      <c r="CA1263" s="68"/>
      <c r="CB1263" s="68"/>
      <c r="CC1263" s="68"/>
      <c r="CD1263" s="68"/>
      <c r="CE1263" s="68"/>
      <c r="CF1263" s="68"/>
      <c r="CG1263" s="68"/>
      <c r="CH1263" s="68"/>
      <c r="CI1263" s="68"/>
    </row>
    <row r="1264">
      <c r="A1264" s="66">
        <v>1641.0</v>
      </c>
      <c r="B1264" s="68"/>
      <c r="C1264" s="67" t="s">
        <v>758</v>
      </c>
      <c r="D1264" s="67" t="s">
        <v>660</v>
      </c>
      <c r="E1264" s="66">
        <v>2017.0</v>
      </c>
      <c r="F1264" s="67" t="s">
        <v>812</v>
      </c>
      <c r="G1264" s="67" t="s">
        <v>806</v>
      </c>
      <c r="H1264" s="68"/>
      <c r="I1264" s="67" t="s">
        <v>95</v>
      </c>
      <c r="J1264" s="66">
        <v>2010.0</v>
      </c>
      <c r="K1264" s="66">
        <v>1217.0</v>
      </c>
      <c r="L1264" s="66">
        <v>2010.0</v>
      </c>
      <c r="M1264" s="67" t="s">
        <v>820</v>
      </c>
      <c r="N1264" s="66">
        <v>22.36</v>
      </c>
      <c r="O1264" s="68"/>
      <c r="P1264" s="66">
        <v>0.1</v>
      </c>
      <c r="Q1264" s="66"/>
      <c r="R1264" s="66">
        <v>1.0</v>
      </c>
      <c r="S1264" s="68"/>
      <c r="T1264" s="68"/>
      <c r="U1264" s="68"/>
      <c r="V1264" s="68"/>
      <c r="W1264" s="68"/>
      <c r="X1264" s="66"/>
      <c r="Y1264" s="66">
        <v>1.0</v>
      </c>
      <c r="Z1264" s="68"/>
      <c r="AA1264" s="68"/>
      <c r="AB1264" s="68"/>
      <c r="AC1264" s="68"/>
      <c r="AD1264" s="68"/>
      <c r="AE1264" s="68"/>
      <c r="AF1264" s="68"/>
      <c r="AG1264" s="68"/>
      <c r="AH1264" s="68"/>
      <c r="AI1264" s="68"/>
      <c r="AJ1264" s="68"/>
      <c r="AK1264" s="68"/>
      <c r="AL1264" s="68"/>
      <c r="AM1264" s="68"/>
      <c r="AN1264" s="68"/>
      <c r="AO1264" s="68"/>
      <c r="AP1264" s="68"/>
      <c r="AQ1264" s="68"/>
      <c r="AR1264" s="68"/>
      <c r="AS1264" s="68"/>
      <c r="AT1264" s="68"/>
      <c r="AU1264" s="68"/>
      <c r="AV1264" s="68"/>
      <c r="AW1264" s="68"/>
      <c r="AX1264" s="68"/>
      <c r="AY1264" s="68"/>
      <c r="AZ1264" s="68"/>
      <c r="BA1264" s="68"/>
      <c r="BB1264" s="68"/>
      <c r="BC1264" s="68"/>
      <c r="BD1264" s="68"/>
      <c r="BE1264" s="68"/>
      <c r="BF1264" s="68"/>
      <c r="BG1264" s="68"/>
      <c r="BH1264" s="68"/>
      <c r="BI1264" s="68"/>
      <c r="BJ1264" s="68"/>
      <c r="BK1264" s="68"/>
      <c r="BL1264" s="68"/>
      <c r="BM1264" s="68"/>
      <c r="BN1264" s="68"/>
      <c r="BO1264" s="68"/>
      <c r="BP1264" s="68"/>
      <c r="BQ1264" s="68"/>
      <c r="BR1264" s="68"/>
      <c r="BS1264" s="68"/>
      <c r="BT1264" s="68"/>
      <c r="BU1264" s="68"/>
      <c r="BV1264" s="68"/>
      <c r="BW1264" s="68"/>
      <c r="BX1264" s="68"/>
      <c r="BY1264" s="68"/>
      <c r="BZ1264" s="68"/>
      <c r="CA1264" s="68"/>
      <c r="CB1264" s="68"/>
      <c r="CC1264" s="68"/>
      <c r="CD1264" s="68"/>
      <c r="CE1264" s="68"/>
      <c r="CF1264" s="68"/>
      <c r="CG1264" s="68"/>
      <c r="CH1264" s="68"/>
      <c r="CI1264" s="68"/>
    </row>
    <row r="1265">
      <c r="A1265" s="66">
        <v>1641.0</v>
      </c>
      <c r="B1265" s="68"/>
      <c r="C1265" s="67" t="s">
        <v>758</v>
      </c>
      <c r="D1265" s="67" t="s">
        <v>660</v>
      </c>
      <c r="E1265" s="66">
        <v>2017.0</v>
      </c>
      <c r="F1265" s="67" t="s">
        <v>812</v>
      </c>
      <c r="G1265" s="67" t="s">
        <v>806</v>
      </c>
      <c r="H1265" s="68"/>
      <c r="I1265" s="67" t="s">
        <v>95</v>
      </c>
      <c r="J1265" s="66">
        <v>2010.0</v>
      </c>
      <c r="K1265" s="66">
        <v>244.0</v>
      </c>
      <c r="L1265" s="66">
        <v>2010.0</v>
      </c>
      <c r="M1265" s="67" t="s">
        <v>821</v>
      </c>
      <c r="N1265" s="66">
        <v>22.36</v>
      </c>
      <c r="O1265" s="68"/>
      <c r="P1265" s="66">
        <v>0.1</v>
      </c>
      <c r="Q1265" s="66"/>
      <c r="R1265" s="66">
        <v>1.45</v>
      </c>
      <c r="S1265" s="68"/>
      <c r="T1265" s="68"/>
      <c r="U1265" s="68"/>
      <c r="V1265" s="68"/>
      <c r="W1265" s="68"/>
      <c r="X1265" s="66"/>
      <c r="Y1265" s="66">
        <v>1.0</v>
      </c>
      <c r="Z1265" s="68"/>
      <c r="AA1265" s="68"/>
      <c r="AB1265" s="68"/>
      <c r="AC1265" s="68"/>
      <c r="AD1265" s="68"/>
      <c r="AE1265" s="68"/>
      <c r="AF1265" s="68"/>
      <c r="AG1265" s="68"/>
      <c r="AH1265" s="68"/>
      <c r="AI1265" s="68"/>
      <c r="AJ1265" s="68"/>
      <c r="AK1265" s="68"/>
      <c r="AL1265" s="68"/>
      <c r="AM1265" s="68"/>
      <c r="AN1265" s="68"/>
      <c r="AO1265" s="68"/>
      <c r="AP1265" s="68"/>
      <c r="AQ1265" s="68"/>
      <c r="AR1265" s="68"/>
      <c r="AS1265" s="68"/>
      <c r="AT1265" s="68"/>
      <c r="AU1265" s="68"/>
      <c r="AV1265" s="68"/>
      <c r="AW1265" s="68"/>
      <c r="AX1265" s="68"/>
      <c r="AY1265" s="68"/>
      <c r="AZ1265" s="68"/>
      <c r="BA1265" s="68"/>
      <c r="BB1265" s="68"/>
      <c r="BC1265" s="68"/>
      <c r="BD1265" s="68"/>
      <c r="BE1265" s="68"/>
      <c r="BF1265" s="68"/>
      <c r="BG1265" s="68"/>
      <c r="BH1265" s="68"/>
      <c r="BI1265" s="68"/>
      <c r="BJ1265" s="68"/>
      <c r="BK1265" s="68"/>
      <c r="BL1265" s="68"/>
      <c r="BM1265" s="68"/>
      <c r="BN1265" s="68"/>
      <c r="BO1265" s="68"/>
      <c r="BP1265" s="68"/>
      <c r="BQ1265" s="68"/>
      <c r="BR1265" s="68"/>
      <c r="BS1265" s="68"/>
      <c r="BT1265" s="68"/>
      <c r="BU1265" s="68"/>
      <c r="BV1265" s="68"/>
      <c r="BW1265" s="68"/>
      <c r="BX1265" s="68"/>
      <c r="BY1265" s="68"/>
      <c r="BZ1265" s="68"/>
      <c r="CA1265" s="68"/>
      <c r="CB1265" s="68"/>
      <c r="CC1265" s="68"/>
      <c r="CD1265" s="68"/>
      <c r="CE1265" s="68"/>
      <c r="CF1265" s="68"/>
      <c r="CG1265" s="68"/>
      <c r="CH1265" s="68"/>
      <c r="CI1265" s="68"/>
    </row>
    <row r="1266">
      <c r="A1266" s="66">
        <v>1641.0</v>
      </c>
      <c r="B1266" s="68"/>
      <c r="C1266" s="67" t="s">
        <v>758</v>
      </c>
      <c r="D1266" s="67" t="s">
        <v>660</v>
      </c>
      <c r="E1266" s="66">
        <v>2017.0</v>
      </c>
      <c r="F1266" s="67" t="s">
        <v>812</v>
      </c>
      <c r="G1266" s="67" t="s">
        <v>806</v>
      </c>
      <c r="H1266" s="68"/>
      <c r="I1266" s="67" t="s">
        <v>95</v>
      </c>
      <c r="J1266" s="66">
        <v>2010.0</v>
      </c>
      <c r="K1266" s="66">
        <v>12.0</v>
      </c>
      <c r="L1266" s="66">
        <v>2010.0</v>
      </c>
      <c r="M1266" s="67" t="s">
        <v>822</v>
      </c>
      <c r="N1266" s="66">
        <v>22.36</v>
      </c>
      <c r="O1266" s="68"/>
      <c r="P1266" s="66">
        <v>1.0</v>
      </c>
      <c r="Q1266" s="66"/>
      <c r="R1266" s="66">
        <v>2.0</v>
      </c>
      <c r="S1266" s="68"/>
      <c r="T1266" s="68"/>
      <c r="U1266" s="68"/>
      <c r="V1266" s="68"/>
      <c r="W1266" s="68"/>
      <c r="X1266" s="66"/>
      <c r="Y1266" s="66">
        <v>1.0</v>
      </c>
      <c r="Z1266" s="68"/>
      <c r="AA1266" s="68"/>
      <c r="AB1266" s="68"/>
      <c r="AC1266" s="68"/>
      <c r="AD1266" s="68"/>
      <c r="AE1266" s="68"/>
      <c r="AF1266" s="68"/>
      <c r="AG1266" s="68"/>
      <c r="AH1266" s="68"/>
      <c r="AI1266" s="68"/>
      <c r="AJ1266" s="68"/>
      <c r="AK1266" s="68"/>
      <c r="AL1266" s="68"/>
      <c r="AM1266" s="68"/>
      <c r="AN1266" s="68"/>
      <c r="AO1266" s="68"/>
      <c r="AP1266" s="68"/>
      <c r="AQ1266" s="68"/>
      <c r="AR1266" s="68"/>
      <c r="AS1266" s="68"/>
      <c r="AT1266" s="68"/>
      <c r="AU1266" s="68"/>
      <c r="AV1266" s="68"/>
      <c r="AW1266" s="68"/>
      <c r="AX1266" s="68"/>
      <c r="AY1266" s="68"/>
      <c r="AZ1266" s="68"/>
      <c r="BA1266" s="68"/>
      <c r="BB1266" s="68"/>
      <c r="BC1266" s="68"/>
      <c r="BD1266" s="68"/>
      <c r="BE1266" s="68"/>
      <c r="BF1266" s="68"/>
      <c r="BG1266" s="68"/>
      <c r="BH1266" s="68"/>
      <c r="BI1266" s="68"/>
      <c r="BJ1266" s="68"/>
      <c r="BK1266" s="68"/>
      <c r="BL1266" s="68"/>
      <c r="BM1266" s="68"/>
      <c r="BN1266" s="68"/>
      <c r="BO1266" s="68"/>
      <c r="BP1266" s="68"/>
      <c r="BQ1266" s="68"/>
      <c r="BR1266" s="68"/>
      <c r="BS1266" s="68"/>
      <c r="BT1266" s="68"/>
      <c r="BU1266" s="68"/>
      <c r="BV1266" s="68"/>
      <c r="BW1266" s="68"/>
      <c r="BX1266" s="68"/>
      <c r="BY1266" s="68"/>
      <c r="BZ1266" s="68"/>
      <c r="CA1266" s="68"/>
      <c r="CB1266" s="68"/>
      <c r="CC1266" s="68"/>
      <c r="CD1266" s="68"/>
      <c r="CE1266" s="68"/>
      <c r="CF1266" s="68"/>
      <c r="CG1266" s="68"/>
      <c r="CH1266" s="68"/>
      <c r="CI1266" s="68"/>
    </row>
    <row r="1267">
      <c r="A1267" s="66">
        <v>633.0</v>
      </c>
      <c r="B1267" s="68"/>
      <c r="C1267" s="67" t="s">
        <v>758</v>
      </c>
      <c r="D1267" s="67" t="s">
        <v>243</v>
      </c>
      <c r="E1267" s="66">
        <v>2019.0</v>
      </c>
      <c r="F1267" s="67" t="s">
        <v>823</v>
      </c>
      <c r="G1267" s="67" t="s">
        <v>824</v>
      </c>
      <c r="H1267" s="67" t="s">
        <v>825</v>
      </c>
      <c r="I1267" s="67" t="s">
        <v>626</v>
      </c>
      <c r="J1267" s="66">
        <v>2015.0</v>
      </c>
      <c r="K1267" s="66">
        <v>31.39</v>
      </c>
      <c r="L1267" s="66">
        <v>2011.0</v>
      </c>
      <c r="M1267" s="67" t="s">
        <v>826</v>
      </c>
      <c r="N1267" s="66">
        <v>31.23</v>
      </c>
      <c r="O1267" s="68"/>
      <c r="P1267" s="66">
        <v>1.5</v>
      </c>
      <c r="Q1267" s="66"/>
      <c r="R1267" s="66">
        <v>1.45</v>
      </c>
      <c r="S1267" s="68"/>
      <c r="T1267" s="68"/>
      <c r="U1267" s="68"/>
      <c r="V1267" s="68"/>
      <c r="W1267" s="68"/>
      <c r="X1267" s="69"/>
      <c r="Y1267" s="69"/>
      <c r="Z1267" s="68"/>
      <c r="AA1267" s="66">
        <v>1.0</v>
      </c>
      <c r="AB1267" s="66">
        <v>1.0</v>
      </c>
      <c r="AC1267" s="68"/>
      <c r="AD1267" s="68"/>
      <c r="AE1267" s="68"/>
      <c r="AF1267" s="68"/>
      <c r="AG1267" s="68"/>
      <c r="AH1267" s="68"/>
      <c r="AI1267" s="68"/>
      <c r="AJ1267" s="68"/>
      <c r="AK1267" s="68"/>
      <c r="AL1267" s="68"/>
      <c r="AM1267" s="68"/>
      <c r="AN1267" s="68"/>
      <c r="AO1267" s="68"/>
      <c r="AP1267" s="68"/>
      <c r="AQ1267" s="68"/>
      <c r="AR1267" s="68"/>
      <c r="AS1267" s="68"/>
      <c r="AT1267" s="68"/>
      <c r="AU1267" s="68"/>
      <c r="AV1267" s="68"/>
      <c r="AW1267" s="68"/>
      <c r="AX1267" s="68"/>
      <c r="AY1267" s="68"/>
      <c r="AZ1267" s="68"/>
      <c r="BA1267" s="68"/>
      <c r="BB1267" s="68"/>
      <c r="BC1267" s="68"/>
      <c r="BD1267" s="68"/>
      <c r="BE1267" s="68"/>
      <c r="BF1267" s="68"/>
      <c r="BG1267" s="68"/>
      <c r="BH1267" s="68"/>
      <c r="BI1267" s="68"/>
      <c r="BJ1267" s="68"/>
      <c r="BK1267" s="68"/>
      <c r="BL1267" s="68"/>
      <c r="BM1267" s="68"/>
      <c r="BN1267" s="68"/>
      <c r="BO1267" s="68"/>
      <c r="BP1267" s="68"/>
      <c r="BQ1267" s="68"/>
      <c r="BR1267" s="68"/>
      <c r="BS1267" s="68"/>
      <c r="BT1267" s="68"/>
      <c r="BU1267" s="68"/>
      <c r="BV1267" s="68"/>
      <c r="BW1267" s="68"/>
      <c r="BX1267" s="68"/>
      <c r="BY1267" s="68"/>
      <c r="BZ1267" s="68"/>
      <c r="CA1267" s="68"/>
      <c r="CB1267" s="68"/>
      <c r="CC1267" s="68"/>
      <c r="CD1267" s="68"/>
      <c r="CE1267" s="68"/>
      <c r="CF1267" s="68"/>
      <c r="CG1267" s="68"/>
      <c r="CH1267" s="68"/>
      <c r="CI1267" s="68"/>
    </row>
    <row r="1268">
      <c r="A1268" s="66">
        <v>633.0</v>
      </c>
      <c r="B1268" s="68"/>
      <c r="C1268" s="67" t="s">
        <v>758</v>
      </c>
      <c r="D1268" s="67" t="s">
        <v>243</v>
      </c>
      <c r="E1268" s="66">
        <v>2019.0</v>
      </c>
      <c r="F1268" s="67" t="s">
        <v>823</v>
      </c>
      <c r="G1268" s="67" t="s">
        <v>824</v>
      </c>
      <c r="H1268" s="67" t="s">
        <v>825</v>
      </c>
      <c r="I1268" s="67" t="s">
        <v>95</v>
      </c>
      <c r="J1268" s="66">
        <v>2015.0</v>
      </c>
      <c r="K1268" s="66">
        <v>19.5</v>
      </c>
      <c r="L1268" s="66">
        <v>2011.0</v>
      </c>
      <c r="M1268" s="67" t="s">
        <v>827</v>
      </c>
      <c r="N1268" s="66">
        <v>31.23</v>
      </c>
      <c r="O1268" s="66">
        <v>5.0</v>
      </c>
      <c r="P1268" s="68"/>
      <c r="Q1268" s="68"/>
      <c r="R1268" s="68"/>
      <c r="S1268" s="68"/>
      <c r="T1268" s="68"/>
      <c r="U1268" s="68"/>
      <c r="V1268" s="68"/>
      <c r="W1268" s="68"/>
      <c r="X1268" s="69"/>
      <c r="Y1268" s="69"/>
      <c r="Z1268" s="68"/>
      <c r="AA1268" s="68"/>
      <c r="AB1268" s="68"/>
      <c r="AC1268" s="68"/>
      <c r="AD1268" s="68"/>
      <c r="AE1268" s="68"/>
      <c r="AF1268" s="68"/>
      <c r="AG1268" s="68"/>
      <c r="AH1268" s="68"/>
      <c r="AI1268" s="68"/>
      <c r="AJ1268" s="68"/>
      <c r="AK1268" s="68"/>
      <c r="AL1268" s="68"/>
      <c r="AM1268" s="68"/>
      <c r="AN1268" s="68"/>
      <c r="AO1268" s="68"/>
      <c r="AP1268" s="68"/>
      <c r="AQ1268" s="68"/>
      <c r="AR1268" s="68"/>
      <c r="AS1268" s="68"/>
      <c r="AT1268" s="68"/>
      <c r="AU1268" s="68"/>
      <c r="AV1268" s="68"/>
      <c r="AW1268" s="68"/>
      <c r="AX1268" s="68"/>
      <c r="AY1268" s="68"/>
      <c r="AZ1268" s="68"/>
      <c r="BA1268" s="68"/>
      <c r="BB1268" s="68"/>
      <c r="BC1268" s="68"/>
      <c r="BD1268" s="68"/>
      <c r="BE1268" s="68"/>
      <c r="BF1268" s="68"/>
      <c r="BG1268" s="68"/>
      <c r="BH1268" s="68"/>
      <c r="BI1268" s="68"/>
      <c r="BJ1268" s="68"/>
      <c r="BK1268" s="68"/>
      <c r="BL1268" s="68"/>
      <c r="BM1268" s="68"/>
      <c r="BN1268" s="68"/>
      <c r="BO1268" s="68"/>
      <c r="BP1268" s="68"/>
      <c r="BQ1268" s="68"/>
      <c r="BR1268" s="68"/>
      <c r="BS1268" s="68"/>
      <c r="BT1268" s="68"/>
      <c r="BU1268" s="68"/>
      <c r="BV1268" s="68"/>
      <c r="BW1268" s="68"/>
      <c r="BX1268" s="68"/>
      <c r="BY1268" s="68"/>
      <c r="BZ1268" s="68"/>
      <c r="CA1268" s="68"/>
      <c r="CB1268" s="68"/>
      <c r="CC1268" s="68"/>
      <c r="CD1268" s="68"/>
      <c r="CE1268" s="68"/>
      <c r="CF1268" s="68"/>
      <c r="CG1268" s="68"/>
      <c r="CH1268" s="68"/>
      <c r="CI1268" s="68"/>
    </row>
    <row r="1269">
      <c r="A1269" s="66">
        <v>633.0</v>
      </c>
      <c r="B1269" s="68"/>
      <c r="C1269" s="67" t="s">
        <v>758</v>
      </c>
      <c r="D1269" s="67" t="s">
        <v>243</v>
      </c>
      <c r="E1269" s="66">
        <v>2019.0</v>
      </c>
      <c r="F1269" s="67" t="s">
        <v>823</v>
      </c>
      <c r="G1269" s="67" t="s">
        <v>824</v>
      </c>
      <c r="H1269" s="67" t="s">
        <v>825</v>
      </c>
      <c r="I1269" s="67" t="s">
        <v>95</v>
      </c>
      <c r="J1269" s="66">
        <v>2015.0</v>
      </c>
      <c r="K1269" s="66">
        <v>35.89</v>
      </c>
      <c r="L1269" s="66">
        <v>2011.0</v>
      </c>
      <c r="M1269" s="67" t="s">
        <v>827</v>
      </c>
      <c r="N1269" s="66">
        <v>31.23</v>
      </c>
      <c r="O1269" s="66">
        <v>4.0</v>
      </c>
      <c r="P1269" s="68"/>
      <c r="Q1269" s="68"/>
      <c r="R1269" s="68"/>
      <c r="S1269" s="68"/>
      <c r="T1269" s="68"/>
      <c r="U1269" s="68"/>
      <c r="V1269" s="68"/>
      <c r="W1269" s="68"/>
      <c r="X1269" s="69"/>
      <c r="Y1269" s="69"/>
      <c r="Z1269" s="68"/>
      <c r="AA1269" s="68"/>
      <c r="AB1269" s="68"/>
      <c r="AC1269" s="68"/>
      <c r="AD1269" s="68"/>
      <c r="AE1269" s="68"/>
      <c r="AF1269" s="68"/>
      <c r="AG1269" s="68"/>
      <c r="AH1269" s="68"/>
      <c r="AI1269" s="68"/>
      <c r="AJ1269" s="68"/>
      <c r="AK1269" s="68"/>
      <c r="AL1269" s="68"/>
      <c r="AM1269" s="68"/>
      <c r="AN1269" s="68"/>
      <c r="AO1269" s="68"/>
      <c r="AP1269" s="68"/>
      <c r="AQ1269" s="68"/>
      <c r="AR1269" s="68"/>
      <c r="AS1269" s="68"/>
      <c r="AT1269" s="68"/>
      <c r="AU1269" s="68"/>
      <c r="AV1269" s="68"/>
      <c r="AW1269" s="68"/>
      <c r="AX1269" s="68"/>
      <c r="AY1269" s="68"/>
      <c r="AZ1269" s="68"/>
      <c r="BA1269" s="68"/>
      <c r="BB1269" s="68"/>
      <c r="BC1269" s="68"/>
      <c r="BD1269" s="68"/>
      <c r="BE1269" s="68"/>
      <c r="BF1269" s="68"/>
      <c r="BG1269" s="68"/>
      <c r="BH1269" s="68"/>
      <c r="BI1269" s="68"/>
      <c r="BJ1269" s="68"/>
      <c r="BK1269" s="68"/>
      <c r="BL1269" s="68"/>
      <c r="BM1269" s="68"/>
      <c r="BN1269" s="68"/>
      <c r="BO1269" s="68"/>
      <c r="BP1269" s="68"/>
      <c r="BQ1269" s="68"/>
      <c r="BR1269" s="68"/>
      <c r="BS1269" s="68"/>
      <c r="BT1269" s="68"/>
      <c r="BU1269" s="68"/>
      <c r="BV1269" s="68"/>
      <c r="BW1269" s="68"/>
      <c r="BX1269" s="68"/>
      <c r="BY1269" s="68"/>
      <c r="BZ1269" s="68"/>
      <c r="CA1269" s="68"/>
      <c r="CB1269" s="68"/>
      <c r="CC1269" s="68"/>
      <c r="CD1269" s="68"/>
      <c r="CE1269" s="68"/>
      <c r="CF1269" s="68"/>
      <c r="CG1269" s="68"/>
      <c r="CH1269" s="68"/>
      <c r="CI1269" s="68"/>
    </row>
    <row r="1270">
      <c r="A1270" s="66">
        <v>633.0</v>
      </c>
      <c r="B1270" s="68"/>
      <c r="C1270" s="67" t="s">
        <v>758</v>
      </c>
      <c r="D1270" s="67" t="s">
        <v>243</v>
      </c>
      <c r="E1270" s="66">
        <v>2019.0</v>
      </c>
      <c r="F1270" s="67" t="s">
        <v>823</v>
      </c>
      <c r="G1270" s="67" t="s">
        <v>824</v>
      </c>
      <c r="H1270" s="67" t="s">
        <v>825</v>
      </c>
      <c r="I1270" s="67" t="s">
        <v>95</v>
      </c>
      <c r="J1270" s="66">
        <v>2015.0</v>
      </c>
      <c r="K1270" s="66">
        <v>77.72</v>
      </c>
      <c r="L1270" s="66">
        <v>2011.0</v>
      </c>
      <c r="M1270" s="67" t="s">
        <v>827</v>
      </c>
      <c r="N1270" s="66">
        <v>31.23</v>
      </c>
      <c r="O1270" s="66">
        <v>3.0</v>
      </c>
      <c r="P1270" s="68"/>
      <c r="Q1270" s="68"/>
      <c r="R1270" s="68"/>
      <c r="S1270" s="68"/>
      <c r="T1270" s="68"/>
      <c r="U1270" s="68"/>
      <c r="V1270" s="68"/>
      <c r="W1270" s="68"/>
      <c r="X1270" s="69"/>
      <c r="Y1270" s="69"/>
      <c r="Z1270" s="68"/>
      <c r="AA1270" s="68"/>
      <c r="AB1270" s="68"/>
      <c r="AC1270" s="68"/>
      <c r="AD1270" s="68"/>
      <c r="AE1270" s="68"/>
      <c r="AF1270" s="68"/>
      <c r="AG1270" s="68"/>
      <c r="AH1270" s="68"/>
      <c r="AI1270" s="68"/>
      <c r="AJ1270" s="68"/>
      <c r="AK1270" s="68"/>
      <c r="AL1270" s="68"/>
      <c r="AM1270" s="68"/>
      <c r="AN1270" s="68"/>
      <c r="AO1270" s="68"/>
      <c r="AP1270" s="68"/>
      <c r="AQ1270" s="68"/>
      <c r="AR1270" s="68"/>
      <c r="AS1270" s="68"/>
      <c r="AT1270" s="68"/>
      <c r="AU1270" s="68"/>
      <c r="AV1270" s="68"/>
      <c r="AW1270" s="68"/>
      <c r="AX1270" s="68"/>
      <c r="AY1270" s="68"/>
      <c r="AZ1270" s="68"/>
      <c r="BA1270" s="68"/>
      <c r="BB1270" s="68"/>
      <c r="BC1270" s="68"/>
      <c r="BD1270" s="68"/>
      <c r="BE1270" s="68"/>
      <c r="BF1270" s="68"/>
      <c r="BG1270" s="68"/>
      <c r="BH1270" s="68"/>
      <c r="BI1270" s="68"/>
      <c r="BJ1270" s="68"/>
      <c r="BK1270" s="68"/>
      <c r="BL1270" s="68"/>
      <c r="BM1270" s="68"/>
      <c r="BN1270" s="68"/>
      <c r="BO1270" s="68"/>
      <c r="BP1270" s="68"/>
      <c r="BQ1270" s="68"/>
      <c r="BR1270" s="68"/>
      <c r="BS1270" s="68"/>
      <c r="BT1270" s="68"/>
      <c r="BU1270" s="68"/>
      <c r="BV1270" s="68"/>
      <c r="BW1270" s="68"/>
      <c r="BX1270" s="68"/>
      <c r="BY1270" s="68"/>
      <c r="BZ1270" s="68"/>
      <c r="CA1270" s="68"/>
      <c r="CB1270" s="68"/>
      <c r="CC1270" s="68"/>
      <c r="CD1270" s="68"/>
      <c r="CE1270" s="68"/>
      <c r="CF1270" s="68"/>
      <c r="CG1270" s="68"/>
      <c r="CH1270" s="68"/>
      <c r="CI1270" s="68"/>
    </row>
    <row r="1271">
      <c r="A1271" s="66">
        <v>633.0</v>
      </c>
      <c r="B1271" s="68"/>
      <c r="C1271" s="67" t="s">
        <v>758</v>
      </c>
      <c r="D1271" s="67" t="s">
        <v>243</v>
      </c>
      <c r="E1271" s="66">
        <v>2019.0</v>
      </c>
      <c r="F1271" s="67" t="s">
        <v>823</v>
      </c>
      <c r="G1271" s="67" t="s">
        <v>824</v>
      </c>
      <c r="H1271" s="67" t="s">
        <v>825</v>
      </c>
      <c r="I1271" s="67" t="s">
        <v>95</v>
      </c>
      <c r="J1271" s="66">
        <v>2015.0</v>
      </c>
      <c r="K1271" s="66">
        <v>222.08</v>
      </c>
      <c r="L1271" s="66">
        <v>2011.0</v>
      </c>
      <c r="M1271" s="67" t="s">
        <v>827</v>
      </c>
      <c r="N1271" s="66">
        <v>31.23</v>
      </c>
      <c r="O1271" s="66">
        <v>2.0</v>
      </c>
      <c r="P1271" s="68"/>
      <c r="Q1271" s="68"/>
      <c r="R1271" s="68"/>
      <c r="S1271" s="68"/>
      <c r="T1271" s="68"/>
      <c r="U1271" s="68"/>
      <c r="V1271" s="68"/>
      <c r="W1271" s="68"/>
      <c r="X1271" s="69"/>
      <c r="Y1271" s="69"/>
      <c r="Z1271" s="68"/>
      <c r="AA1271" s="68"/>
      <c r="AB1271" s="68"/>
      <c r="AC1271" s="68"/>
      <c r="AD1271" s="68"/>
      <c r="AE1271" s="68"/>
      <c r="AF1271" s="68"/>
      <c r="AG1271" s="68"/>
      <c r="AH1271" s="68"/>
      <c r="AI1271" s="68"/>
      <c r="AJ1271" s="68"/>
      <c r="AK1271" s="68"/>
      <c r="AL1271" s="68"/>
      <c r="AM1271" s="68"/>
      <c r="AN1271" s="68"/>
      <c r="AO1271" s="68"/>
      <c r="AP1271" s="68"/>
      <c r="AQ1271" s="68"/>
      <c r="AR1271" s="68"/>
      <c r="AS1271" s="68"/>
      <c r="AT1271" s="68"/>
      <c r="AU1271" s="68"/>
      <c r="AV1271" s="68"/>
      <c r="AW1271" s="68"/>
      <c r="AX1271" s="68"/>
      <c r="AY1271" s="68"/>
      <c r="AZ1271" s="68"/>
      <c r="BA1271" s="68"/>
      <c r="BB1271" s="68"/>
      <c r="BC1271" s="68"/>
      <c r="BD1271" s="68"/>
      <c r="BE1271" s="68"/>
      <c r="BF1271" s="68"/>
      <c r="BG1271" s="68"/>
      <c r="BH1271" s="68"/>
      <c r="BI1271" s="68"/>
      <c r="BJ1271" s="68"/>
      <c r="BK1271" s="68"/>
      <c r="BL1271" s="68"/>
      <c r="BM1271" s="68"/>
      <c r="BN1271" s="68"/>
      <c r="BO1271" s="68"/>
      <c r="BP1271" s="68"/>
      <c r="BQ1271" s="68"/>
      <c r="BR1271" s="68"/>
      <c r="BS1271" s="68"/>
      <c r="BT1271" s="68"/>
      <c r="BU1271" s="68"/>
      <c r="BV1271" s="68"/>
      <c r="BW1271" s="68"/>
      <c r="BX1271" s="68"/>
      <c r="BY1271" s="68"/>
      <c r="BZ1271" s="68"/>
      <c r="CA1271" s="68"/>
      <c r="CB1271" s="68"/>
      <c r="CC1271" s="68"/>
      <c r="CD1271" s="68"/>
      <c r="CE1271" s="68"/>
      <c r="CF1271" s="68"/>
      <c r="CG1271" s="68"/>
      <c r="CH1271" s="68"/>
      <c r="CI1271" s="68"/>
    </row>
    <row r="1272">
      <c r="A1272" s="66">
        <v>633.0</v>
      </c>
      <c r="B1272" s="68"/>
      <c r="C1272" s="67" t="s">
        <v>758</v>
      </c>
      <c r="D1272" s="67" t="s">
        <v>243</v>
      </c>
      <c r="E1272" s="66">
        <v>2019.0</v>
      </c>
      <c r="F1272" s="67" t="s">
        <v>823</v>
      </c>
      <c r="G1272" s="67" t="s">
        <v>824</v>
      </c>
      <c r="H1272" s="67" t="s">
        <v>825</v>
      </c>
      <c r="I1272" s="67" t="s">
        <v>95</v>
      </c>
      <c r="J1272" s="66">
        <v>2015.0</v>
      </c>
      <c r="K1272" s="66">
        <v>1191.25</v>
      </c>
      <c r="L1272" s="66">
        <v>2011.0</v>
      </c>
      <c r="M1272" s="67" t="s">
        <v>827</v>
      </c>
      <c r="N1272" s="66">
        <v>31.23</v>
      </c>
      <c r="O1272" s="68"/>
      <c r="P1272" s="66">
        <v>0.1</v>
      </c>
      <c r="Q1272" s="66"/>
      <c r="R1272" s="66">
        <v>1.0</v>
      </c>
      <c r="S1272" s="68"/>
      <c r="T1272" s="68"/>
      <c r="U1272" s="68"/>
      <c r="V1272" s="68"/>
      <c r="W1272" s="68"/>
      <c r="X1272" s="69"/>
      <c r="Y1272" s="69"/>
      <c r="Z1272" s="68"/>
      <c r="AA1272" s="68"/>
      <c r="AB1272" s="68"/>
      <c r="AC1272" s="68"/>
      <c r="AD1272" s="68"/>
      <c r="AE1272" s="68"/>
      <c r="AF1272" s="68"/>
      <c r="AG1272" s="68"/>
      <c r="AH1272" s="68"/>
      <c r="AI1272" s="68"/>
      <c r="AJ1272" s="68"/>
      <c r="AK1272" s="68"/>
      <c r="AL1272" s="68"/>
      <c r="AM1272" s="68"/>
      <c r="AN1272" s="68"/>
      <c r="AO1272" s="68"/>
      <c r="AP1272" s="68"/>
      <c r="AQ1272" s="68"/>
      <c r="AR1272" s="68"/>
      <c r="AS1272" s="68"/>
      <c r="AT1272" s="68"/>
      <c r="AU1272" s="68"/>
      <c r="AV1272" s="68"/>
      <c r="AW1272" s="68"/>
      <c r="AX1272" s="68"/>
      <c r="AY1272" s="68"/>
      <c r="AZ1272" s="68"/>
      <c r="BA1272" s="68"/>
      <c r="BB1272" s="68"/>
      <c r="BC1272" s="68"/>
      <c r="BD1272" s="68"/>
      <c r="BE1272" s="68"/>
      <c r="BF1272" s="68"/>
      <c r="BG1272" s="68"/>
      <c r="BH1272" s="68"/>
      <c r="BI1272" s="68"/>
      <c r="BJ1272" s="68"/>
      <c r="BK1272" s="68"/>
      <c r="BL1272" s="68"/>
      <c r="BM1272" s="68"/>
      <c r="BN1272" s="68"/>
      <c r="BO1272" s="68"/>
      <c r="BP1272" s="68"/>
      <c r="BQ1272" s="68"/>
      <c r="BR1272" s="68"/>
      <c r="BS1272" s="68"/>
      <c r="BT1272" s="68"/>
      <c r="BU1272" s="68"/>
      <c r="BV1272" s="68"/>
      <c r="BW1272" s="68"/>
      <c r="BX1272" s="68"/>
      <c r="BY1272" s="68"/>
      <c r="BZ1272" s="68"/>
      <c r="CA1272" s="68"/>
      <c r="CB1272" s="68"/>
      <c r="CC1272" s="68"/>
      <c r="CD1272" s="68"/>
      <c r="CE1272" s="68"/>
      <c r="CF1272" s="68"/>
      <c r="CG1272" s="68"/>
      <c r="CH1272" s="68"/>
      <c r="CI1272" s="68"/>
    </row>
    <row r="1273">
      <c r="A1273" s="66">
        <v>633.0</v>
      </c>
      <c r="B1273" s="68"/>
      <c r="C1273" s="67" t="s">
        <v>758</v>
      </c>
      <c r="D1273" s="67" t="s">
        <v>243</v>
      </c>
      <c r="E1273" s="66">
        <v>2019.0</v>
      </c>
      <c r="F1273" s="67" t="s">
        <v>823</v>
      </c>
      <c r="G1273" s="67" t="s">
        <v>824</v>
      </c>
      <c r="H1273" s="67" t="s">
        <v>825</v>
      </c>
      <c r="I1273" s="67" t="s">
        <v>95</v>
      </c>
      <c r="J1273" s="66">
        <v>2015.0</v>
      </c>
      <c r="K1273" s="66">
        <v>1314.0</v>
      </c>
      <c r="L1273" s="66">
        <v>2011.0</v>
      </c>
      <c r="M1273" s="67" t="s">
        <v>827</v>
      </c>
      <c r="N1273" s="66">
        <v>31.23</v>
      </c>
      <c r="O1273" s="66">
        <v>1.0</v>
      </c>
      <c r="P1273" s="68"/>
      <c r="Q1273" s="68"/>
      <c r="R1273" s="68"/>
      <c r="S1273" s="68"/>
      <c r="T1273" s="68"/>
      <c r="U1273" s="68"/>
      <c r="V1273" s="68"/>
      <c r="W1273" s="68"/>
      <c r="X1273" s="69"/>
      <c r="Y1273" s="69"/>
      <c r="Z1273" s="68"/>
      <c r="AA1273" s="68"/>
      <c r="AB1273" s="68"/>
      <c r="AC1273" s="68"/>
      <c r="AD1273" s="68"/>
      <c r="AE1273" s="68"/>
      <c r="AF1273" s="68"/>
      <c r="AG1273" s="68"/>
      <c r="AH1273" s="68"/>
      <c r="AI1273" s="68"/>
      <c r="AJ1273" s="68"/>
      <c r="AK1273" s="68"/>
      <c r="AL1273" s="68"/>
      <c r="AM1273" s="68"/>
      <c r="AN1273" s="68"/>
      <c r="AO1273" s="68"/>
      <c r="AP1273" s="68"/>
      <c r="AQ1273" s="68"/>
      <c r="AR1273" s="68"/>
      <c r="AS1273" s="68"/>
      <c r="AT1273" s="68"/>
      <c r="AU1273" s="68"/>
      <c r="AV1273" s="68"/>
      <c r="AW1273" s="68"/>
      <c r="AX1273" s="68"/>
      <c r="AY1273" s="68"/>
      <c r="AZ1273" s="68"/>
      <c r="BA1273" s="68"/>
      <c r="BB1273" s="68"/>
      <c r="BC1273" s="68"/>
      <c r="BD1273" s="68"/>
      <c r="BE1273" s="68"/>
      <c r="BF1273" s="68"/>
      <c r="BG1273" s="68"/>
      <c r="BH1273" s="68"/>
      <c r="BI1273" s="68"/>
      <c r="BJ1273" s="68"/>
      <c r="BK1273" s="68"/>
      <c r="BL1273" s="68"/>
      <c r="BM1273" s="68"/>
      <c r="BN1273" s="68"/>
      <c r="BO1273" s="68"/>
      <c r="BP1273" s="68"/>
      <c r="BQ1273" s="68"/>
      <c r="BR1273" s="68"/>
      <c r="BS1273" s="68"/>
      <c r="BT1273" s="68"/>
      <c r="BU1273" s="68"/>
      <c r="BV1273" s="68"/>
      <c r="BW1273" s="68"/>
      <c r="BX1273" s="68"/>
      <c r="BY1273" s="68"/>
      <c r="BZ1273" s="68"/>
      <c r="CA1273" s="68"/>
      <c r="CB1273" s="68"/>
      <c r="CC1273" s="68"/>
      <c r="CD1273" s="68"/>
      <c r="CE1273" s="68"/>
      <c r="CF1273" s="68"/>
      <c r="CG1273" s="68"/>
      <c r="CH1273" s="68"/>
      <c r="CI1273" s="68"/>
    </row>
    <row r="1274">
      <c r="A1274" s="66">
        <v>633.0</v>
      </c>
      <c r="B1274" s="68"/>
      <c r="C1274" s="67" t="s">
        <v>758</v>
      </c>
      <c r="D1274" s="67" t="s">
        <v>243</v>
      </c>
      <c r="E1274" s="66">
        <v>2019.0</v>
      </c>
      <c r="F1274" s="67" t="s">
        <v>823</v>
      </c>
      <c r="G1274" s="67" t="s">
        <v>824</v>
      </c>
      <c r="H1274" s="67" t="s">
        <v>825</v>
      </c>
      <c r="I1274" s="67" t="s">
        <v>95</v>
      </c>
      <c r="J1274" s="66">
        <v>2015.0</v>
      </c>
      <c r="K1274" s="66">
        <v>65019.48</v>
      </c>
      <c r="L1274" s="66">
        <v>2011.0</v>
      </c>
      <c r="M1274" s="67" t="s">
        <v>827</v>
      </c>
      <c r="N1274" s="66">
        <v>31.23</v>
      </c>
      <c r="O1274" s="66">
        <v>0.1</v>
      </c>
      <c r="P1274" s="68"/>
      <c r="Q1274" s="68"/>
      <c r="R1274" s="68"/>
      <c r="S1274" s="68"/>
      <c r="T1274" s="68"/>
      <c r="U1274" s="68"/>
      <c r="V1274" s="68"/>
      <c r="W1274" s="68"/>
      <c r="X1274" s="69"/>
      <c r="Y1274" s="69"/>
      <c r="Z1274" s="68"/>
      <c r="AA1274" s="68"/>
      <c r="AB1274" s="68"/>
      <c r="AC1274" s="68"/>
      <c r="AD1274" s="68"/>
      <c r="AE1274" s="68"/>
      <c r="AF1274" s="68"/>
      <c r="AG1274" s="68"/>
      <c r="AH1274" s="68"/>
      <c r="AI1274" s="68"/>
      <c r="AJ1274" s="68"/>
      <c r="AK1274" s="68"/>
      <c r="AL1274" s="68"/>
      <c r="AM1274" s="68"/>
      <c r="AN1274" s="68"/>
      <c r="AO1274" s="68"/>
      <c r="AP1274" s="68"/>
      <c r="AQ1274" s="68"/>
      <c r="AR1274" s="68"/>
      <c r="AS1274" s="68"/>
      <c r="AT1274" s="68"/>
      <c r="AU1274" s="68"/>
      <c r="AV1274" s="68"/>
      <c r="AW1274" s="68"/>
      <c r="AX1274" s="68"/>
      <c r="AY1274" s="68"/>
      <c r="AZ1274" s="68"/>
      <c r="BA1274" s="68"/>
      <c r="BB1274" s="68"/>
      <c r="BC1274" s="68"/>
      <c r="BD1274" s="68"/>
      <c r="BE1274" s="68"/>
      <c r="BF1274" s="68"/>
      <c r="BG1274" s="68"/>
      <c r="BH1274" s="68"/>
      <c r="BI1274" s="68"/>
      <c r="BJ1274" s="68"/>
      <c r="BK1274" s="68"/>
      <c r="BL1274" s="68"/>
      <c r="BM1274" s="68"/>
      <c r="BN1274" s="68"/>
      <c r="BO1274" s="68"/>
      <c r="BP1274" s="68"/>
      <c r="BQ1274" s="68"/>
      <c r="BR1274" s="68"/>
      <c r="BS1274" s="68"/>
      <c r="BT1274" s="68"/>
      <c r="BU1274" s="68"/>
      <c r="BV1274" s="68"/>
      <c r="BW1274" s="68"/>
      <c r="BX1274" s="68"/>
      <c r="BY1274" s="68"/>
      <c r="BZ1274" s="68"/>
      <c r="CA1274" s="68"/>
      <c r="CB1274" s="68"/>
      <c r="CC1274" s="68"/>
      <c r="CD1274" s="68"/>
      <c r="CE1274" s="68"/>
      <c r="CF1274" s="68"/>
      <c r="CG1274" s="68"/>
      <c r="CH1274" s="68"/>
      <c r="CI1274" s="68"/>
    </row>
    <row r="1275">
      <c r="A1275" s="66">
        <v>633.0</v>
      </c>
      <c r="B1275" s="68"/>
      <c r="C1275" s="67" t="s">
        <v>758</v>
      </c>
      <c r="D1275" s="67" t="s">
        <v>243</v>
      </c>
      <c r="E1275" s="66">
        <v>2019.0</v>
      </c>
      <c r="F1275" s="67" t="s">
        <v>823</v>
      </c>
      <c r="G1275" s="67" t="s">
        <v>824</v>
      </c>
      <c r="H1275" s="67" t="s">
        <v>825</v>
      </c>
      <c r="I1275" s="67" t="s">
        <v>95</v>
      </c>
      <c r="J1275" s="66">
        <v>2015.0</v>
      </c>
      <c r="K1275" s="66">
        <v>31.54</v>
      </c>
      <c r="L1275" s="66">
        <v>2011.0</v>
      </c>
      <c r="M1275" s="67" t="s">
        <v>828</v>
      </c>
      <c r="N1275" s="66">
        <v>31.23</v>
      </c>
      <c r="O1275" s="68"/>
      <c r="P1275" s="66">
        <v>1.5</v>
      </c>
      <c r="Q1275" s="66"/>
      <c r="R1275" s="66">
        <v>1.45</v>
      </c>
      <c r="S1275" s="68"/>
      <c r="T1275" s="68"/>
      <c r="U1275" s="68"/>
      <c r="V1275" s="68"/>
      <c r="W1275" s="68"/>
      <c r="X1275" s="69"/>
      <c r="Y1275" s="69"/>
      <c r="Z1275" s="68"/>
      <c r="AA1275" s="68"/>
      <c r="AB1275" s="68"/>
      <c r="AC1275" s="68"/>
      <c r="AD1275" s="68"/>
      <c r="AE1275" s="68"/>
      <c r="AF1275" s="68"/>
      <c r="AG1275" s="68"/>
      <c r="AH1275" s="68"/>
      <c r="AI1275" s="68"/>
      <c r="AJ1275" s="68"/>
      <c r="AK1275" s="68"/>
      <c r="AL1275" s="68"/>
      <c r="AM1275" s="68"/>
      <c r="AN1275" s="68"/>
      <c r="AO1275" s="68"/>
      <c r="AP1275" s="68"/>
      <c r="AQ1275" s="68"/>
      <c r="AR1275" s="68"/>
      <c r="AS1275" s="68"/>
      <c r="AT1275" s="68"/>
      <c r="AU1275" s="68"/>
      <c r="AV1275" s="68"/>
      <c r="AW1275" s="68"/>
      <c r="AX1275" s="68"/>
      <c r="AY1275" s="68"/>
      <c r="AZ1275" s="68"/>
      <c r="BA1275" s="68"/>
      <c r="BB1275" s="68"/>
      <c r="BC1275" s="68"/>
      <c r="BD1275" s="68"/>
      <c r="BE1275" s="68"/>
      <c r="BF1275" s="68"/>
      <c r="BG1275" s="68"/>
      <c r="BH1275" s="68"/>
      <c r="BI1275" s="68"/>
      <c r="BJ1275" s="68"/>
      <c r="BK1275" s="68"/>
      <c r="BL1275" s="68"/>
      <c r="BM1275" s="68"/>
      <c r="BN1275" s="68"/>
      <c r="BO1275" s="68"/>
      <c r="BP1275" s="68"/>
      <c r="BQ1275" s="68"/>
      <c r="BR1275" s="68"/>
      <c r="BS1275" s="68"/>
      <c r="BT1275" s="68"/>
      <c r="BU1275" s="68"/>
      <c r="BV1275" s="68"/>
      <c r="BW1275" s="68"/>
      <c r="BX1275" s="68"/>
      <c r="BY1275" s="68"/>
      <c r="BZ1275" s="68"/>
      <c r="CA1275" s="68"/>
      <c r="CB1275" s="68"/>
      <c r="CC1275" s="68"/>
      <c r="CD1275" s="68"/>
      <c r="CE1275" s="68"/>
      <c r="CF1275" s="68"/>
      <c r="CG1275" s="68"/>
      <c r="CH1275" s="68"/>
      <c r="CI1275" s="68"/>
    </row>
    <row r="1276">
      <c r="A1276" s="66">
        <v>633.0</v>
      </c>
      <c r="B1276" s="68"/>
      <c r="C1276" s="67" t="s">
        <v>758</v>
      </c>
      <c r="D1276" s="67" t="s">
        <v>243</v>
      </c>
      <c r="E1276" s="66">
        <v>2019.0</v>
      </c>
      <c r="F1276" s="67" t="s">
        <v>823</v>
      </c>
      <c r="G1276" s="67" t="s">
        <v>824</v>
      </c>
      <c r="H1276" s="67" t="s">
        <v>825</v>
      </c>
      <c r="I1276" s="67" t="s">
        <v>95</v>
      </c>
      <c r="J1276" s="66">
        <v>2015.0</v>
      </c>
      <c r="K1276" s="66">
        <v>19.56</v>
      </c>
      <c r="L1276" s="66">
        <v>2011.0</v>
      </c>
      <c r="M1276" s="67" t="s">
        <v>829</v>
      </c>
      <c r="N1276" s="66">
        <v>31.23</v>
      </c>
      <c r="O1276" s="66">
        <v>5.0</v>
      </c>
      <c r="P1276" s="68"/>
      <c r="Q1276" s="68"/>
      <c r="R1276" s="68"/>
      <c r="S1276" s="68"/>
      <c r="T1276" s="68"/>
      <c r="U1276" s="68"/>
      <c r="V1276" s="68"/>
      <c r="W1276" s="68"/>
      <c r="X1276" s="69"/>
      <c r="Y1276" s="69"/>
      <c r="Z1276" s="68"/>
      <c r="AA1276" s="68"/>
      <c r="AB1276" s="68"/>
      <c r="AC1276" s="68"/>
      <c r="AD1276" s="68"/>
      <c r="AE1276" s="68"/>
      <c r="AF1276" s="68"/>
      <c r="AG1276" s="68"/>
      <c r="AH1276" s="68"/>
      <c r="AI1276" s="68"/>
      <c r="AJ1276" s="68"/>
      <c r="AK1276" s="68"/>
      <c r="AL1276" s="68"/>
      <c r="AM1276" s="68"/>
      <c r="AN1276" s="68"/>
      <c r="AO1276" s="68"/>
      <c r="AP1276" s="68"/>
      <c r="AQ1276" s="68"/>
      <c r="AR1276" s="68"/>
      <c r="AS1276" s="68"/>
      <c r="AT1276" s="68"/>
      <c r="AU1276" s="68"/>
      <c r="AV1276" s="68"/>
      <c r="AW1276" s="68"/>
      <c r="AX1276" s="68"/>
      <c r="AY1276" s="68"/>
      <c r="AZ1276" s="68"/>
      <c r="BA1276" s="68"/>
      <c r="BB1276" s="68"/>
      <c r="BC1276" s="68"/>
      <c r="BD1276" s="68"/>
      <c r="BE1276" s="68"/>
      <c r="BF1276" s="68"/>
      <c r="BG1276" s="68"/>
      <c r="BH1276" s="68"/>
      <c r="BI1276" s="68"/>
      <c r="BJ1276" s="68"/>
      <c r="BK1276" s="68"/>
      <c r="BL1276" s="68"/>
      <c r="BM1276" s="68"/>
      <c r="BN1276" s="68"/>
      <c r="BO1276" s="68"/>
      <c r="BP1276" s="68"/>
      <c r="BQ1276" s="68"/>
      <c r="BR1276" s="68"/>
      <c r="BS1276" s="68"/>
      <c r="BT1276" s="68"/>
      <c r="BU1276" s="68"/>
      <c r="BV1276" s="68"/>
      <c r="BW1276" s="68"/>
      <c r="BX1276" s="68"/>
      <c r="BY1276" s="68"/>
      <c r="BZ1276" s="68"/>
      <c r="CA1276" s="68"/>
      <c r="CB1276" s="68"/>
      <c r="CC1276" s="68"/>
      <c r="CD1276" s="68"/>
      <c r="CE1276" s="68"/>
      <c r="CF1276" s="68"/>
      <c r="CG1276" s="68"/>
      <c r="CH1276" s="68"/>
      <c r="CI1276" s="68"/>
    </row>
    <row r="1277">
      <c r="A1277" s="66">
        <v>633.0</v>
      </c>
      <c r="B1277" s="68"/>
      <c r="C1277" s="67" t="s">
        <v>758</v>
      </c>
      <c r="D1277" s="67" t="s">
        <v>243</v>
      </c>
      <c r="E1277" s="66">
        <v>2019.0</v>
      </c>
      <c r="F1277" s="67" t="s">
        <v>823</v>
      </c>
      <c r="G1277" s="67" t="s">
        <v>824</v>
      </c>
      <c r="H1277" s="67" t="s">
        <v>825</v>
      </c>
      <c r="I1277" s="67" t="s">
        <v>95</v>
      </c>
      <c r="J1277" s="66">
        <v>2015.0</v>
      </c>
      <c r="K1277" s="66">
        <v>36.02</v>
      </c>
      <c r="L1277" s="66">
        <v>2011.0</v>
      </c>
      <c r="M1277" s="67" t="s">
        <v>829</v>
      </c>
      <c r="N1277" s="66">
        <v>31.23</v>
      </c>
      <c r="O1277" s="66">
        <v>4.0</v>
      </c>
      <c r="P1277" s="68"/>
      <c r="Q1277" s="68"/>
      <c r="R1277" s="68"/>
      <c r="S1277" s="68"/>
      <c r="T1277" s="68"/>
      <c r="U1277" s="68"/>
      <c r="V1277" s="68"/>
      <c r="W1277" s="68"/>
      <c r="X1277" s="69"/>
      <c r="Y1277" s="69"/>
      <c r="Z1277" s="68"/>
      <c r="AA1277" s="68"/>
      <c r="AB1277" s="68"/>
      <c r="AC1277" s="68"/>
      <c r="AD1277" s="68"/>
      <c r="AE1277" s="68"/>
      <c r="AF1277" s="68"/>
      <c r="AG1277" s="68"/>
      <c r="AH1277" s="68"/>
      <c r="AI1277" s="68"/>
      <c r="AJ1277" s="68"/>
      <c r="AK1277" s="68"/>
      <c r="AL1277" s="68"/>
      <c r="AM1277" s="68"/>
      <c r="AN1277" s="68"/>
      <c r="AO1277" s="68"/>
      <c r="AP1277" s="68"/>
      <c r="AQ1277" s="68"/>
      <c r="AR1277" s="68"/>
      <c r="AS1277" s="68"/>
      <c r="AT1277" s="68"/>
      <c r="AU1277" s="68"/>
      <c r="AV1277" s="68"/>
      <c r="AW1277" s="68"/>
      <c r="AX1277" s="68"/>
      <c r="AY1277" s="68"/>
      <c r="AZ1277" s="68"/>
      <c r="BA1277" s="68"/>
      <c r="BB1277" s="68"/>
      <c r="BC1277" s="68"/>
      <c r="BD1277" s="68"/>
      <c r="BE1277" s="68"/>
      <c r="BF1277" s="68"/>
      <c r="BG1277" s="68"/>
      <c r="BH1277" s="68"/>
      <c r="BI1277" s="68"/>
      <c r="BJ1277" s="68"/>
      <c r="BK1277" s="68"/>
      <c r="BL1277" s="68"/>
      <c r="BM1277" s="68"/>
      <c r="BN1277" s="68"/>
      <c r="BO1277" s="68"/>
      <c r="BP1277" s="68"/>
      <c r="BQ1277" s="68"/>
      <c r="BR1277" s="68"/>
      <c r="BS1277" s="68"/>
      <c r="BT1277" s="68"/>
      <c r="BU1277" s="68"/>
      <c r="BV1277" s="68"/>
      <c r="BW1277" s="68"/>
      <c r="BX1277" s="68"/>
      <c r="BY1277" s="68"/>
      <c r="BZ1277" s="68"/>
      <c r="CA1277" s="68"/>
      <c r="CB1277" s="68"/>
      <c r="CC1277" s="68"/>
      <c r="CD1277" s="68"/>
      <c r="CE1277" s="68"/>
      <c r="CF1277" s="68"/>
      <c r="CG1277" s="68"/>
      <c r="CH1277" s="68"/>
      <c r="CI1277" s="68"/>
    </row>
    <row r="1278">
      <c r="A1278" s="66">
        <v>633.0</v>
      </c>
      <c r="B1278" s="68"/>
      <c r="C1278" s="67" t="s">
        <v>758</v>
      </c>
      <c r="D1278" s="67" t="s">
        <v>243</v>
      </c>
      <c r="E1278" s="66">
        <v>2019.0</v>
      </c>
      <c r="F1278" s="67" t="s">
        <v>823</v>
      </c>
      <c r="G1278" s="67" t="s">
        <v>824</v>
      </c>
      <c r="H1278" s="67" t="s">
        <v>825</v>
      </c>
      <c r="I1278" s="67" t="s">
        <v>95</v>
      </c>
      <c r="J1278" s="66">
        <v>2015.0</v>
      </c>
      <c r="K1278" s="66">
        <v>78.11</v>
      </c>
      <c r="L1278" s="66">
        <v>2011.0</v>
      </c>
      <c r="M1278" s="67" t="s">
        <v>829</v>
      </c>
      <c r="N1278" s="66">
        <v>31.23</v>
      </c>
      <c r="O1278" s="66">
        <v>3.0</v>
      </c>
      <c r="P1278" s="68"/>
      <c r="Q1278" s="68"/>
      <c r="R1278" s="68"/>
      <c r="S1278" s="68"/>
      <c r="T1278" s="68"/>
      <c r="U1278" s="68"/>
      <c r="V1278" s="68"/>
      <c r="W1278" s="68"/>
      <c r="X1278" s="69"/>
      <c r="Y1278" s="69"/>
      <c r="Z1278" s="68"/>
      <c r="AA1278" s="68"/>
      <c r="AB1278" s="68"/>
      <c r="AC1278" s="68"/>
      <c r="AD1278" s="68"/>
      <c r="AE1278" s="68"/>
      <c r="AF1278" s="68"/>
      <c r="AG1278" s="68"/>
      <c r="AH1278" s="68"/>
      <c r="AI1278" s="68"/>
      <c r="AJ1278" s="68"/>
      <c r="AK1278" s="68"/>
      <c r="AL1278" s="68"/>
      <c r="AM1278" s="68"/>
      <c r="AN1278" s="68"/>
      <c r="AO1278" s="68"/>
      <c r="AP1278" s="68"/>
      <c r="AQ1278" s="68"/>
      <c r="AR1278" s="68"/>
      <c r="AS1278" s="68"/>
      <c r="AT1278" s="68"/>
      <c r="AU1278" s="68"/>
      <c r="AV1278" s="68"/>
      <c r="AW1278" s="68"/>
      <c r="AX1278" s="68"/>
      <c r="AY1278" s="68"/>
      <c r="AZ1278" s="68"/>
      <c r="BA1278" s="68"/>
      <c r="BB1278" s="68"/>
      <c r="BC1278" s="68"/>
      <c r="BD1278" s="68"/>
      <c r="BE1278" s="68"/>
      <c r="BF1278" s="68"/>
      <c r="BG1278" s="68"/>
      <c r="BH1278" s="68"/>
      <c r="BI1278" s="68"/>
      <c r="BJ1278" s="68"/>
      <c r="BK1278" s="68"/>
      <c r="BL1278" s="68"/>
      <c r="BM1278" s="68"/>
      <c r="BN1278" s="68"/>
      <c r="BO1278" s="68"/>
      <c r="BP1278" s="68"/>
      <c r="BQ1278" s="68"/>
      <c r="BR1278" s="68"/>
      <c r="BS1278" s="68"/>
      <c r="BT1278" s="68"/>
      <c r="BU1278" s="68"/>
      <c r="BV1278" s="68"/>
      <c r="BW1278" s="68"/>
      <c r="BX1278" s="68"/>
      <c r="BY1278" s="68"/>
      <c r="BZ1278" s="68"/>
      <c r="CA1278" s="68"/>
      <c r="CB1278" s="68"/>
      <c r="CC1278" s="68"/>
      <c r="CD1278" s="68"/>
      <c r="CE1278" s="68"/>
      <c r="CF1278" s="68"/>
      <c r="CG1278" s="68"/>
      <c r="CH1278" s="68"/>
      <c r="CI1278" s="68"/>
    </row>
    <row r="1279">
      <c r="A1279" s="66">
        <v>633.0</v>
      </c>
      <c r="B1279" s="68"/>
      <c r="C1279" s="67" t="s">
        <v>758</v>
      </c>
      <c r="D1279" s="67" t="s">
        <v>243</v>
      </c>
      <c r="E1279" s="66">
        <v>2019.0</v>
      </c>
      <c r="F1279" s="67" t="s">
        <v>823</v>
      </c>
      <c r="G1279" s="67" t="s">
        <v>824</v>
      </c>
      <c r="H1279" s="67" t="s">
        <v>825</v>
      </c>
      <c r="I1279" s="67" t="s">
        <v>95</v>
      </c>
      <c r="J1279" s="66">
        <v>2015.0</v>
      </c>
      <c r="K1279" s="66">
        <v>223.72</v>
      </c>
      <c r="L1279" s="66">
        <v>2011.0</v>
      </c>
      <c r="M1279" s="67" t="s">
        <v>829</v>
      </c>
      <c r="N1279" s="66">
        <v>31.23</v>
      </c>
      <c r="O1279" s="66">
        <v>2.0</v>
      </c>
      <c r="P1279" s="68"/>
      <c r="Q1279" s="68"/>
      <c r="R1279" s="68"/>
      <c r="S1279" s="68"/>
      <c r="T1279" s="68"/>
      <c r="U1279" s="68"/>
      <c r="V1279" s="68"/>
      <c r="W1279" s="68"/>
      <c r="X1279" s="69"/>
      <c r="Y1279" s="69"/>
      <c r="Z1279" s="68"/>
      <c r="AA1279" s="68"/>
      <c r="AB1279" s="68"/>
      <c r="AC1279" s="68"/>
      <c r="AD1279" s="68"/>
      <c r="AE1279" s="68"/>
      <c r="AF1279" s="68"/>
      <c r="AG1279" s="68"/>
      <c r="AH1279" s="68"/>
      <c r="AI1279" s="68"/>
      <c r="AJ1279" s="68"/>
      <c r="AK1279" s="68"/>
      <c r="AL1279" s="68"/>
      <c r="AM1279" s="68"/>
      <c r="AN1279" s="68"/>
      <c r="AO1279" s="68"/>
      <c r="AP1279" s="68"/>
      <c r="AQ1279" s="68"/>
      <c r="AR1279" s="68"/>
      <c r="AS1279" s="68"/>
      <c r="AT1279" s="68"/>
      <c r="AU1279" s="68"/>
      <c r="AV1279" s="68"/>
      <c r="AW1279" s="68"/>
      <c r="AX1279" s="68"/>
      <c r="AY1279" s="68"/>
      <c r="AZ1279" s="68"/>
      <c r="BA1279" s="68"/>
      <c r="BB1279" s="68"/>
      <c r="BC1279" s="68"/>
      <c r="BD1279" s="68"/>
      <c r="BE1279" s="68"/>
      <c r="BF1279" s="68"/>
      <c r="BG1279" s="68"/>
      <c r="BH1279" s="68"/>
      <c r="BI1279" s="68"/>
      <c r="BJ1279" s="68"/>
      <c r="BK1279" s="68"/>
      <c r="BL1279" s="68"/>
      <c r="BM1279" s="68"/>
      <c r="BN1279" s="68"/>
      <c r="BO1279" s="68"/>
      <c r="BP1279" s="68"/>
      <c r="BQ1279" s="68"/>
      <c r="BR1279" s="68"/>
      <c r="BS1279" s="68"/>
      <c r="BT1279" s="68"/>
      <c r="BU1279" s="68"/>
      <c r="BV1279" s="68"/>
      <c r="BW1279" s="68"/>
      <c r="BX1279" s="68"/>
      <c r="BY1279" s="68"/>
      <c r="BZ1279" s="68"/>
      <c r="CA1279" s="68"/>
      <c r="CB1279" s="68"/>
      <c r="CC1279" s="68"/>
      <c r="CD1279" s="68"/>
      <c r="CE1279" s="68"/>
      <c r="CF1279" s="68"/>
      <c r="CG1279" s="68"/>
      <c r="CH1279" s="68"/>
      <c r="CI1279" s="68"/>
    </row>
    <row r="1280">
      <c r="A1280" s="66">
        <v>633.0</v>
      </c>
      <c r="B1280" s="68"/>
      <c r="C1280" s="67" t="s">
        <v>758</v>
      </c>
      <c r="D1280" s="67" t="s">
        <v>243</v>
      </c>
      <c r="E1280" s="66">
        <v>2019.0</v>
      </c>
      <c r="F1280" s="67" t="s">
        <v>823</v>
      </c>
      <c r="G1280" s="67" t="s">
        <v>824</v>
      </c>
      <c r="H1280" s="67" t="s">
        <v>825</v>
      </c>
      <c r="I1280" s="67" t="s">
        <v>95</v>
      </c>
      <c r="J1280" s="66">
        <v>2015.0</v>
      </c>
      <c r="K1280" s="66">
        <v>1206.56</v>
      </c>
      <c r="L1280" s="66">
        <v>2011.0</v>
      </c>
      <c r="M1280" s="67" t="s">
        <v>830</v>
      </c>
      <c r="N1280" s="66">
        <v>31.23</v>
      </c>
      <c r="O1280" s="68"/>
      <c r="P1280" s="66">
        <v>0.1</v>
      </c>
      <c r="Q1280" s="66"/>
      <c r="R1280" s="66">
        <v>1.0</v>
      </c>
      <c r="S1280" s="68"/>
      <c r="T1280" s="68"/>
      <c r="U1280" s="68"/>
      <c r="V1280" s="68"/>
      <c r="W1280" s="68"/>
      <c r="X1280" s="69"/>
      <c r="Y1280" s="69"/>
      <c r="Z1280" s="68"/>
      <c r="AA1280" s="68"/>
      <c r="AB1280" s="68"/>
      <c r="AC1280" s="68"/>
      <c r="AD1280" s="68"/>
      <c r="AE1280" s="68"/>
      <c r="AF1280" s="68"/>
      <c r="AG1280" s="68"/>
      <c r="AH1280" s="68"/>
      <c r="AI1280" s="68"/>
      <c r="AJ1280" s="68"/>
      <c r="AK1280" s="68"/>
      <c r="AL1280" s="68"/>
      <c r="AM1280" s="68"/>
      <c r="AN1280" s="68"/>
      <c r="AO1280" s="68"/>
      <c r="AP1280" s="68"/>
      <c r="AQ1280" s="68"/>
      <c r="AR1280" s="68"/>
      <c r="AS1280" s="68"/>
      <c r="AT1280" s="68"/>
      <c r="AU1280" s="68"/>
      <c r="AV1280" s="68"/>
      <c r="AW1280" s="68"/>
      <c r="AX1280" s="68"/>
      <c r="AY1280" s="68"/>
      <c r="AZ1280" s="68"/>
      <c r="BA1280" s="68"/>
      <c r="BB1280" s="68"/>
      <c r="BC1280" s="68"/>
      <c r="BD1280" s="68"/>
      <c r="BE1280" s="68"/>
      <c r="BF1280" s="68"/>
      <c r="BG1280" s="68"/>
      <c r="BH1280" s="68"/>
      <c r="BI1280" s="68"/>
      <c r="BJ1280" s="68"/>
      <c r="BK1280" s="68"/>
      <c r="BL1280" s="68"/>
      <c r="BM1280" s="68"/>
      <c r="BN1280" s="68"/>
      <c r="BO1280" s="68"/>
      <c r="BP1280" s="68"/>
      <c r="BQ1280" s="68"/>
      <c r="BR1280" s="68"/>
      <c r="BS1280" s="68"/>
      <c r="BT1280" s="68"/>
      <c r="BU1280" s="68"/>
      <c r="BV1280" s="68"/>
      <c r="BW1280" s="68"/>
      <c r="BX1280" s="68"/>
      <c r="BY1280" s="68"/>
      <c r="BZ1280" s="68"/>
      <c r="CA1280" s="68"/>
      <c r="CB1280" s="68"/>
      <c r="CC1280" s="68"/>
      <c r="CD1280" s="68"/>
      <c r="CE1280" s="68"/>
      <c r="CF1280" s="68"/>
      <c r="CG1280" s="68"/>
      <c r="CH1280" s="68"/>
      <c r="CI1280" s="68"/>
    </row>
    <row r="1281">
      <c r="A1281" s="66">
        <v>633.0</v>
      </c>
      <c r="B1281" s="68"/>
      <c r="C1281" s="67" t="s">
        <v>758</v>
      </c>
      <c r="D1281" s="67" t="s">
        <v>243</v>
      </c>
      <c r="E1281" s="66">
        <v>2019.0</v>
      </c>
      <c r="F1281" s="67" t="s">
        <v>823</v>
      </c>
      <c r="G1281" s="67" t="s">
        <v>824</v>
      </c>
      <c r="H1281" s="67" t="s">
        <v>825</v>
      </c>
      <c r="I1281" s="67" t="s">
        <v>95</v>
      </c>
      <c r="J1281" s="66">
        <v>2015.0</v>
      </c>
      <c r="K1281" s="66">
        <v>1352.41</v>
      </c>
      <c r="L1281" s="66">
        <v>2011.0</v>
      </c>
      <c r="M1281" s="67" t="s">
        <v>829</v>
      </c>
      <c r="N1281" s="66">
        <v>31.23</v>
      </c>
      <c r="O1281" s="66">
        <v>1.0</v>
      </c>
      <c r="P1281" s="68"/>
      <c r="Q1281" s="68"/>
      <c r="R1281" s="68"/>
      <c r="S1281" s="68"/>
      <c r="T1281" s="68"/>
      <c r="U1281" s="68"/>
      <c r="V1281" s="68"/>
      <c r="W1281" s="68"/>
      <c r="X1281" s="69"/>
      <c r="Y1281" s="69"/>
      <c r="Z1281" s="68"/>
      <c r="AA1281" s="68"/>
      <c r="AB1281" s="68"/>
      <c r="AC1281" s="68"/>
      <c r="AD1281" s="68"/>
      <c r="AE1281" s="68"/>
      <c r="AF1281" s="68"/>
      <c r="AG1281" s="68"/>
      <c r="AH1281" s="68"/>
      <c r="AI1281" s="68"/>
      <c r="AJ1281" s="68"/>
      <c r="AK1281" s="68"/>
      <c r="AL1281" s="68"/>
      <c r="AM1281" s="68"/>
      <c r="AN1281" s="68"/>
      <c r="AO1281" s="68"/>
      <c r="AP1281" s="68"/>
      <c r="AQ1281" s="68"/>
      <c r="AR1281" s="68"/>
      <c r="AS1281" s="68"/>
      <c r="AT1281" s="68"/>
      <c r="AU1281" s="68"/>
      <c r="AV1281" s="68"/>
      <c r="AW1281" s="68"/>
      <c r="AX1281" s="68"/>
      <c r="AY1281" s="68"/>
      <c r="AZ1281" s="68"/>
      <c r="BA1281" s="68"/>
      <c r="BB1281" s="68"/>
      <c r="BC1281" s="68"/>
      <c r="BD1281" s="68"/>
      <c r="BE1281" s="68"/>
      <c r="BF1281" s="68"/>
      <c r="BG1281" s="68"/>
      <c r="BH1281" s="68"/>
      <c r="BI1281" s="68"/>
      <c r="BJ1281" s="68"/>
      <c r="BK1281" s="68"/>
      <c r="BL1281" s="68"/>
      <c r="BM1281" s="68"/>
      <c r="BN1281" s="68"/>
      <c r="BO1281" s="68"/>
      <c r="BP1281" s="68"/>
      <c r="BQ1281" s="68"/>
      <c r="BR1281" s="68"/>
      <c r="BS1281" s="68"/>
      <c r="BT1281" s="68"/>
      <c r="BU1281" s="68"/>
      <c r="BV1281" s="68"/>
      <c r="BW1281" s="68"/>
      <c r="BX1281" s="68"/>
      <c r="BY1281" s="68"/>
      <c r="BZ1281" s="68"/>
      <c r="CA1281" s="68"/>
      <c r="CB1281" s="68"/>
      <c r="CC1281" s="68"/>
      <c r="CD1281" s="68"/>
      <c r="CE1281" s="68"/>
      <c r="CF1281" s="68"/>
      <c r="CG1281" s="68"/>
      <c r="CH1281" s="68"/>
      <c r="CI1281" s="68"/>
    </row>
    <row r="1282">
      <c r="A1282" s="66">
        <v>633.0</v>
      </c>
      <c r="B1282" s="68"/>
      <c r="C1282" s="67" t="s">
        <v>758</v>
      </c>
      <c r="D1282" s="67" t="s">
        <v>243</v>
      </c>
      <c r="E1282" s="66">
        <v>2019.0</v>
      </c>
      <c r="F1282" s="67" t="s">
        <v>823</v>
      </c>
      <c r="G1282" s="67" t="s">
        <v>824</v>
      </c>
      <c r="H1282" s="67" t="s">
        <v>825</v>
      </c>
      <c r="I1282" s="67" t="s">
        <v>95</v>
      </c>
      <c r="J1282" s="66">
        <v>2015.0</v>
      </c>
      <c r="K1282" s="66">
        <v>67746.88</v>
      </c>
      <c r="L1282" s="66">
        <v>2011.0</v>
      </c>
      <c r="M1282" s="67" t="s">
        <v>829</v>
      </c>
      <c r="N1282" s="66">
        <v>31.23</v>
      </c>
      <c r="O1282" s="66">
        <v>0.1</v>
      </c>
      <c r="P1282" s="68"/>
      <c r="Q1282" s="68"/>
      <c r="R1282" s="68"/>
      <c r="S1282" s="68"/>
      <c r="T1282" s="68"/>
      <c r="U1282" s="68"/>
      <c r="V1282" s="68"/>
      <c r="W1282" s="68"/>
      <c r="X1282" s="69"/>
      <c r="Y1282" s="69"/>
      <c r="Z1282" s="68"/>
      <c r="AA1282" s="68"/>
      <c r="AB1282" s="68"/>
      <c r="AC1282" s="68"/>
      <c r="AD1282" s="68"/>
      <c r="AE1282" s="68"/>
      <c r="AF1282" s="68"/>
      <c r="AG1282" s="68"/>
      <c r="AH1282" s="68"/>
      <c r="AI1282" s="68"/>
      <c r="AJ1282" s="68"/>
      <c r="AK1282" s="68"/>
      <c r="AL1282" s="68"/>
      <c r="AM1282" s="68"/>
      <c r="AN1282" s="68"/>
      <c r="AO1282" s="68"/>
      <c r="AP1282" s="68"/>
      <c r="AQ1282" s="68"/>
      <c r="AR1282" s="68"/>
      <c r="AS1282" s="68"/>
      <c r="AT1282" s="68"/>
      <c r="AU1282" s="68"/>
      <c r="AV1282" s="68"/>
      <c r="AW1282" s="68"/>
      <c r="AX1282" s="68"/>
      <c r="AY1282" s="68"/>
      <c r="AZ1282" s="68"/>
      <c r="BA1282" s="68"/>
      <c r="BB1282" s="68"/>
      <c r="BC1282" s="68"/>
      <c r="BD1282" s="68"/>
      <c r="BE1282" s="68"/>
      <c r="BF1282" s="68"/>
      <c r="BG1282" s="68"/>
      <c r="BH1282" s="68"/>
      <c r="BI1282" s="68"/>
      <c r="BJ1282" s="68"/>
      <c r="BK1282" s="68"/>
      <c r="BL1282" s="68"/>
      <c r="BM1282" s="68"/>
      <c r="BN1282" s="68"/>
      <c r="BO1282" s="68"/>
      <c r="BP1282" s="68"/>
      <c r="BQ1282" s="68"/>
      <c r="BR1282" s="68"/>
      <c r="BS1282" s="68"/>
      <c r="BT1282" s="68"/>
      <c r="BU1282" s="68"/>
      <c r="BV1282" s="68"/>
      <c r="BW1282" s="68"/>
      <c r="BX1282" s="68"/>
      <c r="BY1282" s="68"/>
      <c r="BZ1282" s="68"/>
      <c r="CA1282" s="68"/>
      <c r="CB1282" s="68"/>
      <c r="CC1282" s="68"/>
      <c r="CD1282" s="68"/>
      <c r="CE1282" s="68"/>
      <c r="CF1282" s="68"/>
      <c r="CG1282" s="68"/>
      <c r="CH1282" s="68"/>
      <c r="CI1282" s="68"/>
    </row>
    <row r="1283">
      <c r="A1283" s="66">
        <v>633.0</v>
      </c>
      <c r="B1283" s="68"/>
      <c r="C1283" s="67" t="s">
        <v>758</v>
      </c>
      <c r="D1283" s="67" t="s">
        <v>243</v>
      </c>
      <c r="E1283" s="66">
        <v>2019.0</v>
      </c>
      <c r="F1283" s="67" t="s">
        <v>823</v>
      </c>
      <c r="G1283" s="67" t="s">
        <v>824</v>
      </c>
      <c r="H1283" s="67" t="s">
        <v>825</v>
      </c>
      <c r="I1283" s="67" t="s">
        <v>95</v>
      </c>
      <c r="J1283" s="66">
        <v>2015.0</v>
      </c>
      <c r="K1283" s="66">
        <v>30.69</v>
      </c>
      <c r="L1283" s="66">
        <v>2011.0</v>
      </c>
      <c r="M1283" s="67" t="s">
        <v>831</v>
      </c>
      <c r="N1283" s="66">
        <v>31.23</v>
      </c>
      <c r="O1283" s="68"/>
      <c r="P1283" s="66">
        <v>1.5</v>
      </c>
      <c r="Q1283" s="66"/>
      <c r="R1283" s="66">
        <v>1.45</v>
      </c>
      <c r="S1283" s="68"/>
      <c r="T1283" s="68"/>
      <c r="U1283" s="68"/>
      <c r="V1283" s="68"/>
      <c r="W1283" s="68"/>
      <c r="X1283" s="69"/>
      <c r="Y1283" s="69"/>
      <c r="Z1283" s="68"/>
      <c r="AA1283" s="68"/>
      <c r="AB1283" s="66">
        <v>1.0</v>
      </c>
      <c r="AC1283" s="68"/>
      <c r="AD1283" s="68"/>
      <c r="AE1283" s="68"/>
      <c r="AF1283" s="68"/>
      <c r="AG1283" s="68"/>
      <c r="AH1283" s="68"/>
      <c r="AI1283" s="68"/>
      <c r="AJ1283" s="68"/>
      <c r="AK1283" s="68"/>
      <c r="AL1283" s="68"/>
      <c r="AM1283" s="68"/>
      <c r="AN1283" s="68"/>
      <c r="AO1283" s="68"/>
      <c r="AP1283" s="68"/>
      <c r="AQ1283" s="68"/>
      <c r="AR1283" s="68"/>
      <c r="AS1283" s="68"/>
      <c r="AT1283" s="68"/>
      <c r="AU1283" s="68"/>
      <c r="AV1283" s="68"/>
      <c r="AW1283" s="68"/>
      <c r="AX1283" s="68"/>
      <c r="AY1283" s="68"/>
      <c r="AZ1283" s="68"/>
      <c r="BA1283" s="68"/>
      <c r="BB1283" s="68"/>
      <c r="BC1283" s="68"/>
      <c r="BD1283" s="68"/>
      <c r="BE1283" s="68"/>
      <c r="BF1283" s="68"/>
      <c r="BG1283" s="68"/>
      <c r="BH1283" s="68"/>
      <c r="BI1283" s="68"/>
      <c r="BJ1283" s="68"/>
      <c r="BK1283" s="68"/>
      <c r="BL1283" s="68"/>
      <c r="BM1283" s="68"/>
      <c r="BN1283" s="68"/>
      <c r="BO1283" s="68"/>
      <c r="BP1283" s="68"/>
      <c r="BQ1283" s="68"/>
      <c r="BR1283" s="68"/>
      <c r="BS1283" s="68"/>
      <c r="BT1283" s="68"/>
      <c r="BU1283" s="68"/>
      <c r="BV1283" s="68"/>
      <c r="BW1283" s="68"/>
      <c r="BX1283" s="68"/>
      <c r="BY1283" s="68"/>
      <c r="BZ1283" s="68"/>
      <c r="CA1283" s="68"/>
      <c r="CB1283" s="68"/>
      <c r="CC1283" s="68"/>
      <c r="CD1283" s="68"/>
      <c r="CE1283" s="68"/>
      <c r="CF1283" s="68"/>
      <c r="CG1283" s="68"/>
      <c r="CH1283" s="68"/>
      <c r="CI1283" s="68"/>
    </row>
    <row r="1284">
      <c r="A1284" s="66">
        <v>633.0</v>
      </c>
      <c r="B1284" s="68"/>
      <c r="C1284" s="67" t="s">
        <v>758</v>
      </c>
      <c r="D1284" s="67" t="s">
        <v>243</v>
      </c>
      <c r="E1284" s="66">
        <v>2019.0</v>
      </c>
      <c r="F1284" s="67" t="s">
        <v>823</v>
      </c>
      <c r="G1284" s="67" t="s">
        <v>824</v>
      </c>
      <c r="H1284" s="67" t="s">
        <v>825</v>
      </c>
      <c r="I1284" s="67" t="s">
        <v>95</v>
      </c>
      <c r="J1284" s="66">
        <v>2015.0</v>
      </c>
      <c r="K1284" s="66">
        <v>78.16</v>
      </c>
      <c r="L1284" s="66">
        <v>2011.0</v>
      </c>
      <c r="M1284" s="67" t="s">
        <v>832</v>
      </c>
      <c r="N1284" s="66">
        <v>31.23</v>
      </c>
      <c r="O1284" s="66">
        <v>3.0</v>
      </c>
      <c r="P1284" s="68"/>
      <c r="Q1284" s="68"/>
      <c r="R1284" s="68"/>
      <c r="S1284" s="68"/>
      <c r="T1284" s="68"/>
      <c r="U1284" s="68"/>
      <c r="V1284" s="68"/>
      <c r="W1284" s="68"/>
      <c r="X1284" s="69"/>
      <c r="Y1284" s="69"/>
      <c r="Z1284" s="68"/>
      <c r="AA1284" s="68"/>
      <c r="AB1284" s="66">
        <v>1.0</v>
      </c>
      <c r="AC1284" s="68"/>
      <c r="AD1284" s="68"/>
      <c r="AE1284" s="68"/>
      <c r="AF1284" s="68"/>
      <c r="AG1284" s="68"/>
      <c r="AH1284" s="68"/>
      <c r="AI1284" s="68"/>
      <c r="AJ1284" s="68"/>
      <c r="AK1284" s="68"/>
      <c r="AL1284" s="68"/>
      <c r="AM1284" s="68"/>
      <c r="AN1284" s="68"/>
      <c r="AO1284" s="68"/>
      <c r="AP1284" s="68"/>
      <c r="AQ1284" s="68"/>
      <c r="AR1284" s="68"/>
      <c r="AS1284" s="68"/>
      <c r="AT1284" s="68"/>
      <c r="AU1284" s="68"/>
      <c r="AV1284" s="68"/>
      <c r="AW1284" s="68"/>
      <c r="AX1284" s="68"/>
      <c r="AY1284" s="68"/>
      <c r="AZ1284" s="68"/>
      <c r="BA1284" s="68"/>
      <c r="BB1284" s="68"/>
      <c r="BC1284" s="68"/>
      <c r="BD1284" s="68"/>
      <c r="BE1284" s="68"/>
      <c r="BF1284" s="68"/>
      <c r="BG1284" s="68"/>
      <c r="BH1284" s="68"/>
      <c r="BI1284" s="68"/>
      <c r="BJ1284" s="68"/>
      <c r="BK1284" s="68"/>
      <c r="BL1284" s="68"/>
      <c r="BM1284" s="68"/>
      <c r="BN1284" s="68"/>
      <c r="BO1284" s="68"/>
      <c r="BP1284" s="68"/>
      <c r="BQ1284" s="68"/>
      <c r="BR1284" s="68"/>
      <c r="BS1284" s="68"/>
      <c r="BT1284" s="68"/>
      <c r="BU1284" s="68"/>
      <c r="BV1284" s="68"/>
      <c r="BW1284" s="68"/>
      <c r="BX1284" s="68"/>
      <c r="BY1284" s="68"/>
      <c r="BZ1284" s="68"/>
      <c r="CA1284" s="68"/>
      <c r="CB1284" s="68"/>
      <c r="CC1284" s="68"/>
      <c r="CD1284" s="68"/>
      <c r="CE1284" s="68"/>
      <c r="CF1284" s="68"/>
      <c r="CG1284" s="68"/>
      <c r="CH1284" s="68"/>
      <c r="CI1284" s="68"/>
    </row>
    <row r="1285">
      <c r="A1285" s="66">
        <v>633.0</v>
      </c>
      <c r="B1285" s="68"/>
      <c r="C1285" s="67" t="s">
        <v>758</v>
      </c>
      <c r="D1285" s="67" t="s">
        <v>243</v>
      </c>
      <c r="E1285" s="66">
        <v>2019.0</v>
      </c>
      <c r="F1285" s="67" t="s">
        <v>823</v>
      </c>
      <c r="G1285" s="67" t="s">
        <v>824</v>
      </c>
      <c r="H1285" s="67" t="s">
        <v>825</v>
      </c>
      <c r="I1285" s="67" t="s">
        <v>95</v>
      </c>
      <c r="J1285" s="66">
        <v>2015.0</v>
      </c>
      <c r="K1285" s="66">
        <v>972.82</v>
      </c>
      <c r="L1285" s="66">
        <v>2011.0</v>
      </c>
      <c r="M1285" s="67" t="s">
        <v>832</v>
      </c>
      <c r="N1285" s="66">
        <v>31.23</v>
      </c>
      <c r="O1285" s="66">
        <v>1.0</v>
      </c>
      <c r="P1285" s="68"/>
      <c r="Q1285" s="68"/>
      <c r="R1285" s="68"/>
      <c r="S1285" s="68"/>
      <c r="T1285" s="68"/>
      <c r="U1285" s="68"/>
      <c r="V1285" s="68"/>
      <c r="W1285" s="68"/>
      <c r="X1285" s="69"/>
      <c r="Y1285" s="69"/>
      <c r="Z1285" s="68"/>
      <c r="AA1285" s="68"/>
      <c r="AB1285" s="66">
        <v>1.0</v>
      </c>
      <c r="AC1285" s="68"/>
      <c r="AD1285" s="68"/>
      <c r="AE1285" s="68"/>
      <c r="AF1285" s="68"/>
      <c r="AG1285" s="68"/>
      <c r="AH1285" s="68"/>
      <c r="AI1285" s="68"/>
      <c r="AJ1285" s="68"/>
      <c r="AK1285" s="68"/>
      <c r="AL1285" s="68"/>
      <c r="AM1285" s="68"/>
      <c r="AN1285" s="68"/>
      <c r="AO1285" s="68"/>
      <c r="AP1285" s="68"/>
      <c r="AQ1285" s="68"/>
      <c r="AR1285" s="68"/>
      <c r="AS1285" s="68"/>
      <c r="AT1285" s="68"/>
      <c r="AU1285" s="68"/>
      <c r="AV1285" s="68"/>
      <c r="AW1285" s="68"/>
      <c r="AX1285" s="68"/>
      <c r="AY1285" s="68"/>
      <c r="AZ1285" s="68"/>
      <c r="BA1285" s="68"/>
      <c r="BB1285" s="68"/>
      <c r="BC1285" s="68"/>
      <c r="BD1285" s="68"/>
      <c r="BE1285" s="68"/>
      <c r="BF1285" s="68"/>
      <c r="BG1285" s="68"/>
      <c r="BH1285" s="68"/>
      <c r="BI1285" s="68"/>
      <c r="BJ1285" s="68"/>
      <c r="BK1285" s="68"/>
      <c r="BL1285" s="68"/>
      <c r="BM1285" s="68"/>
      <c r="BN1285" s="68"/>
      <c r="BO1285" s="68"/>
      <c r="BP1285" s="68"/>
      <c r="BQ1285" s="68"/>
      <c r="BR1285" s="68"/>
      <c r="BS1285" s="68"/>
      <c r="BT1285" s="68"/>
      <c r="BU1285" s="68"/>
      <c r="BV1285" s="68"/>
      <c r="BW1285" s="68"/>
      <c r="BX1285" s="68"/>
      <c r="BY1285" s="68"/>
      <c r="BZ1285" s="68"/>
      <c r="CA1285" s="68"/>
      <c r="CB1285" s="68"/>
      <c r="CC1285" s="68"/>
      <c r="CD1285" s="68"/>
      <c r="CE1285" s="68"/>
      <c r="CF1285" s="68"/>
      <c r="CG1285" s="68"/>
      <c r="CH1285" s="68"/>
      <c r="CI1285" s="68"/>
    </row>
    <row r="1286">
      <c r="A1286" s="66">
        <v>633.0</v>
      </c>
      <c r="B1286" s="68"/>
      <c r="C1286" s="67" t="s">
        <v>758</v>
      </c>
      <c r="D1286" s="67" t="s">
        <v>243</v>
      </c>
      <c r="E1286" s="66">
        <v>2019.0</v>
      </c>
      <c r="F1286" s="67" t="s">
        <v>823</v>
      </c>
      <c r="G1286" s="67" t="s">
        <v>824</v>
      </c>
      <c r="H1286" s="67" t="s">
        <v>825</v>
      </c>
      <c r="I1286" s="67" t="s">
        <v>95</v>
      </c>
      <c r="J1286" s="66">
        <v>2015.0</v>
      </c>
      <c r="K1286" s="66">
        <v>30.69</v>
      </c>
      <c r="L1286" s="66">
        <v>2011.0</v>
      </c>
      <c r="M1286" s="67" t="s">
        <v>833</v>
      </c>
      <c r="N1286" s="66">
        <v>31.23</v>
      </c>
      <c r="O1286" s="68"/>
      <c r="P1286" s="66">
        <v>1.5</v>
      </c>
      <c r="Q1286" s="66"/>
      <c r="R1286" s="66">
        <v>1.45</v>
      </c>
      <c r="S1286" s="68"/>
      <c r="T1286" s="68"/>
      <c r="U1286" s="68"/>
      <c r="V1286" s="68"/>
      <c r="W1286" s="68"/>
      <c r="X1286" s="69"/>
      <c r="Y1286" s="69"/>
      <c r="Z1286" s="68"/>
      <c r="AA1286" s="68"/>
      <c r="AB1286" s="66">
        <v>1.0</v>
      </c>
      <c r="AC1286" s="68"/>
      <c r="AD1286" s="68"/>
      <c r="AE1286" s="68"/>
      <c r="AF1286" s="68"/>
      <c r="AG1286" s="68"/>
      <c r="AH1286" s="68"/>
      <c r="AI1286" s="68"/>
      <c r="AJ1286" s="68"/>
      <c r="AK1286" s="68"/>
      <c r="AL1286" s="68"/>
      <c r="AM1286" s="68"/>
      <c r="AN1286" s="68"/>
      <c r="AO1286" s="68"/>
      <c r="AP1286" s="68"/>
      <c r="AQ1286" s="68"/>
      <c r="AR1286" s="68"/>
      <c r="AS1286" s="68"/>
      <c r="AT1286" s="68"/>
      <c r="AU1286" s="68"/>
      <c r="AV1286" s="68"/>
      <c r="AW1286" s="68"/>
      <c r="AX1286" s="68"/>
      <c r="AY1286" s="68"/>
      <c r="AZ1286" s="68"/>
      <c r="BA1286" s="68"/>
      <c r="BB1286" s="68"/>
      <c r="BC1286" s="68"/>
      <c r="BD1286" s="68"/>
      <c r="BE1286" s="68"/>
      <c r="BF1286" s="68"/>
      <c r="BG1286" s="68"/>
      <c r="BH1286" s="68"/>
      <c r="BI1286" s="68"/>
      <c r="BJ1286" s="68"/>
      <c r="BK1286" s="68"/>
      <c r="BL1286" s="68"/>
      <c r="BM1286" s="68"/>
      <c r="BN1286" s="68"/>
      <c r="BO1286" s="68"/>
      <c r="BP1286" s="68"/>
      <c r="BQ1286" s="68"/>
      <c r="BR1286" s="68"/>
      <c r="BS1286" s="68"/>
      <c r="BT1286" s="68"/>
      <c r="BU1286" s="68"/>
      <c r="BV1286" s="68"/>
      <c r="BW1286" s="68"/>
      <c r="BX1286" s="68"/>
      <c r="BY1286" s="68"/>
      <c r="BZ1286" s="68"/>
      <c r="CA1286" s="68"/>
      <c r="CB1286" s="68"/>
      <c r="CC1286" s="68"/>
      <c r="CD1286" s="68"/>
      <c r="CE1286" s="68"/>
      <c r="CF1286" s="68"/>
      <c r="CG1286" s="68"/>
      <c r="CH1286" s="68"/>
      <c r="CI1286" s="68"/>
    </row>
    <row r="1287">
      <c r="A1287" s="66">
        <v>633.0</v>
      </c>
      <c r="B1287" s="68"/>
      <c r="C1287" s="67" t="s">
        <v>758</v>
      </c>
      <c r="D1287" s="67" t="s">
        <v>243</v>
      </c>
      <c r="E1287" s="66">
        <v>2019.0</v>
      </c>
      <c r="F1287" s="67" t="s">
        <v>823</v>
      </c>
      <c r="G1287" s="67" t="s">
        <v>824</v>
      </c>
      <c r="H1287" s="67" t="s">
        <v>825</v>
      </c>
      <c r="I1287" s="67" t="s">
        <v>95</v>
      </c>
      <c r="J1287" s="66">
        <v>2015.0</v>
      </c>
      <c r="K1287" s="66">
        <v>78.16</v>
      </c>
      <c r="L1287" s="66">
        <v>2011.0</v>
      </c>
      <c r="M1287" s="67" t="s">
        <v>834</v>
      </c>
      <c r="N1287" s="66">
        <v>31.23</v>
      </c>
      <c r="O1287" s="66">
        <v>3.0</v>
      </c>
      <c r="P1287" s="68"/>
      <c r="Q1287" s="68"/>
      <c r="R1287" s="68"/>
      <c r="S1287" s="68"/>
      <c r="T1287" s="68"/>
      <c r="U1287" s="68"/>
      <c r="V1287" s="68"/>
      <c r="W1287" s="68"/>
      <c r="X1287" s="69"/>
      <c r="Y1287" s="69"/>
      <c r="Z1287" s="68"/>
      <c r="AA1287" s="68"/>
      <c r="AB1287" s="66">
        <v>1.0</v>
      </c>
      <c r="AC1287" s="68"/>
      <c r="AD1287" s="68"/>
      <c r="AE1287" s="68"/>
      <c r="AF1287" s="68"/>
      <c r="AG1287" s="68"/>
      <c r="AH1287" s="68"/>
      <c r="AI1287" s="68"/>
      <c r="AJ1287" s="68"/>
      <c r="AK1287" s="68"/>
      <c r="AL1287" s="68"/>
      <c r="AM1287" s="68"/>
      <c r="AN1287" s="68"/>
      <c r="AO1287" s="68"/>
      <c r="AP1287" s="68"/>
      <c r="AQ1287" s="68"/>
      <c r="AR1287" s="68"/>
      <c r="AS1287" s="68"/>
      <c r="AT1287" s="68"/>
      <c r="AU1287" s="68"/>
      <c r="AV1287" s="68"/>
      <c r="AW1287" s="68"/>
      <c r="AX1287" s="68"/>
      <c r="AY1287" s="68"/>
      <c r="AZ1287" s="68"/>
      <c r="BA1287" s="68"/>
      <c r="BB1287" s="68"/>
      <c r="BC1287" s="68"/>
      <c r="BD1287" s="68"/>
      <c r="BE1287" s="68"/>
      <c r="BF1287" s="68"/>
      <c r="BG1287" s="68"/>
      <c r="BH1287" s="68"/>
      <c r="BI1287" s="68"/>
      <c r="BJ1287" s="68"/>
      <c r="BK1287" s="68"/>
      <c r="BL1287" s="68"/>
      <c r="BM1287" s="68"/>
      <c r="BN1287" s="68"/>
      <c r="BO1287" s="68"/>
      <c r="BP1287" s="68"/>
      <c r="BQ1287" s="68"/>
      <c r="BR1287" s="68"/>
      <c r="BS1287" s="68"/>
      <c r="BT1287" s="68"/>
      <c r="BU1287" s="68"/>
      <c r="BV1287" s="68"/>
      <c r="BW1287" s="68"/>
      <c r="BX1287" s="68"/>
      <c r="BY1287" s="68"/>
      <c r="BZ1287" s="68"/>
      <c r="CA1287" s="68"/>
      <c r="CB1287" s="68"/>
      <c r="CC1287" s="68"/>
      <c r="CD1287" s="68"/>
      <c r="CE1287" s="68"/>
      <c r="CF1287" s="68"/>
      <c r="CG1287" s="68"/>
      <c r="CH1287" s="68"/>
      <c r="CI1287" s="68"/>
    </row>
    <row r="1288">
      <c r="A1288" s="66">
        <v>633.0</v>
      </c>
      <c r="B1288" s="68"/>
      <c r="C1288" s="67" t="s">
        <v>758</v>
      </c>
      <c r="D1288" s="67" t="s">
        <v>243</v>
      </c>
      <c r="E1288" s="66">
        <v>2019.0</v>
      </c>
      <c r="F1288" s="67" t="s">
        <v>823</v>
      </c>
      <c r="G1288" s="67" t="s">
        <v>824</v>
      </c>
      <c r="H1288" s="67" t="s">
        <v>825</v>
      </c>
      <c r="I1288" s="67" t="s">
        <v>95</v>
      </c>
      <c r="J1288" s="66">
        <v>2015.0</v>
      </c>
      <c r="K1288" s="66">
        <v>973.0</v>
      </c>
      <c r="L1288" s="66">
        <v>2011.0</v>
      </c>
      <c r="M1288" s="67" t="s">
        <v>834</v>
      </c>
      <c r="N1288" s="66">
        <v>31.23</v>
      </c>
      <c r="O1288" s="66">
        <v>1.0</v>
      </c>
      <c r="P1288" s="68"/>
      <c r="Q1288" s="68"/>
      <c r="R1288" s="68"/>
      <c r="S1288" s="68"/>
      <c r="T1288" s="68"/>
      <c r="U1288" s="68"/>
      <c r="V1288" s="68"/>
      <c r="W1288" s="68"/>
      <c r="X1288" s="69"/>
      <c r="Y1288" s="69"/>
      <c r="Z1288" s="68"/>
      <c r="AA1288" s="68"/>
      <c r="AB1288" s="66">
        <v>1.0</v>
      </c>
      <c r="AC1288" s="68"/>
      <c r="AD1288" s="68"/>
      <c r="AE1288" s="68"/>
      <c r="AF1288" s="68"/>
      <c r="AG1288" s="68"/>
      <c r="AH1288" s="68"/>
      <c r="AI1288" s="68"/>
      <c r="AJ1288" s="68"/>
      <c r="AK1288" s="68"/>
      <c r="AL1288" s="68"/>
      <c r="AM1288" s="68"/>
      <c r="AN1288" s="68"/>
      <c r="AO1288" s="68"/>
      <c r="AP1288" s="68"/>
      <c r="AQ1288" s="68"/>
      <c r="AR1288" s="68"/>
      <c r="AS1288" s="68"/>
      <c r="AT1288" s="68"/>
      <c r="AU1288" s="68"/>
      <c r="AV1288" s="68"/>
      <c r="AW1288" s="68"/>
      <c r="AX1288" s="68"/>
      <c r="AY1288" s="68"/>
      <c r="AZ1288" s="68"/>
      <c r="BA1288" s="68"/>
      <c r="BB1288" s="68"/>
      <c r="BC1288" s="68"/>
      <c r="BD1288" s="68"/>
      <c r="BE1288" s="68"/>
      <c r="BF1288" s="68"/>
      <c r="BG1288" s="68"/>
      <c r="BH1288" s="68"/>
      <c r="BI1288" s="68"/>
      <c r="BJ1288" s="68"/>
      <c r="BK1288" s="68"/>
      <c r="BL1288" s="68"/>
      <c r="BM1288" s="68"/>
      <c r="BN1288" s="68"/>
      <c r="BO1288" s="68"/>
      <c r="BP1288" s="68"/>
      <c r="BQ1288" s="68"/>
      <c r="BR1288" s="68"/>
      <c r="BS1288" s="68"/>
      <c r="BT1288" s="68"/>
      <c r="BU1288" s="68"/>
      <c r="BV1288" s="68"/>
      <c r="BW1288" s="68"/>
      <c r="BX1288" s="68"/>
      <c r="BY1288" s="68"/>
      <c r="BZ1288" s="68"/>
      <c r="CA1288" s="68"/>
      <c r="CB1288" s="68"/>
      <c r="CC1288" s="68"/>
      <c r="CD1288" s="68"/>
      <c r="CE1288" s="68"/>
      <c r="CF1288" s="68"/>
      <c r="CG1288" s="68"/>
      <c r="CH1288" s="68"/>
      <c r="CI1288" s="68"/>
    </row>
    <row r="1289">
      <c r="A1289" s="66">
        <v>633.0</v>
      </c>
      <c r="B1289" s="68"/>
      <c r="C1289" s="67" t="s">
        <v>758</v>
      </c>
      <c r="D1289" s="67" t="s">
        <v>243</v>
      </c>
      <c r="E1289" s="66">
        <v>2019.0</v>
      </c>
      <c r="F1289" s="67" t="s">
        <v>823</v>
      </c>
      <c r="G1289" s="67" t="s">
        <v>824</v>
      </c>
      <c r="H1289" s="67" t="s">
        <v>825</v>
      </c>
      <c r="I1289" s="67" t="s">
        <v>95</v>
      </c>
      <c r="J1289" s="66">
        <v>2015.0</v>
      </c>
      <c r="K1289" s="66">
        <v>30.69</v>
      </c>
      <c r="L1289" s="66">
        <v>2011.0</v>
      </c>
      <c r="M1289" s="67" t="s">
        <v>835</v>
      </c>
      <c r="N1289" s="66">
        <v>31.23</v>
      </c>
      <c r="O1289" s="68"/>
      <c r="P1289" s="66">
        <v>1.5</v>
      </c>
      <c r="Q1289" s="66"/>
      <c r="R1289" s="66">
        <v>1.45</v>
      </c>
      <c r="S1289" s="68"/>
      <c r="T1289" s="68"/>
      <c r="U1289" s="68"/>
      <c r="V1289" s="68"/>
      <c r="W1289" s="68"/>
      <c r="X1289" s="69"/>
      <c r="Y1289" s="69"/>
      <c r="Z1289" s="68"/>
      <c r="AA1289" s="68"/>
      <c r="AB1289" s="66">
        <v>1.0</v>
      </c>
      <c r="AC1289" s="68"/>
      <c r="AD1289" s="68"/>
      <c r="AE1289" s="68"/>
      <c r="AF1289" s="68"/>
      <c r="AG1289" s="68"/>
      <c r="AH1289" s="68"/>
      <c r="AI1289" s="68"/>
      <c r="AJ1289" s="68"/>
      <c r="AK1289" s="68"/>
      <c r="AL1289" s="68"/>
      <c r="AM1289" s="68"/>
      <c r="AN1289" s="68"/>
      <c r="AO1289" s="68"/>
      <c r="AP1289" s="68"/>
      <c r="AQ1289" s="68"/>
      <c r="AR1289" s="68"/>
      <c r="AS1289" s="68"/>
      <c r="AT1289" s="68"/>
      <c r="AU1289" s="68"/>
      <c r="AV1289" s="68"/>
      <c r="AW1289" s="68"/>
      <c r="AX1289" s="68"/>
      <c r="AY1289" s="68"/>
      <c r="AZ1289" s="68"/>
      <c r="BA1289" s="68"/>
      <c r="BB1289" s="68"/>
      <c r="BC1289" s="68"/>
      <c r="BD1289" s="68"/>
      <c r="BE1289" s="68"/>
      <c r="BF1289" s="68"/>
      <c r="BG1289" s="68"/>
      <c r="BH1289" s="68"/>
      <c r="BI1289" s="68"/>
      <c r="BJ1289" s="68"/>
      <c r="BK1289" s="68"/>
      <c r="BL1289" s="68"/>
      <c r="BM1289" s="68"/>
      <c r="BN1289" s="68"/>
      <c r="BO1289" s="68"/>
      <c r="BP1289" s="68"/>
      <c r="BQ1289" s="68"/>
      <c r="BR1289" s="68"/>
      <c r="BS1289" s="68"/>
      <c r="BT1289" s="68"/>
      <c r="BU1289" s="68"/>
      <c r="BV1289" s="68"/>
      <c r="BW1289" s="68"/>
      <c r="BX1289" s="68"/>
      <c r="BY1289" s="68"/>
      <c r="BZ1289" s="68"/>
      <c r="CA1289" s="68"/>
      <c r="CB1289" s="68"/>
      <c r="CC1289" s="68"/>
      <c r="CD1289" s="68"/>
      <c r="CE1289" s="68"/>
      <c r="CF1289" s="68"/>
      <c r="CG1289" s="68"/>
      <c r="CH1289" s="68"/>
      <c r="CI1289" s="68"/>
    </row>
    <row r="1290">
      <c r="A1290" s="66">
        <v>633.0</v>
      </c>
      <c r="B1290" s="68"/>
      <c r="C1290" s="67" t="s">
        <v>758</v>
      </c>
      <c r="D1290" s="67" t="s">
        <v>243</v>
      </c>
      <c r="E1290" s="66">
        <v>2019.0</v>
      </c>
      <c r="F1290" s="67" t="s">
        <v>823</v>
      </c>
      <c r="G1290" s="67" t="s">
        <v>824</v>
      </c>
      <c r="H1290" s="67" t="s">
        <v>825</v>
      </c>
      <c r="I1290" s="67" t="s">
        <v>95</v>
      </c>
      <c r="J1290" s="66">
        <v>2015.0</v>
      </c>
      <c r="K1290" s="66">
        <v>78.16</v>
      </c>
      <c r="L1290" s="66">
        <v>2011.0</v>
      </c>
      <c r="M1290" s="67" t="s">
        <v>836</v>
      </c>
      <c r="N1290" s="66">
        <v>31.23</v>
      </c>
      <c r="O1290" s="66">
        <v>3.0</v>
      </c>
      <c r="P1290" s="68"/>
      <c r="Q1290" s="68"/>
      <c r="R1290" s="68"/>
      <c r="S1290" s="68"/>
      <c r="T1290" s="68"/>
      <c r="U1290" s="68"/>
      <c r="V1290" s="68"/>
      <c r="W1290" s="68"/>
      <c r="X1290" s="69"/>
      <c r="Y1290" s="69"/>
      <c r="Z1290" s="68"/>
      <c r="AA1290" s="68"/>
      <c r="AB1290" s="66">
        <v>1.0</v>
      </c>
      <c r="AC1290" s="68"/>
      <c r="AD1290" s="68"/>
      <c r="AE1290" s="68"/>
      <c r="AF1290" s="68"/>
      <c r="AG1290" s="68"/>
      <c r="AH1290" s="68"/>
      <c r="AI1290" s="68"/>
      <c r="AJ1290" s="68"/>
      <c r="AK1290" s="68"/>
      <c r="AL1290" s="68"/>
      <c r="AM1290" s="68"/>
      <c r="AN1290" s="68"/>
      <c r="AO1290" s="68"/>
      <c r="AP1290" s="68"/>
      <c r="AQ1290" s="68"/>
      <c r="AR1290" s="68"/>
      <c r="AS1290" s="68"/>
      <c r="AT1290" s="68"/>
      <c r="AU1290" s="68"/>
      <c r="AV1290" s="68"/>
      <c r="AW1290" s="68"/>
      <c r="AX1290" s="68"/>
      <c r="AY1290" s="68"/>
      <c r="AZ1290" s="68"/>
      <c r="BA1290" s="68"/>
      <c r="BB1290" s="68"/>
      <c r="BC1290" s="68"/>
      <c r="BD1290" s="68"/>
      <c r="BE1290" s="68"/>
      <c r="BF1290" s="68"/>
      <c r="BG1290" s="68"/>
      <c r="BH1290" s="68"/>
      <c r="BI1290" s="68"/>
      <c r="BJ1290" s="68"/>
      <c r="BK1290" s="68"/>
      <c r="BL1290" s="68"/>
      <c r="BM1290" s="68"/>
      <c r="BN1290" s="68"/>
      <c r="BO1290" s="68"/>
      <c r="BP1290" s="68"/>
      <c r="BQ1290" s="68"/>
      <c r="BR1290" s="68"/>
      <c r="BS1290" s="68"/>
      <c r="BT1290" s="68"/>
      <c r="BU1290" s="68"/>
      <c r="BV1290" s="68"/>
      <c r="BW1290" s="68"/>
      <c r="BX1290" s="68"/>
      <c r="BY1290" s="68"/>
      <c r="BZ1290" s="68"/>
      <c r="CA1290" s="68"/>
      <c r="CB1290" s="68"/>
      <c r="CC1290" s="68"/>
      <c r="CD1290" s="68"/>
      <c r="CE1290" s="68"/>
      <c r="CF1290" s="68"/>
      <c r="CG1290" s="68"/>
      <c r="CH1290" s="68"/>
      <c r="CI1290" s="68"/>
    </row>
    <row r="1291">
      <c r="A1291" s="66">
        <v>633.0</v>
      </c>
      <c r="B1291" s="68"/>
      <c r="C1291" s="67" t="s">
        <v>758</v>
      </c>
      <c r="D1291" s="67" t="s">
        <v>243</v>
      </c>
      <c r="E1291" s="66">
        <v>2019.0</v>
      </c>
      <c r="F1291" s="67" t="s">
        <v>823</v>
      </c>
      <c r="G1291" s="67" t="s">
        <v>824</v>
      </c>
      <c r="H1291" s="67" t="s">
        <v>825</v>
      </c>
      <c r="I1291" s="67" t="s">
        <v>95</v>
      </c>
      <c r="J1291" s="66">
        <v>2015.0</v>
      </c>
      <c r="K1291" s="66">
        <v>972.82</v>
      </c>
      <c r="L1291" s="66">
        <v>2011.0</v>
      </c>
      <c r="M1291" s="67" t="s">
        <v>836</v>
      </c>
      <c r="N1291" s="66">
        <v>31.23</v>
      </c>
      <c r="O1291" s="66">
        <v>1.0</v>
      </c>
      <c r="P1291" s="68"/>
      <c r="Q1291" s="68"/>
      <c r="R1291" s="68"/>
      <c r="S1291" s="68"/>
      <c r="T1291" s="68"/>
      <c r="U1291" s="68"/>
      <c r="V1291" s="68"/>
      <c r="W1291" s="68"/>
      <c r="X1291" s="69"/>
      <c r="Y1291" s="69"/>
      <c r="Z1291" s="68"/>
      <c r="AA1291" s="68"/>
      <c r="AB1291" s="66">
        <v>1.0</v>
      </c>
      <c r="AC1291" s="68"/>
      <c r="AD1291" s="68"/>
      <c r="AE1291" s="68"/>
      <c r="AF1291" s="68"/>
      <c r="AG1291" s="68"/>
      <c r="AH1291" s="68"/>
      <c r="AI1291" s="68"/>
      <c r="AJ1291" s="68"/>
      <c r="AK1291" s="68"/>
      <c r="AL1291" s="68"/>
      <c r="AM1291" s="68"/>
      <c r="AN1291" s="68"/>
      <c r="AO1291" s="68"/>
      <c r="AP1291" s="68"/>
      <c r="AQ1291" s="68"/>
      <c r="AR1291" s="68"/>
      <c r="AS1291" s="68"/>
      <c r="AT1291" s="68"/>
      <c r="AU1291" s="68"/>
      <c r="AV1291" s="68"/>
      <c r="AW1291" s="68"/>
      <c r="AX1291" s="68"/>
      <c r="AY1291" s="68"/>
      <c r="AZ1291" s="68"/>
      <c r="BA1291" s="68"/>
      <c r="BB1291" s="68"/>
      <c r="BC1291" s="68"/>
      <c r="BD1291" s="68"/>
      <c r="BE1291" s="68"/>
      <c r="BF1291" s="68"/>
      <c r="BG1291" s="68"/>
      <c r="BH1291" s="68"/>
      <c r="BI1291" s="68"/>
      <c r="BJ1291" s="68"/>
      <c r="BK1291" s="68"/>
      <c r="BL1291" s="68"/>
      <c r="BM1291" s="68"/>
      <c r="BN1291" s="68"/>
      <c r="BO1291" s="68"/>
      <c r="BP1291" s="68"/>
      <c r="BQ1291" s="68"/>
      <c r="BR1291" s="68"/>
      <c r="BS1291" s="68"/>
      <c r="BT1291" s="68"/>
      <c r="BU1291" s="68"/>
      <c r="BV1291" s="68"/>
      <c r="BW1291" s="68"/>
      <c r="BX1291" s="68"/>
      <c r="BY1291" s="68"/>
      <c r="BZ1291" s="68"/>
      <c r="CA1291" s="68"/>
      <c r="CB1291" s="68"/>
      <c r="CC1291" s="68"/>
      <c r="CD1291" s="68"/>
      <c r="CE1291" s="68"/>
      <c r="CF1291" s="68"/>
      <c r="CG1291" s="68"/>
      <c r="CH1291" s="68"/>
      <c r="CI1291" s="68"/>
    </row>
    <row r="1292">
      <c r="A1292" s="66">
        <v>633.0</v>
      </c>
      <c r="B1292" s="68"/>
      <c r="C1292" s="67" t="s">
        <v>758</v>
      </c>
      <c r="D1292" s="67" t="s">
        <v>243</v>
      </c>
      <c r="E1292" s="66">
        <v>2019.0</v>
      </c>
      <c r="F1292" s="67" t="s">
        <v>823</v>
      </c>
      <c r="G1292" s="67" t="s">
        <v>824</v>
      </c>
      <c r="H1292" s="67" t="s">
        <v>825</v>
      </c>
      <c r="I1292" s="67" t="s">
        <v>95</v>
      </c>
      <c r="J1292" s="66">
        <v>2015.0</v>
      </c>
      <c r="K1292" s="66">
        <v>30.69</v>
      </c>
      <c r="L1292" s="66">
        <v>2011.0</v>
      </c>
      <c r="M1292" s="67" t="s">
        <v>837</v>
      </c>
      <c r="N1292" s="66">
        <v>31.23</v>
      </c>
      <c r="O1292" s="68"/>
      <c r="P1292" s="66">
        <v>1.5</v>
      </c>
      <c r="Q1292" s="66"/>
      <c r="R1292" s="66">
        <v>1.45</v>
      </c>
      <c r="S1292" s="68"/>
      <c r="T1292" s="68"/>
      <c r="U1292" s="68"/>
      <c r="V1292" s="68"/>
      <c r="W1292" s="68"/>
      <c r="X1292" s="69"/>
      <c r="Y1292" s="69"/>
      <c r="Z1292" s="68"/>
      <c r="AA1292" s="68"/>
      <c r="AB1292" s="66">
        <v>1.0</v>
      </c>
      <c r="AC1292" s="68"/>
      <c r="AD1292" s="68"/>
      <c r="AE1292" s="68"/>
      <c r="AF1292" s="68"/>
      <c r="AG1292" s="68"/>
      <c r="AH1292" s="68"/>
      <c r="AI1292" s="68"/>
      <c r="AJ1292" s="68"/>
      <c r="AK1292" s="68"/>
      <c r="AL1292" s="68"/>
      <c r="AM1292" s="68"/>
      <c r="AN1292" s="68"/>
      <c r="AO1292" s="68"/>
      <c r="AP1292" s="68"/>
      <c r="AQ1292" s="68"/>
      <c r="AR1292" s="68"/>
      <c r="AS1292" s="68"/>
      <c r="AT1292" s="68"/>
      <c r="AU1292" s="68"/>
      <c r="AV1292" s="68"/>
      <c r="AW1292" s="68"/>
      <c r="AX1292" s="68"/>
      <c r="AY1292" s="68"/>
      <c r="AZ1292" s="68"/>
      <c r="BA1292" s="68"/>
      <c r="BB1292" s="68"/>
      <c r="BC1292" s="68"/>
      <c r="BD1292" s="68"/>
      <c r="BE1292" s="68"/>
      <c r="BF1292" s="68"/>
      <c r="BG1292" s="68"/>
      <c r="BH1292" s="68"/>
      <c r="BI1292" s="68"/>
      <c r="BJ1292" s="68"/>
      <c r="BK1292" s="68"/>
      <c r="BL1292" s="68"/>
      <c r="BM1292" s="68"/>
      <c r="BN1292" s="68"/>
      <c r="BO1292" s="68"/>
      <c r="BP1292" s="68"/>
      <c r="BQ1292" s="68"/>
      <c r="BR1292" s="68"/>
      <c r="BS1292" s="68"/>
      <c r="BT1292" s="68"/>
      <c r="BU1292" s="68"/>
      <c r="BV1292" s="68"/>
      <c r="BW1292" s="68"/>
      <c r="BX1292" s="68"/>
      <c r="BY1292" s="68"/>
      <c r="BZ1292" s="68"/>
      <c r="CA1292" s="68"/>
      <c r="CB1292" s="68"/>
      <c r="CC1292" s="68"/>
      <c r="CD1292" s="68"/>
      <c r="CE1292" s="68"/>
      <c r="CF1292" s="68"/>
      <c r="CG1292" s="68"/>
      <c r="CH1292" s="68"/>
      <c r="CI1292" s="68"/>
    </row>
    <row r="1293">
      <c r="A1293" s="66">
        <v>633.0</v>
      </c>
      <c r="B1293" s="68"/>
      <c r="C1293" s="67" t="s">
        <v>758</v>
      </c>
      <c r="D1293" s="67" t="s">
        <v>243</v>
      </c>
      <c r="E1293" s="66">
        <v>2019.0</v>
      </c>
      <c r="F1293" s="67" t="s">
        <v>823</v>
      </c>
      <c r="G1293" s="67" t="s">
        <v>824</v>
      </c>
      <c r="H1293" s="67" t="s">
        <v>825</v>
      </c>
      <c r="I1293" s="67" t="s">
        <v>95</v>
      </c>
      <c r="J1293" s="66">
        <v>2015.0</v>
      </c>
      <c r="K1293" s="66">
        <v>78.16</v>
      </c>
      <c r="L1293" s="66">
        <v>2011.0</v>
      </c>
      <c r="M1293" s="67" t="s">
        <v>838</v>
      </c>
      <c r="N1293" s="66">
        <v>31.23</v>
      </c>
      <c r="O1293" s="66">
        <v>3.0</v>
      </c>
      <c r="P1293" s="68"/>
      <c r="Q1293" s="68"/>
      <c r="R1293" s="68"/>
      <c r="S1293" s="68"/>
      <c r="T1293" s="68"/>
      <c r="U1293" s="68"/>
      <c r="V1293" s="68"/>
      <c r="W1293" s="68"/>
      <c r="X1293" s="69"/>
      <c r="Y1293" s="69"/>
      <c r="Z1293" s="68"/>
      <c r="AA1293" s="68"/>
      <c r="AB1293" s="66">
        <v>1.0</v>
      </c>
      <c r="AC1293" s="68"/>
      <c r="AD1293" s="68"/>
      <c r="AE1293" s="68"/>
      <c r="AF1293" s="68"/>
      <c r="AG1293" s="68"/>
      <c r="AH1293" s="68"/>
      <c r="AI1293" s="68"/>
      <c r="AJ1293" s="68"/>
      <c r="AK1293" s="68"/>
      <c r="AL1293" s="68"/>
      <c r="AM1293" s="68"/>
      <c r="AN1293" s="68"/>
      <c r="AO1293" s="68"/>
      <c r="AP1293" s="68"/>
      <c r="AQ1293" s="68"/>
      <c r="AR1293" s="68"/>
      <c r="AS1293" s="68"/>
      <c r="AT1293" s="68"/>
      <c r="AU1293" s="68"/>
      <c r="AV1293" s="68"/>
      <c r="AW1293" s="68"/>
      <c r="AX1293" s="68"/>
      <c r="AY1293" s="68"/>
      <c r="AZ1293" s="68"/>
      <c r="BA1293" s="68"/>
      <c r="BB1293" s="68"/>
      <c r="BC1293" s="68"/>
      <c r="BD1293" s="68"/>
      <c r="BE1293" s="68"/>
      <c r="BF1293" s="68"/>
      <c r="BG1293" s="68"/>
      <c r="BH1293" s="68"/>
      <c r="BI1293" s="68"/>
      <c r="BJ1293" s="68"/>
      <c r="BK1293" s="68"/>
      <c r="BL1293" s="68"/>
      <c r="BM1293" s="68"/>
      <c r="BN1293" s="68"/>
      <c r="BO1293" s="68"/>
      <c r="BP1293" s="68"/>
      <c r="BQ1293" s="68"/>
      <c r="BR1293" s="68"/>
      <c r="BS1293" s="68"/>
      <c r="BT1293" s="68"/>
      <c r="BU1293" s="68"/>
      <c r="BV1293" s="68"/>
      <c r="BW1293" s="68"/>
      <c r="BX1293" s="68"/>
      <c r="BY1293" s="68"/>
      <c r="BZ1293" s="68"/>
      <c r="CA1293" s="68"/>
      <c r="CB1293" s="68"/>
      <c r="CC1293" s="68"/>
      <c r="CD1293" s="68"/>
      <c r="CE1293" s="68"/>
      <c r="CF1293" s="68"/>
      <c r="CG1293" s="68"/>
      <c r="CH1293" s="68"/>
      <c r="CI1293" s="68"/>
    </row>
    <row r="1294">
      <c r="A1294" s="66">
        <v>633.0</v>
      </c>
      <c r="B1294" s="68"/>
      <c r="C1294" s="67" t="s">
        <v>758</v>
      </c>
      <c r="D1294" s="67" t="s">
        <v>243</v>
      </c>
      <c r="E1294" s="66">
        <v>2019.0</v>
      </c>
      <c r="F1294" s="67" t="s">
        <v>823</v>
      </c>
      <c r="G1294" s="67" t="s">
        <v>824</v>
      </c>
      <c r="H1294" s="67" t="s">
        <v>825</v>
      </c>
      <c r="I1294" s="67" t="s">
        <v>95</v>
      </c>
      <c r="J1294" s="66">
        <v>2015.0</v>
      </c>
      <c r="K1294" s="66">
        <v>973.0</v>
      </c>
      <c r="L1294" s="66">
        <v>2011.0</v>
      </c>
      <c r="M1294" s="67" t="s">
        <v>838</v>
      </c>
      <c r="N1294" s="66">
        <v>31.23</v>
      </c>
      <c r="O1294" s="66">
        <v>1.0</v>
      </c>
      <c r="P1294" s="68"/>
      <c r="Q1294" s="68"/>
      <c r="R1294" s="68"/>
      <c r="S1294" s="68"/>
      <c r="T1294" s="68"/>
      <c r="U1294" s="68"/>
      <c r="V1294" s="68"/>
      <c r="W1294" s="68"/>
      <c r="X1294" s="69"/>
      <c r="Y1294" s="69"/>
      <c r="Z1294" s="68"/>
      <c r="AA1294" s="68"/>
      <c r="AB1294" s="66">
        <v>1.0</v>
      </c>
      <c r="AC1294" s="68"/>
      <c r="AD1294" s="68"/>
      <c r="AE1294" s="68"/>
      <c r="AF1294" s="68"/>
      <c r="AG1294" s="68"/>
      <c r="AH1294" s="68"/>
      <c r="AI1294" s="68"/>
      <c r="AJ1294" s="68"/>
      <c r="AK1294" s="68"/>
      <c r="AL1294" s="68"/>
      <c r="AM1294" s="68"/>
      <c r="AN1294" s="68"/>
      <c r="AO1294" s="68"/>
      <c r="AP1294" s="68"/>
      <c r="AQ1294" s="68"/>
      <c r="AR1294" s="68"/>
      <c r="AS1294" s="68"/>
      <c r="AT1294" s="68"/>
      <c r="AU1294" s="68"/>
      <c r="AV1294" s="68"/>
      <c r="AW1294" s="68"/>
      <c r="AX1294" s="68"/>
      <c r="AY1294" s="68"/>
      <c r="AZ1294" s="68"/>
      <c r="BA1294" s="68"/>
      <c r="BB1294" s="68"/>
      <c r="BC1294" s="68"/>
      <c r="BD1294" s="68"/>
      <c r="BE1294" s="68"/>
      <c r="BF1294" s="68"/>
      <c r="BG1294" s="68"/>
      <c r="BH1294" s="68"/>
      <c r="BI1294" s="68"/>
      <c r="BJ1294" s="68"/>
      <c r="BK1294" s="68"/>
      <c r="BL1294" s="68"/>
      <c r="BM1294" s="68"/>
      <c r="BN1294" s="68"/>
      <c r="BO1294" s="68"/>
      <c r="BP1294" s="68"/>
      <c r="BQ1294" s="68"/>
      <c r="BR1294" s="68"/>
      <c r="BS1294" s="68"/>
      <c r="BT1294" s="68"/>
      <c r="BU1294" s="68"/>
      <c r="BV1294" s="68"/>
      <c r="BW1294" s="68"/>
      <c r="BX1294" s="68"/>
      <c r="BY1294" s="68"/>
      <c r="BZ1294" s="68"/>
      <c r="CA1294" s="68"/>
      <c r="CB1294" s="68"/>
      <c r="CC1294" s="68"/>
      <c r="CD1294" s="68"/>
      <c r="CE1294" s="68"/>
      <c r="CF1294" s="68"/>
      <c r="CG1294" s="68"/>
      <c r="CH1294" s="68"/>
      <c r="CI1294" s="68"/>
    </row>
    <row r="1295">
      <c r="A1295" s="66">
        <v>633.0</v>
      </c>
      <c r="B1295" s="68"/>
      <c r="C1295" s="67" t="s">
        <v>758</v>
      </c>
      <c r="D1295" s="67" t="s">
        <v>243</v>
      </c>
      <c r="E1295" s="66">
        <v>2019.0</v>
      </c>
      <c r="F1295" s="67" t="s">
        <v>823</v>
      </c>
      <c r="G1295" s="67" t="s">
        <v>824</v>
      </c>
      <c r="H1295" s="67" t="s">
        <v>825</v>
      </c>
      <c r="I1295" s="67" t="s">
        <v>95</v>
      </c>
      <c r="J1295" s="66">
        <v>2015.0</v>
      </c>
      <c r="K1295" s="66">
        <v>39.41</v>
      </c>
      <c r="L1295" s="66">
        <v>2011.0</v>
      </c>
      <c r="M1295" s="67" t="s">
        <v>839</v>
      </c>
      <c r="N1295" s="66">
        <v>31.23</v>
      </c>
      <c r="O1295" s="68"/>
      <c r="P1295" s="66">
        <v>1.5</v>
      </c>
      <c r="Q1295" s="66"/>
      <c r="R1295" s="66">
        <v>1.45</v>
      </c>
      <c r="S1295" s="68"/>
      <c r="T1295" s="68"/>
      <c r="U1295" s="68"/>
      <c r="V1295" s="68"/>
      <c r="W1295" s="68"/>
      <c r="X1295" s="69"/>
      <c r="Y1295" s="69"/>
      <c r="Z1295" s="68"/>
      <c r="AA1295" s="68"/>
      <c r="AB1295" s="66">
        <v>1.0</v>
      </c>
      <c r="AC1295" s="68"/>
      <c r="AD1295" s="68"/>
      <c r="AE1295" s="68"/>
      <c r="AF1295" s="68"/>
      <c r="AG1295" s="68"/>
      <c r="AH1295" s="68"/>
      <c r="AI1295" s="68"/>
      <c r="AJ1295" s="68"/>
      <c r="AK1295" s="68"/>
      <c r="AL1295" s="68"/>
      <c r="AM1295" s="68"/>
      <c r="AN1295" s="68"/>
      <c r="AO1295" s="68"/>
      <c r="AP1295" s="68"/>
      <c r="AQ1295" s="68"/>
      <c r="AR1295" s="68"/>
      <c r="AS1295" s="68"/>
      <c r="AT1295" s="68"/>
      <c r="AU1295" s="68"/>
      <c r="AV1295" s="68"/>
      <c r="AW1295" s="68"/>
      <c r="AX1295" s="68"/>
      <c r="AY1295" s="68"/>
      <c r="AZ1295" s="68"/>
      <c r="BA1295" s="68"/>
      <c r="BB1295" s="68"/>
      <c r="BC1295" s="68"/>
      <c r="BD1295" s="68"/>
      <c r="BE1295" s="68"/>
      <c r="BF1295" s="68"/>
      <c r="BG1295" s="68"/>
      <c r="BH1295" s="68"/>
      <c r="BI1295" s="68"/>
      <c r="BJ1295" s="68"/>
      <c r="BK1295" s="68"/>
      <c r="BL1295" s="68"/>
      <c r="BM1295" s="68"/>
      <c r="BN1295" s="68"/>
      <c r="BO1295" s="68"/>
      <c r="BP1295" s="68"/>
      <c r="BQ1295" s="68"/>
      <c r="BR1295" s="68"/>
      <c r="BS1295" s="68"/>
      <c r="BT1295" s="68"/>
      <c r="BU1295" s="68"/>
      <c r="BV1295" s="68"/>
      <c r="BW1295" s="68"/>
      <c r="BX1295" s="68"/>
      <c r="BY1295" s="68"/>
      <c r="BZ1295" s="68"/>
      <c r="CA1295" s="68"/>
      <c r="CB1295" s="68"/>
      <c r="CC1295" s="68"/>
      <c r="CD1295" s="68"/>
      <c r="CE1295" s="68"/>
      <c r="CF1295" s="68"/>
      <c r="CG1295" s="68"/>
      <c r="CH1295" s="68"/>
      <c r="CI1295" s="68"/>
    </row>
    <row r="1296">
      <c r="A1296" s="66">
        <v>633.0</v>
      </c>
      <c r="B1296" s="68"/>
      <c r="C1296" s="67" t="s">
        <v>758</v>
      </c>
      <c r="D1296" s="67" t="s">
        <v>243</v>
      </c>
      <c r="E1296" s="66">
        <v>2019.0</v>
      </c>
      <c r="F1296" s="67" t="s">
        <v>823</v>
      </c>
      <c r="G1296" s="67" t="s">
        <v>824</v>
      </c>
      <c r="H1296" s="67" t="s">
        <v>825</v>
      </c>
      <c r="I1296" s="67" t="s">
        <v>95</v>
      </c>
      <c r="J1296" s="66">
        <v>2015.0</v>
      </c>
      <c r="K1296" s="66">
        <v>83.59</v>
      </c>
      <c r="L1296" s="66">
        <v>2011.0</v>
      </c>
      <c r="M1296" s="67" t="s">
        <v>840</v>
      </c>
      <c r="N1296" s="66">
        <v>31.23</v>
      </c>
      <c r="O1296" s="66">
        <v>3.0</v>
      </c>
      <c r="P1296" s="68"/>
      <c r="Q1296" s="68"/>
      <c r="R1296" s="68"/>
      <c r="S1296" s="68"/>
      <c r="T1296" s="68"/>
      <c r="U1296" s="68"/>
      <c r="V1296" s="68"/>
      <c r="W1296" s="68"/>
      <c r="X1296" s="69"/>
      <c r="Y1296" s="69"/>
      <c r="Z1296" s="68"/>
      <c r="AA1296" s="68"/>
      <c r="AB1296" s="66">
        <v>1.0</v>
      </c>
      <c r="AC1296" s="68"/>
      <c r="AD1296" s="68"/>
      <c r="AE1296" s="68"/>
      <c r="AF1296" s="68"/>
      <c r="AG1296" s="68"/>
      <c r="AH1296" s="68"/>
      <c r="AI1296" s="68"/>
      <c r="AJ1296" s="68"/>
      <c r="AK1296" s="68"/>
      <c r="AL1296" s="68"/>
      <c r="AM1296" s="68"/>
      <c r="AN1296" s="68"/>
      <c r="AO1296" s="68"/>
      <c r="AP1296" s="68"/>
      <c r="AQ1296" s="68"/>
      <c r="AR1296" s="68"/>
      <c r="AS1296" s="68"/>
      <c r="AT1296" s="68"/>
      <c r="AU1296" s="68"/>
      <c r="AV1296" s="68"/>
      <c r="AW1296" s="68"/>
      <c r="AX1296" s="68"/>
      <c r="AY1296" s="68"/>
      <c r="AZ1296" s="68"/>
      <c r="BA1296" s="68"/>
      <c r="BB1296" s="68"/>
      <c r="BC1296" s="68"/>
      <c r="BD1296" s="68"/>
      <c r="BE1296" s="68"/>
      <c r="BF1296" s="68"/>
      <c r="BG1296" s="68"/>
      <c r="BH1296" s="68"/>
      <c r="BI1296" s="68"/>
      <c r="BJ1296" s="68"/>
      <c r="BK1296" s="68"/>
      <c r="BL1296" s="68"/>
      <c r="BM1296" s="68"/>
      <c r="BN1296" s="68"/>
      <c r="BO1296" s="68"/>
      <c r="BP1296" s="68"/>
      <c r="BQ1296" s="68"/>
      <c r="BR1296" s="68"/>
      <c r="BS1296" s="68"/>
      <c r="BT1296" s="68"/>
      <c r="BU1296" s="68"/>
      <c r="BV1296" s="68"/>
      <c r="BW1296" s="68"/>
      <c r="BX1296" s="68"/>
      <c r="BY1296" s="68"/>
      <c r="BZ1296" s="68"/>
      <c r="CA1296" s="68"/>
      <c r="CB1296" s="68"/>
      <c r="CC1296" s="68"/>
      <c r="CD1296" s="68"/>
      <c r="CE1296" s="68"/>
      <c r="CF1296" s="68"/>
      <c r="CG1296" s="68"/>
      <c r="CH1296" s="68"/>
      <c r="CI1296" s="68"/>
    </row>
    <row r="1297">
      <c r="A1297" s="66">
        <v>633.0</v>
      </c>
      <c r="B1297" s="68"/>
      <c r="C1297" s="67" t="s">
        <v>758</v>
      </c>
      <c r="D1297" s="67" t="s">
        <v>243</v>
      </c>
      <c r="E1297" s="66">
        <v>2019.0</v>
      </c>
      <c r="F1297" s="67" t="s">
        <v>823</v>
      </c>
      <c r="G1297" s="67" t="s">
        <v>824</v>
      </c>
      <c r="H1297" s="67" t="s">
        <v>825</v>
      </c>
      <c r="I1297" s="67" t="s">
        <v>95</v>
      </c>
      <c r="J1297" s="66">
        <v>2015.0</v>
      </c>
      <c r="K1297" s="66">
        <v>972.82</v>
      </c>
      <c r="L1297" s="66">
        <v>2011.0</v>
      </c>
      <c r="M1297" s="67" t="s">
        <v>840</v>
      </c>
      <c r="N1297" s="66">
        <v>31.23</v>
      </c>
      <c r="O1297" s="66">
        <v>1.0</v>
      </c>
      <c r="P1297" s="68"/>
      <c r="Q1297" s="68"/>
      <c r="R1297" s="68"/>
      <c r="S1297" s="68"/>
      <c r="T1297" s="68"/>
      <c r="U1297" s="68"/>
      <c r="V1297" s="68"/>
      <c r="W1297" s="68"/>
      <c r="X1297" s="69"/>
      <c r="Y1297" s="69"/>
      <c r="Z1297" s="68"/>
      <c r="AA1297" s="68"/>
      <c r="AB1297" s="66">
        <v>1.0</v>
      </c>
      <c r="AC1297" s="68"/>
      <c r="AD1297" s="68"/>
      <c r="AE1297" s="68"/>
      <c r="AF1297" s="68"/>
      <c r="AG1297" s="68"/>
      <c r="AH1297" s="68"/>
      <c r="AI1297" s="68"/>
      <c r="AJ1297" s="68"/>
      <c r="AK1297" s="68"/>
      <c r="AL1297" s="68"/>
      <c r="AM1297" s="68"/>
      <c r="AN1297" s="68"/>
      <c r="AO1297" s="68"/>
      <c r="AP1297" s="68"/>
      <c r="AQ1297" s="68"/>
      <c r="AR1297" s="68"/>
      <c r="AS1297" s="68"/>
      <c r="AT1297" s="68"/>
      <c r="AU1297" s="68"/>
      <c r="AV1297" s="68"/>
      <c r="AW1297" s="68"/>
      <c r="AX1297" s="68"/>
      <c r="AY1297" s="68"/>
      <c r="AZ1297" s="68"/>
      <c r="BA1297" s="68"/>
      <c r="BB1297" s="68"/>
      <c r="BC1297" s="68"/>
      <c r="BD1297" s="68"/>
      <c r="BE1297" s="68"/>
      <c r="BF1297" s="68"/>
      <c r="BG1297" s="68"/>
      <c r="BH1297" s="68"/>
      <c r="BI1297" s="68"/>
      <c r="BJ1297" s="68"/>
      <c r="BK1297" s="68"/>
      <c r="BL1297" s="68"/>
      <c r="BM1297" s="68"/>
      <c r="BN1297" s="68"/>
      <c r="BO1297" s="68"/>
      <c r="BP1297" s="68"/>
      <c r="BQ1297" s="68"/>
      <c r="BR1297" s="68"/>
      <c r="BS1297" s="68"/>
      <c r="BT1297" s="68"/>
      <c r="BU1297" s="68"/>
      <c r="BV1297" s="68"/>
      <c r="BW1297" s="68"/>
      <c r="BX1297" s="68"/>
      <c r="BY1297" s="68"/>
      <c r="BZ1297" s="68"/>
      <c r="CA1297" s="68"/>
      <c r="CB1297" s="68"/>
      <c r="CC1297" s="68"/>
      <c r="CD1297" s="68"/>
      <c r="CE1297" s="68"/>
      <c r="CF1297" s="68"/>
      <c r="CG1297" s="68"/>
      <c r="CH1297" s="68"/>
      <c r="CI1297" s="68"/>
    </row>
    <row r="1298">
      <c r="A1298" s="66">
        <v>633.0</v>
      </c>
      <c r="B1298" s="68"/>
      <c r="C1298" s="67" t="s">
        <v>758</v>
      </c>
      <c r="D1298" s="67" t="s">
        <v>243</v>
      </c>
      <c r="E1298" s="66">
        <v>2019.0</v>
      </c>
      <c r="F1298" s="67" t="s">
        <v>823</v>
      </c>
      <c r="G1298" s="67" t="s">
        <v>824</v>
      </c>
      <c r="H1298" s="67" t="s">
        <v>825</v>
      </c>
      <c r="I1298" s="67" t="s">
        <v>95</v>
      </c>
      <c r="J1298" s="66">
        <v>2015.0</v>
      </c>
      <c r="K1298" s="66">
        <v>85.12</v>
      </c>
      <c r="L1298" s="66">
        <v>2011.0</v>
      </c>
      <c r="M1298" s="67" t="s">
        <v>841</v>
      </c>
      <c r="N1298" s="66">
        <v>31.23</v>
      </c>
      <c r="O1298" s="68"/>
      <c r="P1298" s="66">
        <v>1.5</v>
      </c>
      <c r="Q1298" s="66"/>
      <c r="R1298" s="66">
        <v>1.45</v>
      </c>
      <c r="S1298" s="68"/>
      <c r="T1298" s="68"/>
      <c r="U1298" s="68"/>
      <c r="V1298" s="68"/>
      <c r="W1298" s="68"/>
      <c r="X1298" s="69"/>
      <c r="Y1298" s="69"/>
      <c r="Z1298" s="68"/>
      <c r="AA1298" s="68"/>
      <c r="AB1298" s="66">
        <v>1.0</v>
      </c>
      <c r="AC1298" s="68"/>
      <c r="AD1298" s="68"/>
      <c r="AE1298" s="68"/>
      <c r="AF1298" s="68"/>
      <c r="AG1298" s="68"/>
      <c r="AH1298" s="68"/>
      <c r="AI1298" s="68"/>
      <c r="AJ1298" s="68"/>
      <c r="AK1298" s="68"/>
      <c r="AL1298" s="68"/>
      <c r="AM1298" s="68"/>
      <c r="AN1298" s="68"/>
      <c r="AO1298" s="68"/>
      <c r="AP1298" s="68"/>
      <c r="AQ1298" s="68"/>
      <c r="AR1298" s="68"/>
      <c r="AS1298" s="68"/>
      <c r="AT1298" s="68"/>
      <c r="AU1298" s="68"/>
      <c r="AV1298" s="68"/>
      <c r="AW1298" s="68"/>
      <c r="AX1298" s="68"/>
      <c r="AY1298" s="68"/>
      <c r="AZ1298" s="68"/>
      <c r="BA1298" s="68"/>
      <c r="BB1298" s="68"/>
      <c r="BC1298" s="68"/>
      <c r="BD1298" s="68"/>
      <c r="BE1298" s="68"/>
      <c r="BF1298" s="68"/>
      <c r="BG1298" s="68"/>
      <c r="BH1298" s="68"/>
      <c r="BI1298" s="68"/>
      <c r="BJ1298" s="68"/>
      <c r="BK1298" s="68"/>
      <c r="BL1298" s="68"/>
      <c r="BM1298" s="68"/>
      <c r="BN1298" s="68"/>
      <c r="BO1298" s="68"/>
      <c r="BP1298" s="68"/>
      <c r="BQ1298" s="68"/>
      <c r="BR1298" s="68"/>
      <c r="BS1298" s="68"/>
      <c r="BT1298" s="68"/>
      <c r="BU1298" s="68"/>
      <c r="BV1298" s="68"/>
      <c r="BW1298" s="68"/>
      <c r="BX1298" s="68"/>
      <c r="BY1298" s="68"/>
      <c r="BZ1298" s="68"/>
      <c r="CA1298" s="68"/>
      <c r="CB1298" s="68"/>
      <c r="CC1298" s="68"/>
      <c r="CD1298" s="68"/>
      <c r="CE1298" s="68"/>
      <c r="CF1298" s="68"/>
      <c r="CG1298" s="68"/>
      <c r="CH1298" s="68"/>
      <c r="CI1298" s="68"/>
    </row>
    <row r="1299">
      <c r="A1299" s="66">
        <v>633.0</v>
      </c>
      <c r="B1299" s="68"/>
      <c r="C1299" s="67" t="s">
        <v>758</v>
      </c>
      <c r="D1299" s="67" t="s">
        <v>243</v>
      </c>
      <c r="E1299" s="66">
        <v>2019.0</v>
      </c>
      <c r="F1299" s="67" t="s">
        <v>823</v>
      </c>
      <c r="G1299" s="67" t="s">
        <v>824</v>
      </c>
      <c r="H1299" s="67" t="s">
        <v>825</v>
      </c>
      <c r="I1299" s="67" t="s">
        <v>95</v>
      </c>
      <c r="J1299" s="66">
        <v>2015.0</v>
      </c>
      <c r="K1299" s="66">
        <v>138.27</v>
      </c>
      <c r="L1299" s="66">
        <v>2011.0</v>
      </c>
      <c r="M1299" s="67" t="s">
        <v>842</v>
      </c>
      <c r="N1299" s="66">
        <v>31.23</v>
      </c>
      <c r="O1299" s="66">
        <v>3.0</v>
      </c>
      <c r="P1299" s="68"/>
      <c r="Q1299" s="68"/>
      <c r="R1299" s="68"/>
      <c r="S1299" s="68"/>
      <c r="T1299" s="68"/>
      <c r="U1299" s="68"/>
      <c r="V1299" s="68"/>
      <c r="W1299" s="68"/>
      <c r="X1299" s="69"/>
      <c r="Y1299" s="69"/>
      <c r="Z1299" s="68"/>
      <c r="AA1299" s="68"/>
      <c r="AB1299" s="66">
        <v>1.0</v>
      </c>
      <c r="AC1299" s="68"/>
      <c r="AD1299" s="68"/>
      <c r="AE1299" s="68"/>
      <c r="AF1299" s="68"/>
      <c r="AG1299" s="68"/>
      <c r="AH1299" s="68"/>
      <c r="AI1299" s="68"/>
      <c r="AJ1299" s="68"/>
      <c r="AK1299" s="68"/>
      <c r="AL1299" s="68"/>
      <c r="AM1299" s="68"/>
      <c r="AN1299" s="68"/>
      <c r="AO1299" s="68"/>
      <c r="AP1299" s="68"/>
      <c r="AQ1299" s="68"/>
      <c r="AR1299" s="68"/>
      <c r="AS1299" s="68"/>
      <c r="AT1299" s="68"/>
      <c r="AU1299" s="68"/>
      <c r="AV1299" s="68"/>
      <c r="AW1299" s="68"/>
      <c r="AX1299" s="68"/>
      <c r="AY1299" s="68"/>
      <c r="AZ1299" s="68"/>
      <c r="BA1299" s="68"/>
      <c r="BB1299" s="68"/>
      <c r="BC1299" s="68"/>
      <c r="BD1299" s="68"/>
      <c r="BE1299" s="68"/>
      <c r="BF1299" s="68"/>
      <c r="BG1299" s="68"/>
      <c r="BH1299" s="68"/>
      <c r="BI1299" s="68"/>
      <c r="BJ1299" s="68"/>
      <c r="BK1299" s="68"/>
      <c r="BL1299" s="68"/>
      <c r="BM1299" s="68"/>
      <c r="BN1299" s="68"/>
      <c r="BO1299" s="68"/>
      <c r="BP1299" s="68"/>
      <c r="BQ1299" s="68"/>
      <c r="BR1299" s="68"/>
      <c r="BS1299" s="68"/>
      <c r="BT1299" s="68"/>
      <c r="BU1299" s="68"/>
      <c r="BV1299" s="68"/>
      <c r="BW1299" s="68"/>
      <c r="BX1299" s="68"/>
      <c r="BY1299" s="68"/>
      <c r="BZ1299" s="68"/>
      <c r="CA1299" s="68"/>
      <c r="CB1299" s="68"/>
      <c r="CC1299" s="68"/>
      <c r="CD1299" s="68"/>
      <c r="CE1299" s="68"/>
      <c r="CF1299" s="68"/>
      <c r="CG1299" s="68"/>
      <c r="CH1299" s="68"/>
      <c r="CI1299" s="68"/>
    </row>
    <row r="1300">
      <c r="A1300" s="66">
        <v>633.0</v>
      </c>
      <c r="B1300" s="68"/>
      <c r="C1300" s="67" t="s">
        <v>758</v>
      </c>
      <c r="D1300" s="67" t="s">
        <v>243</v>
      </c>
      <c r="E1300" s="66">
        <v>2019.0</v>
      </c>
      <c r="F1300" s="67" t="s">
        <v>823</v>
      </c>
      <c r="G1300" s="67" t="s">
        <v>824</v>
      </c>
      <c r="H1300" s="67" t="s">
        <v>825</v>
      </c>
      <c r="I1300" s="67" t="s">
        <v>95</v>
      </c>
      <c r="J1300" s="66">
        <v>2015.0</v>
      </c>
      <c r="K1300" s="66">
        <v>973.0</v>
      </c>
      <c r="L1300" s="66">
        <v>2011.0</v>
      </c>
      <c r="M1300" s="67" t="s">
        <v>842</v>
      </c>
      <c r="N1300" s="66">
        <v>31.23</v>
      </c>
      <c r="O1300" s="66">
        <v>1.0</v>
      </c>
      <c r="P1300" s="68"/>
      <c r="Q1300" s="68"/>
      <c r="R1300" s="68"/>
      <c r="S1300" s="68"/>
      <c r="T1300" s="68"/>
      <c r="U1300" s="68"/>
      <c r="V1300" s="68"/>
      <c r="W1300" s="68"/>
      <c r="X1300" s="69"/>
      <c r="Y1300" s="69"/>
      <c r="Z1300" s="68"/>
      <c r="AA1300" s="68"/>
      <c r="AB1300" s="66">
        <v>1.0</v>
      </c>
      <c r="AC1300" s="68"/>
      <c r="AD1300" s="68"/>
      <c r="AE1300" s="68"/>
      <c r="AF1300" s="68"/>
      <c r="AG1300" s="68"/>
      <c r="AH1300" s="68"/>
      <c r="AI1300" s="68"/>
      <c r="AJ1300" s="68"/>
      <c r="AK1300" s="68"/>
      <c r="AL1300" s="68"/>
      <c r="AM1300" s="68"/>
      <c r="AN1300" s="68"/>
      <c r="AO1300" s="68"/>
      <c r="AP1300" s="68"/>
      <c r="AQ1300" s="68"/>
      <c r="AR1300" s="68"/>
      <c r="AS1300" s="68"/>
      <c r="AT1300" s="68"/>
      <c r="AU1300" s="68"/>
      <c r="AV1300" s="68"/>
      <c r="AW1300" s="68"/>
      <c r="AX1300" s="68"/>
      <c r="AY1300" s="68"/>
      <c r="AZ1300" s="68"/>
      <c r="BA1300" s="68"/>
      <c r="BB1300" s="68"/>
      <c r="BC1300" s="68"/>
      <c r="BD1300" s="68"/>
      <c r="BE1300" s="68"/>
      <c r="BF1300" s="68"/>
      <c r="BG1300" s="68"/>
      <c r="BH1300" s="68"/>
      <c r="BI1300" s="68"/>
      <c r="BJ1300" s="68"/>
      <c r="BK1300" s="68"/>
      <c r="BL1300" s="68"/>
      <c r="BM1300" s="68"/>
      <c r="BN1300" s="68"/>
      <c r="BO1300" s="68"/>
      <c r="BP1300" s="68"/>
      <c r="BQ1300" s="68"/>
      <c r="BR1300" s="68"/>
      <c r="BS1300" s="68"/>
      <c r="BT1300" s="68"/>
      <c r="BU1300" s="68"/>
      <c r="BV1300" s="68"/>
      <c r="BW1300" s="68"/>
      <c r="BX1300" s="68"/>
      <c r="BY1300" s="68"/>
      <c r="BZ1300" s="68"/>
      <c r="CA1300" s="68"/>
      <c r="CB1300" s="68"/>
      <c r="CC1300" s="68"/>
      <c r="CD1300" s="68"/>
      <c r="CE1300" s="68"/>
      <c r="CF1300" s="68"/>
      <c r="CG1300" s="68"/>
      <c r="CH1300" s="68"/>
      <c r="CI1300" s="68"/>
    </row>
    <row r="1301">
      <c r="A1301" s="66">
        <v>633.0</v>
      </c>
      <c r="B1301" s="68"/>
      <c r="C1301" s="67" t="s">
        <v>758</v>
      </c>
      <c r="D1301" s="67" t="s">
        <v>243</v>
      </c>
      <c r="E1301" s="66">
        <v>2019.0</v>
      </c>
      <c r="F1301" s="67" t="s">
        <v>823</v>
      </c>
      <c r="G1301" s="67" t="s">
        <v>824</v>
      </c>
      <c r="H1301" s="67" t="s">
        <v>825</v>
      </c>
      <c r="I1301" s="67" t="s">
        <v>95</v>
      </c>
      <c r="J1301" s="66">
        <v>2015.0</v>
      </c>
      <c r="K1301" s="66">
        <v>30.84</v>
      </c>
      <c r="L1301" s="66">
        <v>2011.0</v>
      </c>
      <c r="M1301" s="67" t="s">
        <v>826</v>
      </c>
      <c r="N1301" s="66">
        <v>31.23</v>
      </c>
      <c r="O1301" s="68"/>
      <c r="P1301" s="66">
        <v>1.5</v>
      </c>
      <c r="Q1301" s="66"/>
      <c r="R1301" s="66">
        <v>1.45</v>
      </c>
      <c r="S1301" s="68"/>
      <c r="T1301" s="68"/>
      <c r="U1301" s="68"/>
      <c r="V1301" s="68"/>
      <c r="W1301" s="68"/>
      <c r="X1301" s="69"/>
      <c r="Y1301" s="69"/>
      <c r="Z1301" s="68"/>
      <c r="AA1301" s="68"/>
      <c r="AB1301" s="68"/>
      <c r="AC1301" s="66">
        <v>1.0</v>
      </c>
      <c r="AD1301" s="68"/>
      <c r="AE1301" s="68"/>
      <c r="AF1301" s="68"/>
      <c r="AG1301" s="68"/>
      <c r="AH1301" s="68"/>
      <c r="AI1301" s="68"/>
      <c r="AJ1301" s="68"/>
      <c r="AK1301" s="68"/>
      <c r="AL1301" s="68"/>
      <c r="AM1301" s="68"/>
      <c r="AN1301" s="68"/>
      <c r="AO1301" s="68"/>
      <c r="AP1301" s="68"/>
      <c r="AQ1301" s="68"/>
      <c r="AR1301" s="68"/>
      <c r="AS1301" s="68"/>
      <c r="AT1301" s="68"/>
      <c r="AU1301" s="68"/>
      <c r="AV1301" s="68"/>
      <c r="AW1301" s="68"/>
      <c r="AX1301" s="68"/>
      <c r="AY1301" s="68"/>
      <c r="AZ1301" s="68"/>
      <c r="BA1301" s="68"/>
      <c r="BB1301" s="68"/>
      <c r="BC1301" s="68"/>
      <c r="BD1301" s="68"/>
      <c r="BE1301" s="68"/>
      <c r="BF1301" s="68"/>
      <c r="BG1301" s="68"/>
      <c r="BH1301" s="68"/>
      <c r="BI1301" s="68"/>
      <c r="BJ1301" s="68"/>
      <c r="BK1301" s="68"/>
      <c r="BL1301" s="68"/>
      <c r="BM1301" s="68"/>
      <c r="BN1301" s="68"/>
      <c r="BO1301" s="68"/>
      <c r="BP1301" s="68"/>
      <c r="BQ1301" s="68"/>
      <c r="BR1301" s="68"/>
      <c r="BS1301" s="68"/>
      <c r="BT1301" s="68"/>
      <c r="BU1301" s="68"/>
      <c r="BV1301" s="68"/>
      <c r="BW1301" s="68"/>
      <c r="BX1301" s="68"/>
      <c r="BY1301" s="68"/>
      <c r="BZ1301" s="68"/>
      <c r="CA1301" s="68"/>
      <c r="CB1301" s="68"/>
      <c r="CC1301" s="68"/>
      <c r="CD1301" s="68"/>
      <c r="CE1301" s="68"/>
      <c r="CF1301" s="68"/>
      <c r="CG1301" s="68"/>
      <c r="CH1301" s="68"/>
      <c r="CI1301" s="68"/>
    </row>
    <row r="1302">
      <c r="A1302" s="66">
        <v>633.0</v>
      </c>
      <c r="B1302" s="68"/>
      <c r="C1302" s="67" t="s">
        <v>758</v>
      </c>
      <c r="D1302" s="67" t="s">
        <v>243</v>
      </c>
      <c r="E1302" s="66">
        <v>2019.0</v>
      </c>
      <c r="F1302" s="67" t="s">
        <v>823</v>
      </c>
      <c r="G1302" s="67" t="s">
        <v>824</v>
      </c>
      <c r="H1302" s="67" t="s">
        <v>825</v>
      </c>
      <c r="I1302" s="67" t="s">
        <v>95</v>
      </c>
      <c r="J1302" s="66">
        <v>2015.0</v>
      </c>
      <c r="K1302" s="66">
        <v>78.56</v>
      </c>
      <c r="L1302" s="66">
        <v>2011.0</v>
      </c>
      <c r="M1302" s="67" t="s">
        <v>843</v>
      </c>
      <c r="N1302" s="66">
        <v>31.23</v>
      </c>
      <c r="O1302" s="66">
        <v>3.0</v>
      </c>
      <c r="P1302" s="68"/>
      <c r="Q1302" s="68"/>
      <c r="R1302" s="68"/>
      <c r="S1302" s="68"/>
      <c r="T1302" s="68"/>
      <c r="U1302" s="68"/>
      <c r="V1302" s="68"/>
      <c r="W1302" s="68"/>
      <c r="X1302" s="69"/>
      <c r="Y1302" s="69"/>
      <c r="Z1302" s="68"/>
      <c r="AA1302" s="68"/>
      <c r="AB1302" s="68"/>
      <c r="AC1302" s="66">
        <v>1.0</v>
      </c>
      <c r="AD1302" s="68"/>
      <c r="AE1302" s="68"/>
      <c r="AF1302" s="68"/>
      <c r="AG1302" s="68"/>
      <c r="AH1302" s="68"/>
      <c r="AI1302" s="68"/>
      <c r="AJ1302" s="68"/>
      <c r="AK1302" s="68"/>
      <c r="AL1302" s="68"/>
      <c r="AM1302" s="68"/>
      <c r="AN1302" s="68"/>
      <c r="AO1302" s="68"/>
      <c r="AP1302" s="68"/>
      <c r="AQ1302" s="68"/>
      <c r="AR1302" s="68"/>
      <c r="AS1302" s="68"/>
      <c r="AT1302" s="68"/>
      <c r="AU1302" s="68"/>
      <c r="AV1302" s="68"/>
      <c r="AW1302" s="68"/>
      <c r="AX1302" s="68"/>
      <c r="AY1302" s="68"/>
      <c r="AZ1302" s="68"/>
      <c r="BA1302" s="68"/>
      <c r="BB1302" s="68"/>
      <c r="BC1302" s="68"/>
      <c r="BD1302" s="68"/>
      <c r="BE1302" s="68"/>
      <c r="BF1302" s="68"/>
      <c r="BG1302" s="68"/>
      <c r="BH1302" s="68"/>
      <c r="BI1302" s="68"/>
      <c r="BJ1302" s="68"/>
      <c r="BK1302" s="68"/>
      <c r="BL1302" s="68"/>
      <c r="BM1302" s="68"/>
      <c r="BN1302" s="68"/>
      <c r="BO1302" s="68"/>
      <c r="BP1302" s="68"/>
      <c r="BQ1302" s="68"/>
      <c r="BR1302" s="68"/>
      <c r="BS1302" s="68"/>
      <c r="BT1302" s="68"/>
      <c r="BU1302" s="68"/>
      <c r="BV1302" s="68"/>
      <c r="BW1302" s="68"/>
      <c r="BX1302" s="68"/>
      <c r="BY1302" s="68"/>
      <c r="BZ1302" s="68"/>
      <c r="CA1302" s="68"/>
      <c r="CB1302" s="68"/>
      <c r="CC1302" s="68"/>
      <c r="CD1302" s="68"/>
      <c r="CE1302" s="68"/>
      <c r="CF1302" s="68"/>
      <c r="CG1302" s="68"/>
      <c r="CH1302" s="68"/>
      <c r="CI1302" s="68"/>
    </row>
    <row r="1303">
      <c r="A1303" s="66">
        <v>633.0</v>
      </c>
      <c r="B1303" s="68"/>
      <c r="C1303" s="67" t="s">
        <v>758</v>
      </c>
      <c r="D1303" s="67" t="s">
        <v>243</v>
      </c>
      <c r="E1303" s="66">
        <v>2019.0</v>
      </c>
      <c r="F1303" s="67" t="s">
        <v>823</v>
      </c>
      <c r="G1303" s="67" t="s">
        <v>824</v>
      </c>
      <c r="H1303" s="67" t="s">
        <v>825</v>
      </c>
      <c r="I1303" s="67" t="s">
        <v>95</v>
      </c>
      <c r="J1303" s="66">
        <v>2015.0</v>
      </c>
      <c r="K1303" s="66">
        <v>991.96</v>
      </c>
      <c r="L1303" s="66">
        <v>2011.0</v>
      </c>
      <c r="M1303" s="67" t="s">
        <v>827</v>
      </c>
      <c r="N1303" s="66">
        <v>31.23</v>
      </c>
      <c r="O1303" s="66">
        <v>1.0</v>
      </c>
      <c r="P1303" s="68"/>
      <c r="Q1303" s="68"/>
      <c r="R1303" s="68"/>
      <c r="S1303" s="68"/>
      <c r="T1303" s="68"/>
      <c r="U1303" s="68"/>
      <c r="V1303" s="68"/>
      <c r="W1303" s="68"/>
      <c r="X1303" s="69"/>
      <c r="Y1303" s="69"/>
      <c r="Z1303" s="68"/>
      <c r="AA1303" s="68"/>
      <c r="AB1303" s="68"/>
      <c r="AC1303" s="66">
        <v>1.0</v>
      </c>
      <c r="AD1303" s="68"/>
      <c r="AE1303" s="68"/>
      <c r="AF1303" s="68"/>
      <c r="AG1303" s="68"/>
      <c r="AH1303" s="68"/>
      <c r="AI1303" s="68"/>
      <c r="AJ1303" s="68"/>
      <c r="AK1303" s="68"/>
      <c r="AL1303" s="68"/>
      <c r="AM1303" s="68"/>
      <c r="AN1303" s="68"/>
      <c r="AO1303" s="68"/>
      <c r="AP1303" s="68"/>
      <c r="AQ1303" s="68"/>
      <c r="AR1303" s="68"/>
      <c r="AS1303" s="68"/>
      <c r="AT1303" s="68"/>
      <c r="AU1303" s="68"/>
      <c r="AV1303" s="68"/>
      <c r="AW1303" s="68"/>
      <c r="AX1303" s="68"/>
      <c r="AY1303" s="68"/>
      <c r="AZ1303" s="68"/>
      <c r="BA1303" s="68"/>
      <c r="BB1303" s="68"/>
      <c r="BC1303" s="68"/>
      <c r="BD1303" s="68"/>
      <c r="BE1303" s="68"/>
      <c r="BF1303" s="68"/>
      <c r="BG1303" s="68"/>
      <c r="BH1303" s="68"/>
      <c r="BI1303" s="68"/>
      <c r="BJ1303" s="68"/>
      <c r="BK1303" s="68"/>
      <c r="BL1303" s="68"/>
      <c r="BM1303" s="68"/>
      <c r="BN1303" s="68"/>
      <c r="BO1303" s="68"/>
      <c r="BP1303" s="68"/>
      <c r="BQ1303" s="68"/>
      <c r="BR1303" s="68"/>
      <c r="BS1303" s="68"/>
      <c r="BT1303" s="68"/>
      <c r="BU1303" s="68"/>
      <c r="BV1303" s="68"/>
      <c r="BW1303" s="68"/>
      <c r="BX1303" s="68"/>
      <c r="BY1303" s="68"/>
      <c r="BZ1303" s="68"/>
      <c r="CA1303" s="68"/>
      <c r="CB1303" s="68"/>
      <c r="CC1303" s="68"/>
      <c r="CD1303" s="68"/>
      <c r="CE1303" s="68"/>
      <c r="CF1303" s="68"/>
      <c r="CG1303" s="68"/>
      <c r="CH1303" s="68"/>
      <c r="CI1303" s="68"/>
    </row>
    <row r="1304">
      <c r="A1304" s="66">
        <v>633.0</v>
      </c>
      <c r="B1304" s="68"/>
      <c r="C1304" s="67" t="s">
        <v>758</v>
      </c>
      <c r="D1304" s="67" t="s">
        <v>243</v>
      </c>
      <c r="E1304" s="66">
        <v>2019.0</v>
      </c>
      <c r="F1304" s="67" t="s">
        <v>823</v>
      </c>
      <c r="G1304" s="67" t="s">
        <v>824</v>
      </c>
      <c r="H1304" s="67" t="s">
        <v>825</v>
      </c>
      <c r="I1304" s="67" t="s">
        <v>95</v>
      </c>
      <c r="J1304" s="66">
        <v>2015.0</v>
      </c>
      <c r="K1304" s="66">
        <v>30.98</v>
      </c>
      <c r="L1304" s="66">
        <v>2011.0</v>
      </c>
      <c r="M1304" s="67" t="s">
        <v>844</v>
      </c>
      <c r="N1304" s="66">
        <v>31.23</v>
      </c>
      <c r="O1304" s="68"/>
      <c r="P1304" s="66">
        <v>1.5</v>
      </c>
      <c r="Q1304" s="66"/>
      <c r="R1304" s="66">
        <v>1.45</v>
      </c>
      <c r="S1304" s="68"/>
      <c r="T1304" s="68"/>
      <c r="U1304" s="68"/>
      <c r="V1304" s="68"/>
      <c r="W1304" s="68"/>
      <c r="X1304" s="69"/>
      <c r="Y1304" s="69"/>
      <c r="Z1304" s="68"/>
      <c r="AA1304" s="68"/>
      <c r="AB1304" s="68"/>
      <c r="AC1304" s="66">
        <v>1.0</v>
      </c>
      <c r="AD1304" s="68"/>
      <c r="AE1304" s="68"/>
      <c r="AF1304" s="68"/>
      <c r="AG1304" s="68"/>
      <c r="AH1304" s="68"/>
      <c r="AI1304" s="68"/>
      <c r="AJ1304" s="68"/>
      <c r="AK1304" s="68"/>
      <c r="AL1304" s="68"/>
      <c r="AM1304" s="68"/>
      <c r="AN1304" s="68"/>
      <c r="AO1304" s="68"/>
      <c r="AP1304" s="68"/>
      <c r="AQ1304" s="68"/>
      <c r="AR1304" s="68"/>
      <c r="AS1304" s="68"/>
      <c r="AT1304" s="68"/>
      <c r="AU1304" s="68"/>
      <c r="AV1304" s="68"/>
      <c r="AW1304" s="68"/>
      <c r="AX1304" s="68"/>
      <c r="AY1304" s="68"/>
      <c r="AZ1304" s="68"/>
      <c r="BA1304" s="68"/>
      <c r="BB1304" s="68"/>
      <c r="BC1304" s="68"/>
      <c r="BD1304" s="68"/>
      <c r="BE1304" s="68"/>
      <c r="BF1304" s="68"/>
      <c r="BG1304" s="68"/>
      <c r="BH1304" s="68"/>
      <c r="BI1304" s="68"/>
      <c r="BJ1304" s="68"/>
      <c r="BK1304" s="68"/>
      <c r="BL1304" s="68"/>
      <c r="BM1304" s="68"/>
      <c r="BN1304" s="68"/>
      <c r="BO1304" s="68"/>
      <c r="BP1304" s="68"/>
      <c r="BQ1304" s="68"/>
      <c r="BR1304" s="68"/>
      <c r="BS1304" s="68"/>
      <c r="BT1304" s="68"/>
      <c r="BU1304" s="68"/>
      <c r="BV1304" s="68"/>
      <c r="BW1304" s="68"/>
      <c r="BX1304" s="68"/>
      <c r="BY1304" s="68"/>
      <c r="BZ1304" s="68"/>
      <c r="CA1304" s="68"/>
      <c r="CB1304" s="68"/>
      <c r="CC1304" s="68"/>
      <c r="CD1304" s="68"/>
      <c r="CE1304" s="68"/>
      <c r="CF1304" s="68"/>
      <c r="CG1304" s="68"/>
      <c r="CH1304" s="68"/>
      <c r="CI1304" s="68"/>
    </row>
    <row r="1305">
      <c r="A1305" s="66">
        <v>633.0</v>
      </c>
      <c r="B1305" s="68"/>
      <c r="C1305" s="67" t="s">
        <v>758</v>
      </c>
      <c r="D1305" s="67" t="s">
        <v>243</v>
      </c>
      <c r="E1305" s="66">
        <v>2019.0</v>
      </c>
      <c r="F1305" s="67" t="s">
        <v>823</v>
      </c>
      <c r="G1305" s="67" t="s">
        <v>824</v>
      </c>
      <c r="H1305" s="67" t="s">
        <v>825</v>
      </c>
      <c r="I1305" s="67" t="s">
        <v>95</v>
      </c>
      <c r="J1305" s="66">
        <v>2015.0</v>
      </c>
      <c r="K1305" s="66">
        <v>78.95</v>
      </c>
      <c r="L1305" s="66">
        <v>2011.0</v>
      </c>
      <c r="M1305" s="67" t="s">
        <v>829</v>
      </c>
      <c r="N1305" s="66">
        <v>31.23</v>
      </c>
      <c r="O1305" s="66">
        <v>3.0</v>
      </c>
      <c r="P1305" s="68"/>
      <c r="Q1305" s="68"/>
      <c r="R1305" s="68"/>
      <c r="S1305" s="68"/>
      <c r="T1305" s="68"/>
      <c r="U1305" s="68"/>
      <c r="V1305" s="68"/>
      <c r="W1305" s="68"/>
      <c r="X1305" s="69"/>
      <c r="Y1305" s="69"/>
      <c r="Z1305" s="68"/>
      <c r="AA1305" s="68"/>
      <c r="AB1305" s="68"/>
      <c r="AC1305" s="66">
        <v>1.0</v>
      </c>
      <c r="AD1305" s="68"/>
      <c r="AE1305" s="68"/>
      <c r="AF1305" s="68"/>
      <c r="AG1305" s="68"/>
      <c r="AH1305" s="68"/>
      <c r="AI1305" s="68"/>
      <c r="AJ1305" s="68"/>
      <c r="AK1305" s="68"/>
      <c r="AL1305" s="68"/>
      <c r="AM1305" s="68"/>
      <c r="AN1305" s="68"/>
      <c r="AO1305" s="68"/>
      <c r="AP1305" s="68"/>
      <c r="AQ1305" s="68"/>
      <c r="AR1305" s="68"/>
      <c r="AS1305" s="68"/>
      <c r="AT1305" s="68"/>
      <c r="AU1305" s="68"/>
      <c r="AV1305" s="68"/>
      <c r="AW1305" s="68"/>
      <c r="AX1305" s="68"/>
      <c r="AY1305" s="68"/>
      <c r="AZ1305" s="68"/>
      <c r="BA1305" s="68"/>
      <c r="BB1305" s="68"/>
      <c r="BC1305" s="68"/>
      <c r="BD1305" s="68"/>
      <c r="BE1305" s="68"/>
      <c r="BF1305" s="68"/>
      <c r="BG1305" s="68"/>
      <c r="BH1305" s="68"/>
      <c r="BI1305" s="68"/>
      <c r="BJ1305" s="68"/>
      <c r="BK1305" s="68"/>
      <c r="BL1305" s="68"/>
      <c r="BM1305" s="68"/>
      <c r="BN1305" s="68"/>
      <c r="BO1305" s="68"/>
      <c r="BP1305" s="68"/>
      <c r="BQ1305" s="68"/>
      <c r="BR1305" s="68"/>
      <c r="BS1305" s="68"/>
      <c r="BT1305" s="68"/>
      <c r="BU1305" s="68"/>
      <c r="BV1305" s="68"/>
      <c r="BW1305" s="68"/>
      <c r="BX1305" s="68"/>
      <c r="BY1305" s="68"/>
      <c r="BZ1305" s="68"/>
      <c r="CA1305" s="68"/>
      <c r="CB1305" s="68"/>
      <c r="CC1305" s="68"/>
      <c r="CD1305" s="68"/>
      <c r="CE1305" s="68"/>
      <c r="CF1305" s="68"/>
      <c r="CG1305" s="68"/>
      <c r="CH1305" s="68"/>
      <c r="CI1305" s="68"/>
    </row>
    <row r="1306">
      <c r="A1306" s="66">
        <v>633.0</v>
      </c>
      <c r="B1306" s="68"/>
      <c r="C1306" s="67" t="s">
        <v>758</v>
      </c>
      <c r="D1306" s="67" t="s">
        <v>243</v>
      </c>
      <c r="E1306" s="66">
        <v>2019.0</v>
      </c>
      <c r="F1306" s="67" t="s">
        <v>823</v>
      </c>
      <c r="G1306" s="67" t="s">
        <v>824</v>
      </c>
      <c r="H1306" s="67" t="s">
        <v>825</v>
      </c>
      <c r="I1306" s="67" t="s">
        <v>95</v>
      </c>
      <c r="J1306" s="66">
        <v>2015.0</v>
      </c>
      <c r="K1306" s="66">
        <v>1010.24</v>
      </c>
      <c r="L1306" s="66">
        <v>2011.0</v>
      </c>
      <c r="M1306" s="67" t="s">
        <v>829</v>
      </c>
      <c r="N1306" s="66">
        <v>31.23</v>
      </c>
      <c r="O1306" s="66">
        <v>1.0</v>
      </c>
      <c r="P1306" s="68"/>
      <c r="Q1306" s="68"/>
      <c r="R1306" s="68"/>
      <c r="S1306" s="68"/>
      <c r="T1306" s="68"/>
      <c r="U1306" s="68"/>
      <c r="V1306" s="68"/>
      <c r="W1306" s="68"/>
      <c r="X1306" s="69"/>
      <c r="Y1306" s="69"/>
      <c r="Z1306" s="68"/>
      <c r="AA1306" s="68"/>
      <c r="AB1306" s="68"/>
      <c r="AC1306" s="66">
        <v>1.0</v>
      </c>
      <c r="AD1306" s="68"/>
      <c r="AE1306" s="68"/>
      <c r="AF1306" s="68"/>
      <c r="AG1306" s="68"/>
      <c r="AH1306" s="68"/>
      <c r="AI1306" s="68"/>
      <c r="AJ1306" s="68"/>
      <c r="AK1306" s="68"/>
      <c r="AL1306" s="68"/>
      <c r="AM1306" s="68"/>
      <c r="AN1306" s="68"/>
      <c r="AO1306" s="68"/>
      <c r="AP1306" s="68"/>
      <c r="AQ1306" s="68"/>
      <c r="AR1306" s="68"/>
      <c r="AS1306" s="68"/>
      <c r="AT1306" s="68"/>
      <c r="AU1306" s="68"/>
      <c r="AV1306" s="68"/>
      <c r="AW1306" s="68"/>
      <c r="AX1306" s="68"/>
      <c r="AY1306" s="68"/>
      <c r="AZ1306" s="68"/>
      <c r="BA1306" s="68"/>
      <c r="BB1306" s="68"/>
      <c r="BC1306" s="68"/>
      <c r="BD1306" s="68"/>
      <c r="BE1306" s="68"/>
      <c r="BF1306" s="68"/>
      <c r="BG1306" s="68"/>
      <c r="BH1306" s="68"/>
      <c r="BI1306" s="68"/>
      <c r="BJ1306" s="68"/>
      <c r="BK1306" s="68"/>
      <c r="BL1306" s="68"/>
      <c r="BM1306" s="68"/>
      <c r="BN1306" s="68"/>
      <c r="BO1306" s="68"/>
      <c r="BP1306" s="68"/>
      <c r="BQ1306" s="68"/>
      <c r="BR1306" s="68"/>
      <c r="BS1306" s="68"/>
      <c r="BT1306" s="68"/>
      <c r="BU1306" s="68"/>
      <c r="BV1306" s="68"/>
      <c r="BW1306" s="68"/>
      <c r="BX1306" s="68"/>
      <c r="BY1306" s="68"/>
      <c r="BZ1306" s="68"/>
      <c r="CA1306" s="68"/>
      <c r="CB1306" s="68"/>
      <c r="CC1306" s="68"/>
      <c r="CD1306" s="68"/>
      <c r="CE1306" s="68"/>
      <c r="CF1306" s="68"/>
      <c r="CG1306" s="68"/>
      <c r="CH1306" s="68"/>
      <c r="CI1306" s="68"/>
    </row>
    <row r="1307">
      <c r="A1307" s="66">
        <v>1322.0</v>
      </c>
      <c r="B1307" s="68"/>
      <c r="C1307" s="67" t="s">
        <v>758</v>
      </c>
      <c r="D1307" s="67" t="s">
        <v>845</v>
      </c>
      <c r="E1307" s="66">
        <v>2018.0</v>
      </c>
      <c r="F1307" s="67" t="s">
        <v>846</v>
      </c>
      <c r="G1307" s="67" t="s">
        <v>847</v>
      </c>
      <c r="H1307" s="67" t="s">
        <v>267</v>
      </c>
      <c r="I1307" s="67" t="s">
        <v>626</v>
      </c>
      <c r="J1307" s="66">
        <v>2040.0</v>
      </c>
      <c r="K1307" s="66">
        <v>90.0</v>
      </c>
      <c r="L1307" s="66">
        <v>2005.0</v>
      </c>
      <c r="M1307" s="67" t="s">
        <v>848</v>
      </c>
      <c r="N1307" s="68"/>
      <c r="O1307" s="68"/>
      <c r="P1307" s="68"/>
      <c r="Q1307" s="68"/>
      <c r="R1307" s="68"/>
      <c r="S1307" s="68"/>
      <c r="T1307" s="68"/>
      <c r="U1307" s="68"/>
      <c r="V1307" s="68"/>
      <c r="W1307" s="68"/>
      <c r="X1307" s="69"/>
      <c r="Y1307" s="69"/>
      <c r="Z1307" s="66">
        <v>1.0</v>
      </c>
      <c r="AA1307" s="66">
        <v>1.0</v>
      </c>
      <c r="AB1307" s="68"/>
      <c r="AC1307" s="68"/>
      <c r="AD1307" s="68"/>
      <c r="AE1307" s="68"/>
      <c r="AF1307" s="68"/>
      <c r="AG1307" s="68"/>
      <c r="AH1307" s="68"/>
      <c r="AI1307" s="68"/>
      <c r="AJ1307" s="68"/>
      <c r="AK1307" s="68"/>
      <c r="AL1307" s="68"/>
      <c r="AM1307" s="68"/>
      <c r="AN1307" s="68"/>
      <c r="AO1307" s="68"/>
      <c r="AP1307" s="68"/>
      <c r="AQ1307" s="68"/>
      <c r="AR1307" s="66">
        <v>52.0</v>
      </c>
      <c r="AS1307" s="68"/>
      <c r="AT1307" s="68"/>
      <c r="AU1307" s="68"/>
      <c r="AV1307" s="66">
        <v>181.0</v>
      </c>
      <c r="AW1307" s="68"/>
      <c r="AX1307" s="68"/>
      <c r="AY1307" s="68"/>
      <c r="AZ1307" s="68"/>
      <c r="BA1307" s="68"/>
      <c r="BB1307" s="68"/>
      <c r="BC1307" s="68"/>
      <c r="BD1307" s="68"/>
      <c r="BE1307" s="68"/>
      <c r="BF1307" s="68"/>
      <c r="BG1307" s="66">
        <v>1.0</v>
      </c>
      <c r="BH1307" s="66">
        <v>1.0</v>
      </c>
      <c r="BI1307" s="68"/>
      <c r="BJ1307" s="68"/>
      <c r="BK1307" s="68"/>
      <c r="BL1307" s="68"/>
      <c r="BM1307" s="68"/>
      <c r="BN1307" s="68"/>
      <c r="BO1307" s="68"/>
      <c r="BP1307" s="68"/>
      <c r="BQ1307" s="68"/>
      <c r="BR1307" s="67" t="s">
        <v>849</v>
      </c>
      <c r="BT1307" s="68"/>
      <c r="BU1307" s="68"/>
      <c r="BV1307" s="68"/>
      <c r="BW1307" s="68"/>
      <c r="BX1307" s="68"/>
      <c r="BY1307" s="68"/>
      <c r="BZ1307" s="68"/>
      <c r="CA1307" s="68"/>
      <c r="CB1307" s="68"/>
      <c r="CC1307" s="68"/>
      <c r="CD1307" s="68"/>
      <c r="CE1307" s="68"/>
      <c r="CF1307" s="68"/>
      <c r="CG1307" s="68"/>
      <c r="CH1307" s="68"/>
      <c r="CI1307" s="68"/>
    </row>
    <row r="1308">
      <c r="A1308" s="66">
        <v>1322.0</v>
      </c>
      <c r="B1308" s="68"/>
      <c r="C1308" s="67" t="s">
        <v>758</v>
      </c>
      <c r="D1308" s="67" t="s">
        <v>845</v>
      </c>
      <c r="E1308" s="66">
        <v>2018.0</v>
      </c>
      <c r="F1308" s="67" t="s">
        <v>846</v>
      </c>
      <c r="G1308" s="67" t="s">
        <v>847</v>
      </c>
      <c r="H1308" s="67" t="s">
        <v>267</v>
      </c>
      <c r="I1308" s="67" t="s">
        <v>626</v>
      </c>
      <c r="J1308" s="66">
        <v>2100.0</v>
      </c>
      <c r="K1308" s="66">
        <v>482.0</v>
      </c>
      <c r="L1308" s="66">
        <v>2005.0</v>
      </c>
      <c r="M1308" s="67" t="s">
        <v>848</v>
      </c>
      <c r="N1308" s="68"/>
      <c r="O1308" s="68"/>
      <c r="P1308" s="68"/>
      <c r="Q1308" s="68"/>
      <c r="R1308" s="68"/>
      <c r="S1308" s="68"/>
      <c r="T1308" s="68"/>
      <c r="U1308" s="68"/>
      <c r="V1308" s="68"/>
      <c r="W1308" s="68"/>
      <c r="X1308" s="69"/>
      <c r="Y1308" s="69"/>
      <c r="Z1308" s="66">
        <v>1.0</v>
      </c>
      <c r="AA1308" s="66">
        <v>1.0</v>
      </c>
      <c r="AB1308" s="68"/>
      <c r="AC1308" s="68"/>
      <c r="AD1308" s="68"/>
      <c r="AE1308" s="68"/>
      <c r="AF1308" s="68"/>
      <c r="AG1308" s="68"/>
      <c r="AH1308" s="68"/>
      <c r="AI1308" s="68"/>
      <c r="AJ1308" s="68"/>
      <c r="AK1308" s="68"/>
      <c r="AL1308" s="68"/>
      <c r="AM1308" s="68"/>
      <c r="AN1308" s="68"/>
      <c r="AO1308" s="68"/>
      <c r="AP1308" s="68"/>
      <c r="AQ1308" s="68"/>
      <c r="AR1308" s="68"/>
      <c r="AS1308" s="68"/>
      <c r="AT1308" s="68"/>
      <c r="AU1308" s="68"/>
      <c r="AV1308" s="68"/>
      <c r="AW1308" s="68"/>
      <c r="AX1308" s="68"/>
      <c r="AY1308" s="68"/>
      <c r="AZ1308" s="68"/>
      <c r="BA1308" s="68"/>
      <c r="BB1308" s="68"/>
      <c r="BC1308" s="68"/>
      <c r="BD1308" s="68"/>
      <c r="BE1308" s="68"/>
      <c r="BF1308" s="68"/>
      <c r="BG1308" s="66">
        <v>1.0</v>
      </c>
      <c r="BH1308" s="66">
        <v>1.0</v>
      </c>
      <c r="BI1308" s="68"/>
      <c r="BJ1308" s="68"/>
      <c r="BK1308" s="68"/>
      <c r="BL1308" s="68"/>
      <c r="BM1308" s="68"/>
      <c r="BN1308" s="68"/>
      <c r="BO1308" s="68"/>
      <c r="BP1308" s="68"/>
      <c r="BQ1308" s="68"/>
      <c r="BR1308" s="67" t="s">
        <v>849</v>
      </c>
      <c r="BT1308" s="68"/>
      <c r="BU1308" s="68"/>
      <c r="BV1308" s="68"/>
      <c r="BW1308" s="68"/>
      <c r="BX1308" s="68"/>
      <c r="BY1308" s="68"/>
      <c r="BZ1308" s="68"/>
      <c r="CA1308" s="68"/>
      <c r="CB1308" s="68"/>
      <c r="CC1308" s="68"/>
      <c r="CD1308" s="68"/>
      <c r="CE1308" s="68"/>
      <c r="CF1308" s="68"/>
      <c r="CG1308" s="68"/>
      <c r="CH1308" s="68"/>
      <c r="CI1308" s="68"/>
    </row>
    <row r="1309">
      <c r="A1309" s="66">
        <v>1322.0</v>
      </c>
      <c r="B1309" s="68"/>
      <c r="C1309" s="67" t="s">
        <v>758</v>
      </c>
      <c r="D1309" s="67" t="s">
        <v>845</v>
      </c>
      <c r="E1309" s="66">
        <v>2018.0</v>
      </c>
      <c r="F1309" s="67" t="s">
        <v>846</v>
      </c>
      <c r="G1309" s="67" t="s">
        <v>847</v>
      </c>
      <c r="H1309" s="67" t="s">
        <v>267</v>
      </c>
      <c r="I1309" s="67" t="s">
        <v>626</v>
      </c>
      <c r="J1309" s="66">
        <v>2040.0</v>
      </c>
      <c r="K1309" s="66">
        <v>189.0</v>
      </c>
      <c r="L1309" s="66">
        <v>2005.0</v>
      </c>
      <c r="M1309" s="67" t="s">
        <v>850</v>
      </c>
      <c r="O1309" s="68"/>
      <c r="P1309" s="68"/>
      <c r="Q1309" s="68"/>
      <c r="R1309" s="68"/>
      <c r="S1309" s="68"/>
      <c r="T1309" s="68"/>
      <c r="U1309" s="68"/>
      <c r="V1309" s="68"/>
      <c r="W1309" s="68"/>
      <c r="X1309" s="69"/>
      <c r="Y1309" s="69"/>
      <c r="Z1309" s="66">
        <v>1.0</v>
      </c>
      <c r="AA1309" s="66">
        <v>1.0</v>
      </c>
      <c r="AB1309" s="68"/>
      <c r="AC1309" s="68"/>
      <c r="AD1309" s="68"/>
      <c r="AE1309" s="68"/>
      <c r="AF1309" s="68"/>
      <c r="AG1309" s="68"/>
      <c r="AH1309" s="68"/>
      <c r="AI1309" s="68"/>
      <c r="AJ1309" s="68"/>
      <c r="AK1309" s="68"/>
      <c r="AL1309" s="68"/>
      <c r="AM1309" s="68"/>
      <c r="AN1309" s="68"/>
      <c r="AO1309" s="68"/>
      <c r="AP1309" s="68"/>
      <c r="AQ1309" s="68"/>
      <c r="AR1309" s="66">
        <v>87.0</v>
      </c>
      <c r="AS1309" s="68"/>
      <c r="AT1309" s="68"/>
      <c r="AU1309" s="68"/>
      <c r="AV1309" s="66">
        <v>367.0</v>
      </c>
      <c r="AW1309" s="68"/>
      <c r="AX1309" s="68"/>
      <c r="AY1309" s="68"/>
      <c r="AZ1309" s="68"/>
      <c r="BA1309" s="68"/>
      <c r="BB1309" s="68"/>
      <c r="BC1309" s="68"/>
      <c r="BD1309" s="68"/>
      <c r="BE1309" s="68"/>
      <c r="BF1309" s="68"/>
      <c r="BG1309" s="66">
        <v>1.0</v>
      </c>
      <c r="BH1309" s="66">
        <v>1.0</v>
      </c>
      <c r="BI1309" s="68"/>
      <c r="BJ1309" s="68"/>
      <c r="BK1309" s="68"/>
      <c r="BL1309" s="68"/>
      <c r="BM1309" s="68"/>
      <c r="BN1309" s="68"/>
      <c r="BO1309" s="68"/>
      <c r="BP1309" s="68"/>
      <c r="BQ1309" s="68"/>
      <c r="BR1309" s="67" t="s">
        <v>849</v>
      </c>
      <c r="BT1309" s="68"/>
      <c r="BU1309" s="68"/>
      <c r="BV1309" s="68"/>
      <c r="BW1309" s="68"/>
      <c r="BX1309" s="68"/>
      <c r="BY1309" s="68"/>
      <c r="BZ1309" s="68"/>
      <c r="CA1309" s="68"/>
      <c r="CB1309" s="68"/>
      <c r="CC1309" s="68"/>
      <c r="CD1309" s="68"/>
      <c r="CE1309" s="68"/>
      <c r="CF1309" s="68"/>
      <c r="CG1309" s="68"/>
      <c r="CH1309" s="68"/>
      <c r="CI1309" s="68"/>
    </row>
    <row r="1310">
      <c r="A1310" s="66">
        <v>1322.0</v>
      </c>
      <c r="B1310" s="68"/>
      <c r="C1310" s="67" t="s">
        <v>758</v>
      </c>
      <c r="D1310" s="67" t="s">
        <v>845</v>
      </c>
      <c r="E1310" s="66">
        <v>2018.0</v>
      </c>
      <c r="F1310" s="67" t="s">
        <v>846</v>
      </c>
      <c r="G1310" s="67" t="s">
        <v>847</v>
      </c>
      <c r="H1310" s="67" t="s">
        <v>267</v>
      </c>
      <c r="I1310" s="67" t="s">
        <v>626</v>
      </c>
      <c r="J1310" s="66">
        <v>2100.0</v>
      </c>
      <c r="K1310" s="66">
        <v>713.0</v>
      </c>
      <c r="L1310" s="66">
        <v>2005.0</v>
      </c>
      <c r="M1310" s="67" t="s">
        <v>850</v>
      </c>
      <c r="O1310" s="68"/>
      <c r="P1310" s="68"/>
      <c r="Q1310" s="68"/>
      <c r="R1310" s="68"/>
      <c r="S1310" s="68"/>
      <c r="T1310" s="68"/>
      <c r="U1310" s="68"/>
      <c r="V1310" s="68"/>
      <c r="W1310" s="68"/>
      <c r="X1310" s="69"/>
      <c r="Y1310" s="69"/>
      <c r="Z1310" s="66">
        <v>1.0</v>
      </c>
      <c r="AA1310" s="66">
        <v>1.0</v>
      </c>
      <c r="AB1310" s="68"/>
      <c r="AC1310" s="68"/>
      <c r="AD1310" s="68"/>
      <c r="AE1310" s="68"/>
      <c r="AF1310" s="68"/>
      <c r="AG1310" s="68"/>
      <c r="AH1310" s="68"/>
      <c r="AI1310" s="68"/>
      <c r="AJ1310" s="68"/>
      <c r="AK1310" s="68"/>
      <c r="AL1310" s="68"/>
      <c r="AM1310" s="68"/>
      <c r="AN1310" s="68"/>
      <c r="AO1310" s="68"/>
      <c r="AP1310" s="68"/>
      <c r="AQ1310" s="68"/>
      <c r="AR1310" s="68"/>
      <c r="AS1310" s="68"/>
      <c r="AT1310" s="68"/>
      <c r="AU1310" s="68"/>
      <c r="AV1310" s="68"/>
      <c r="AW1310" s="68"/>
      <c r="AX1310" s="68"/>
      <c r="AY1310" s="68"/>
      <c r="AZ1310" s="68"/>
      <c r="BA1310" s="68"/>
      <c r="BB1310" s="68"/>
      <c r="BC1310" s="68"/>
      <c r="BD1310" s="68"/>
      <c r="BE1310" s="68"/>
      <c r="BF1310" s="68"/>
      <c r="BG1310" s="66">
        <v>1.0</v>
      </c>
      <c r="BH1310" s="66">
        <v>1.0</v>
      </c>
      <c r="BI1310" s="68"/>
      <c r="BJ1310" s="68"/>
      <c r="BK1310" s="68"/>
      <c r="BL1310" s="68"/>
      <c r="BM1310" s="68"/>
      <c r="BN1310" s="68"/>
      <c r="BO1310" s="68"/>
      <c r="BP1310" s="68"/>
      <c r="BQ1310" s="68"/>
      <c r="BR1310" s="67" t="s">
        <v>849</v>
      </c>
      <c r="BT1310" s="68"/>
      <c r="BU1310" s="68"/>
      <c r="BV1310" s="68"/>
      <c r="BW1310" s="68"/>
      <c r="BX1310" s="68"/>
      <c r="BY1310" s="68"/>
      <c r="BZ1310" s="68"/>
      <c r="CA1310" s="68"/>
      <c r="CB1310" s="68"/>
      <c r="CC1310" s="68"/>
      <c r="CD1310" s="68"/>
      <c r="CE1310" s="68"/>
      <c r="CF1310" s="68"/>
      <c r="CG1310" s="68"/>
      <c r="CH1310" s="68"/>
      <c r="CI1310" s="68"/>
    </row>
    <row r="1311">
      <c r="A1311" s="66">
        <v>2159.0</v>
      </c>
      <c r="B1311" s="68"/>
      <c r="C1311" s="67" t="s">
        <v>758</v>
      </c>
      <c r="D1311" s="67" t="s">
        <v>851</v>
      </c>
      <c r="E1311" s="66">
        <v>2015.0</v>
      </c>
      <c r="F1311" s="67" t="s">
        <v>852</v>
      </c>
      <c r="G1311" s="67" t="s">
        <v>853</v>
      </c>
      <c r="H1311" s="68"/>
      <c r="I1311" s="68"/>
      <c r="J1311" s="66">
        <v>2015.0</v>
      </c>
      <c r="K1311" s="66">
        <v>6.0</v>
      </c>
      <c r="L1311" s="66">
        <v>2005.0</v>
      </c>
      <c r="M1311" s="67" t="s">
        <v>854</v>
      </c>
      <c r="N1311" s="67" t="s">
        <v>855</v>
      </c>
      <c r="P1311" s="66">
        <v>1.5</v>
      </c>
      <c r="Q1311" s="66"/>
      <c r="R1311" s="66">
        <v>2.0</v>
      </c>
      <c r="S1311" s="68"/>
      <c r="T1311" s="68"/>
      <c r="U1311" s="68"/>
      <c r="V1311" s="68"/>
      <c r="W1311" s="66">
        <v>0.0</v>
      </c>
      <c r="X1311" s="69"/>
      <c r="Y1311" s="69"/>
      <c r="Z1311" s="68"/>
      <c r="AA1311" s="68"/>
      <c r="AB1311" s="68"/>
      <c r="AC1311" s="68"/>
      <c r="AD1311" s="68"/>
      <c r="AE1311" s="68"/>
      <c r="AF1311" s="68"/>
      <c r="AG1311" s="68"/>
      <c r="AH1311" s="68"/>
      <c r="AI1311" s="68"/>
      <c r="AJ1311" s="68"/>
      <c r="AK1311" s="68"/>
      <c r="AL1311" s="68"/>
      <c r="AM1311" s="68"/>
      <c r="AN1311" s="68"/>
      <c r="AO1311" s="68"/>
      <c r="AP1311" s="68"/>
      <c r="AQ1311" s="68"/>
      <c r="AR1311" s="68"/>
      <c r="AS1311" s="68"/>
      <c r="AT1311" s="68"/>
      <c r="AU1311" s="68"/>
      <c r="AV1311" s="68"/>
      <c r="AW1311" s="68"/>
      <c r="AX1311" s="68"/>
      <c r="AY1311" s="68"/>
      <c r="AZ1311" s="68"/>
      <c r="BA1311" s="68"/>
      <c r="BB1311" s="68"/>
      <c r="BC1311" s="68"/>
      <c r="BD1311" s="68"/>
      <c r="BE1311" s="68"/>
      <c r="BF1311" s="68"/>
      <c r="BG1311" s="68"/>
      <c r="BH1311" s="68"/>
      <c r="BI1311" s="68"/>
      <c r="BJ1311" s="68"/>
      <c r="BK1311" s="68"/>
      <c r="BL1311" s="68"/>
      <c r="BM1311" s="68"/>
      <c r="BN1311" s="68"/>
      <c r="BO1311" s="68"/>
      <c r="BP1311" s="68"/>
      <c r="BQ1311" s="68"/>
      <c r="BR1311" s="67" t="s">
        <v>856</v>
      </c>
      <c r="BU1311" s="68"/>
      <c r="BV1311" s="68"/>
      <c r="BW1311" s="68"/>
      <c r="BX1311" s="68"/>
      <c r="BY1311" s="68"/>
      <c r="BZ1311" s="68"/>
      <c r="CA1311" s="68"/>
      <c r="CB1311" s="68"/>
      <c r="CC1311" s="68"/>
      <c r="CD1311" s="68"/>
      <c r="CE1311" s="68"/>
      <c r="CF1311" s="68"/>
      <c r="CG1311" s="68"/>
      <c r="CH1311" s="68"/>
      <c r="CI1311" s="68"/>
    </row>
    <row r="1312">
      <c r="A1312" s="66">
        <v>2159.0</v>
      </c>
      <c r="B1312" s="68"/>
      <c r="C1312" s="67" t="s">
        <v>758</v>
      </c>
      <c r="D1312" s="67" t="s">
        <v>851</v>
      </c>
      <c r="E1312" s="66">
        <v>2015.0</v>
      </c>
      <c r="F1312" s="67" t="s">
        <v>852</v>
      </c>
      <c r="G1312" s="67" t="s">
        <v>853</v>
      </c>
      <c r="H1312" s="68"/>
      <c r="I1312" s="68"/>
      <c r="J1312" s="66">
        <v>2020.0</v>
      </c>
      <c r="K1312" s="66">
        <v>9.0</v>
      </c>
      <c r="L1312" s="66">
        <v>2005.0</v>
      </c>
      <c r="M1312" s="67" t="s">
        <v>854</v>
      </c>
      <c r="N1312" s="67" t="s">
        <v>855</v>
      </c>
      <c r="P1312" s="66">
        <v>1.5</v>
      </c>
      <c r="Q1312" s="66"/>
      <c r="R1312" s="66">
        <v>2.0</v>
      </c>
      <c r="S1312" s="68"/>
      <c r="T1312" s="68"/>
      <c r="U1312" s="68"/>
      <c r="V1312" s="68"/>
      <c r="W1312" s="66">
        <v>0.0</v>
      </c>
      <c r="X1312" s="69"/>
      <c r="Y1312" s="69"/>
      <c r="Z1312" s="68"/>
      <c r="AA1312" s="68"/>
      <c r="AB1312" s="68"/>
      <c r="AC1312" s="68"/>
      <c r="AD1312" s="68"/>
      <c r="AE1312" s="68"/>
      <c r="AF1312" s="68"/>
      <c r="AG1312" s="68"/>
      <c r="AH1312" s="68"/>
      <c r="AI1312" s="68"/>
      <c r="AJ1312" s="68"/>
      <c r="AK1312" s="68"/>
      <c r="AL1312" s="68"/>
      <c r="AM1312" s="68"/>
      <c r="AN1312" s="68"/>
      <c r="AO1312" s="68"/>
      <c r="AP1312" s="68"/>
      <c r="AQ1312" s="68"/>
      <c r="AR1312" s="68"/>
      <c r="AS1312" s="68"/>
      <c r="AT1312" s="68"/>
      <c r="AU1312" s="68"/>
      <c r="AV1312" s="68"/>
      <c r="AW1312" s="68"/>
      <c r="AX1312" s="68"/>
      <c r="AY1312" s="68"/>
      <c r="AZ1312" s="68"/>
      <c r="BA1312" s="68"/>
      <c r="BB1312" s="68"/>
      <c r="BC1312" s="68"/>
      <c r="BD1312" s="68"/>
      <c r="BE1312" s="68"/>
      <c r="BF1312" s="68"/>
      <c r="BG1312" s="68"/>
      <c r="BH1312" s="68"/>
      <c r="BI1312" s="68"/>
      <c r="BJ1312" s="68"/>
      <c r="BK1312" s="68"/>
      <c r="BL1312" s="68"/>
      <c r="BM1312" s="68"/>
      <c r="BN1312" s="68"/>
      <c r="BO1312" s="68"/>
      <c r="BP1312" s="68"/>
      <c r="BQ1312" s="68"/>
      <c r="BR1312" s="67" t="s">
        <v>856</v>
      </c>
      <c r="BU1312" s="68"/>
      <c r="BV1312" s="68"/>
      <c r="BW1312" s="68"/>
      <c r="BX1312" s="68"/>
      <c r="BY1312" s="68"/>
      <c r="BZ1312" s="68"/>
      <c r="CA1312" s="68"/>
      <c r="CB1312" s="68"/>
      <c r="CC1312" s="68"/>
      <c r="CD1312" s="68"/>
      <c r="CE1312" s="68"/>
      <c r="CF1312" s="68"/>
      <c r="CG1312" s="68"/>
      <c r="CH1312" s="68"/>
      <c r="CI1312" s="68"/>
    </row>
    <row r="1313">
      <c r="A1313" s="66">
        <v>2159.0</v>
      </c>
      <c r="B1313" s="68"/>
      <c r="C1313" s="67" t="s">
        <v>758</v>
      </c>
      <c r="D1313" s="67" t="s">
        <v>851</v>
      </c>
      <c r="E1313" s="66">
        <v>2015.0</v>
      </c>
      <c r="F1313" s="67" t="s">
        <v>852</v>
      </c>
      <c r="G1313" s="67" t="s">
        <v>853</v>
      </c>
      <c r="H1313" s="68"/>
      <c r="I1313" s="68"/>
      <c r="J1313" s="66">
        <v>2050.0</v>
      </c>
      <c r="K1313" s="66">
        <v>26.0</v>
      </c>
      <c r="L1313" s="66">
        <v>2005.0</v>
      </c>
      <c r="M1313" s="67" t="s">
        <v>854</v>
      </c>
      <c r="N1313" s="67" t="s">
        <v>855</v>
      </c>
      <c r="P1313" s="66">
        <v>1.5</v>
      </c>
      <c r="Q1313" s="66"/>
      <c r="R1313" s="66">
        <v>2.0</v>
      </c>
      <c r="S1313" s="68"/>
      <c r="T1313" s="68"/>
      <c r="U1313" s="68"/>
      <c r="V1313" s="68"/>
      <c r="W1313" s="66">
        <v>0.0</v>
      </c>
      <c r="X1313" s="69"/>
      <c r="Y1313" s="69"/>
      <c r="Z1313" s="68"/>
      <c r="AA1313" s="68"/>
      <c r="AB1313" s="68"/>
      <c r="AC1313" s="68"/>
      <c r="AD1313" s="68"/>
      <c r="AE1313" s="68"/>
      <c r="AF1313" s="68"/>
      <c r="AG1313" s="68"/>
      <c r="AH1313" s="68"/>
      <c r="AI1313" s="68"/>
      <c r="AJ1313" s="68"/>
      <c r="AK1313" s="68"/>
      <c r="AL1313" s="68"/>
      <c r="AM1313" s="68"/>
      <c r="AN1313" s="68"/>
      <c r="AO1313" s="68"/>
      <c r="AP1313" s="68"/>
      <c r="AQ1313" s="68"/>
      <c r="AR1313" s="68"/>
      <c r="AS1313" s="68"/>
      <c r="AT1313" s="68"/>
      <c r="AU1313" s="68"/>
      <c r="AV1313" s="68"/>
      <c r="AW1313" s="68"/>
      <c r="AX1313" s="68"/>
      <c r="AY1313" s="68"/>
      <c r="AZ1313" s="68"/>
      <c r="BA1313" s="68"/>
      <c r="BB1313" s="68"/>
      <c r="BC1313" s="68"/>
      <c r="BD1313" s="68"/>
      <c r="BE1313" s="68"/>
      <c r="BF1313" s="68"/>
      <c r="BG1313" s="68"/>
      <c r="BH1313" s="68"/>
      <c r="BI1313" s="68"/>
      <c r="BJ1313" s="68"/>
      <c r="BK1313" s="68"/>
      <c r="BL1313" s="68"/>
      <c r="BM1313" s="68"/>
      <c r="BN1313" s="68"/>
      <c r="BO1313" s="68"/>
      <c r="BP1313" s="68"/>
      <c r="BQ1313" s="68"/>
      <c r="BR1313" s="67" t="s">
        <v>856</v>
      </c>
      <c r="BU1313" s="68"/>
      <c r="BV1313" s="68"/>
      <c r="BW1313" s="68"/>
      <c r="BX1313" s="68"/>
      <c r="BY1313" s="68"/>
      <c r="BZ1313" s="68"/>
      <c r="CA1313" s="68"/>
      <c r="CB1313" s="68"/>
      <c r="CC1313" s="68"/>
      <c r="CD1313" s="68"/>
      <c r="CE1313" s="68"/>
      <c r="CF1313" s="68"/>
      <c r="CG1313" s="68"/>
      <c r="CH1313" s="68"/>
      <c r="CI1313" s="68"/>
    </row>
    <row r="1314">
      <c r="A1314" s="66">
        <v>2159.0</v>
      </c>
      <c r="B1314" s="68"/>
      <c r="C1314" s="67" t="s">
        <v>758</v>
      </c>
      <c r="D1314" s="67" t="s">
        <v>851</v>
      </c>
      <c r="E1314" s="66">
        <v>2015.0</v>
      </c>
      <c r="F1314" s="67" t="s">
        <v>852</v>
      </c>
      <c r="G1314" s="67" t="s">
        <v>853</v>
      </c>
      <c r="H1314" s="68"/>
      <c r="I1314" s="68"/>
      <c r="J1314" s="66">
        <v>2100.0</v>
      </c>
      <c r="K1314" s="66">
        <v>77.0</v>
      </c>
      <c r="L1314" s="66">
        <v>2005.0</v>
      </c>
      <c r="M1314" s="67" t="s">
        <v>854</v>
      </c>
      <c r="N1314" s="67" t="s">
        <v>855</v>
      </c>
      <c r="P1314" s="66">
        <v>1.5</v>
      </c>
      <c r="Q1314" s="66"/>
      <c r="R1314" s="66">
        <v>2.0</v>
      </c>
      <c r="S1314" s="68"/>
      <c r="T1314" s="68"/>
      <c r="U1314" s="68"/>
      <c r="V1314" s="68"/>
      <c r="W1314" s="66">
        <v>0.0</v>
      </c>
      <c r="X1314" s="69"/>
      <c r="Y1314" s="69"/>
      <c r="Z1314" s="68"/>
      <c r="AA1314" s="68"/>
      <c r="AB1314" s="68"/>
      <c r="AC1314" s="68"/>
      <c r="AD1314" s="68"/>
      <c r="AE1314" s="68"/>
      <c r="AF1314" s="68"/>
      <c r="AG1314" s="68"/>
      <c r="AH1314" s="68"/>
      <c r="AI1314" s="68"/>
      <c r="AJ1314" s="68"/>
      <c r="AK1314" s="68"/>
      <c r="AL1314" s="68"/>
      <c r="AM1314" s="68"/>
      <c r="AN1314" s="68"/>
      <c r="AO1314" s="68"/>
      <c r="AP1314" s="68"/>
      <c r="AQ1314" s="68"/>
      <c r="AR1314" s="68"/>
      <c r="AS1314" s="68"/>
      <c r="AT1314" s="68"/>
      <c r="AU1314" s="68"/>
      <c r="AV1314" s="68"/>
      <c r="AW1314" s="68"/>
      <c r="AX1314" s="68"/>
      <c r="AY1314" s="68"/>
      <c r="AZ1314" s="68"/>
      <c r="BA1314" s="68"/>
      <c r="BB1314" s="68"/>
      <c r="BC1314" s="68"/>
      <c r="BD1314" s="68"/>
      <c r="BE1314" s="68"/>
      <c r="BF1314" s="68"/>
      <c r="BG1314" s="68"/>
      <c r="BH1314" s="68"/>
      <c r="BI1314" s="68"/>
      <c r="BJ1314" s="68"/>
      <c r="BK1314" s="68"/>
      <c r="BL1314" s="68"/>
      <c r="BM1314" s="68"/>
      <c r="BN1314" s="68"/>
      <c r="BO1314" s="68"/>
      <c r="BP1314" s="68"/>
      <c r="BQ1314" s="68"/>
      <c r="BR1314" s="67" t="s">
        <v>856</v>
      </c>
      <c r="BU1314" s="68"/>
      <c r="BV1314" s="68"/>
      <c r="BW1314" s="68"/>
      <c r="BX1314" s="68"/>
      <c r="BY1314" s="68"/>
      <c r="BZ1314" s="68"/>
      <c r="CA1314" s="68"/>
      <c r="CB1314" s="68"/>
      <c r="CC1314" s="68"/>
      <c r="CD1314" s="68"/>
      <c r="CE1314" s="68"/>
      <c r="CF1314" s="68"/>
      <c r="CG1314" s="68"/>
      <c r="CH1314" s="68"/>
      <c r="CI1314" s="68"/>
    </row>
    <row r="1315">
      <c r="A1315" s="66">
        <v>2159.0</v>
      </c>
      <c r="B1315" s="68"/>
      <c r="C1315" s="67" t="s">
        <v>758</v>
      </c>
      <c r="D1315" s="67" t="s">
        <v>851</v>
      </c>
      <c r="E1315" s="66">
        <v>2015.0</v>
      </c>
      <c r="F1315" s="67" t="s">
        <v>852</v>
      </c>
      <c r="G1315" s="67" t="s">
        <v>853</v>
      </c>
      <c r="H1315" s="68"/>
      <c r="I1315" s="68"/>
      <c r="J1315" s="66">
        <v>2015.0</v>
      </c>
      <c r="K1315" s="66">
        <v>94.0</v>
      </c>
      <c r="L1315" s="66">
        <v>2005.0</v>
      </c>
      <c r="M1315" s="67" t="s">
        <v>857</v>
      </c>
      <c r="N1315" s="67" t="s">
        <v>855</v>
      </c>
      <c r="P1315" s="66">
        <v>0.1</v>
      </c>
      <c r="Q1315" s="66"/>
      <c r="R1315" s="66">
        <v>1.0</v>
      </c>
      <c r="S1315" s="68"/>
      <c r="T1315" s="68"/>
      <c r="U1315" s="68"/>
      <c r="V1315" s="68"/>
      <c r="W1315" s="66">
        <v>1.0</v>
      </c>
      <c r="X1315" s="69"/>
      <c r="Y1315" s="69"/>
      <c r="Z1315" s="68"/>
      <c r="AA1315" s="68"/>
      <c r="AB1315" s="68"/>
      <c r="AC1315" s="68"/>
      <c r="AD1315" s="68"/>
      <c r="AE1315" s="68"/>
      <c r="AF1315" s="68"/>
      <c r="AG1315" s="68"/>
      <c r="AH1315" s="68"/>
      <c r="AI1315" s="68"/>
      <c r="AJ1315" s="68"/>
      <c r="AK1315" s="68"/>
      <c r="AL1315" s="68"/>
      <c r="AM1315" s="68"/>
      <c r="AN1315" s="68"/>
      <c r="AO1315" s="68"/>
      <c r="AP1315" s="68"/>
      <c r="AQ1315" s="68"/>
      <c r="AR1315" s="68"/>
      <c r="AS1315" s="68"/>
      <c r="AT1315" s="68"/>
      <c r="AU1315" s="68"/>
      <c r="AV1315" s="68"/>
      <c r="AW1315" s="68"/>
      <c r="AX1315" s="68"/>
      <c r="AY1315" s="68"/>
      <c r="AZ1315" s="68"/>
      <c r="BA1315" s="68"/>
      <c r="BB1315" s="68"/>
      <c r="BC1315" s="68"/>
      <c r="BD1315" s="68"/>
      <c r="BE1315" s="68"/>
      <c r="BF1315" s="68"/>
      <c r="BG1315" s="68"/>
      <c r="BH1315" s="68"/>
      <c r="BI1315" s="68"/>
      <c r="BJ1315" s="68"/>
      <c r="BK1315" s="68"/>
      <c r="BL1315" s="68"/>
      <c r="BM1315" s="68"/>
      <c r="BN1315" s="68"/>
      <c r="BO1315" s="68"/>
      <c r="BP1315" s="68"/>
      <c r="BQ1315" s="68"/>
      <c r="BR1315" s="67" t="s">
        <v>856</v>
      </c>
      <c r="BU1315" s="68"/>
      <c r="BV1315" s="68"/>
      <c r="BW1315" s="68"/>
      <c r="BX1315" s="68"/>
      <c r="BY1315" s="68"/>
      <c r="BZ1315" s="68"/>
      <c r="CA1315" s="68"/>
      <c r="CB1315" s="68"/>
      <c r="CC1315" s="68"/>
      <c r="CD1315" s="68"/>
      <c r="CE1315" s="68"/>
      <c r="CF1315" s="68"/>
      <c r="CG1315" s="68"/>
      <c r="CH1315" s="68"/>
      <c r="CI1315" s="68"/>
    </row>
    <row r="1316">
      <c r="A1316" s="66">
        <v>2159.0</v>
      </c>
      <c r="B1316" s="68"/>
      <c r="C1316" s="67" t="s">
        <v>758</v>
      </c>
      <c r="D1316" s="67" t="s">
        <v>851</v>
      </c>
      <c r="E1316" s="66">
        <v>2015.0</v>
      </c>
      <c r="F1316" s="67" t="s">
        <v>852</v>
      </c>
      <c r="G1316" s="67" t="s">
        <v>853</v>
      </c>
      <c r="H1316" s="68"/>
      <c r="I1316" s="68"/>
      <c r="J1316" s="66">
        <v>2020.0</v>
      </c>
      <c r="K1316" s="66">
        <v>111.0</v>
      </c>
      <c r="L1316" s="66">
        <v>2005.0</v>
      </c>
      <c r="M1316" s="67" t="s">
        <v>857</v>
      </c>
      <c r="N1316" s="67" t="s">
        <v>855</v>
      </c>
      <c r="P1316" s="66">
        <v>0.1</v>
      </c>
      <c r="Q1316" s="66"/>
      <c r="R1316" s="66">
        <v>1.0</v>
      </c>
      <c r="S1316" s="68"/>
      <c r="T1316" s="68"/>
      <c r="U1316" s="68"/>
      <c r="V1316" s="68"/>
      <c r="W1316" s="66">
        <v>1.0</v>
      </c>
      <c r="X1316" s="69"/>
      <c r="Y1316" s="69"/>
      <c r="Z1316" s="68"/>
      <c r="AA1316" s="68"/>
      <c r="AB1316" s="68"/>
      <c r="AC1316" s="68"/>
      <c r="AD1316" s="68"/>
      <c r="AE1316" s="68"/>
      <c r="AF1316" s="68"/>
      <c r="AG1316" s="68"/>
      <c r="AH1316" s="68"/>
      <c r="AI1316" s="68"/>
      <c r="AJ1316" s="68"/>
      <c r="AK1316" s="68"/>
      <c r="AL1316" s="68"/>
      <c r="AM1316" s="68"/>
      <c r="AN1316" s="68"/>
      <c r="AO1316" s="68"/>
      <c r="AP1316" s="68"/>
      <c r="AQ1316" s="68"/>
      <c r="AR1316" s="68"/>
      <c r="AS1316" s="68"/>
      <c r="AT1316" s="68"/>
      <c r="AU1316" s="68"/>
      <c r="AV1316" s="68"/>
      <c r="AW1316" s="68"/>
      <c r="AX1316" s="68"/>
      <c r="AY1316" s="68"/>
      <c r="AZ1316" s="68"/>
      <c r="BA1316" s="68"/>
      <c r="BB1316" s="68"/>
      <c r="BC1316" s="68"/>
      <c r="BD1316" s="68"/>
      <c r="BE1316" s="68"/>
      <c r="BF1316" s="68"/>
      <c r="BG1316" s="68"/>
      <c r="BH1316" s="68"/>
      <c r="BI1316" s="68"/>
      <c r="BJ1316" s="68"/>
      <c r="BK1316" s="68"/>
      <c r="BL1316" s="68"/>
      <c r="BM1316" s="68"/>
      <c r="BN1316" s="68"/>
      <c r="BO1316" s="68"/>
      <c r="BP1316" s="68"/>
      <c r="BQ1316" s="68"/>
      <c r="BR1316" s="67" t="s">
        <v>856</v>
      </c>
      <c r="BU1316" s="68"/>
      <c r="BV1316" s="68"/>
      <c r="BW1316" s="68"/>
      <c r="BX1316" s="68"/>
      <c r="BY1316" s="68"/>
      <c r="BZ1316" s="68"/>
      <c r="CA1316" s="68"/>
      <c r="CB1316" s="68"/>
      <c r="CC1316" s="68"/>
      <c r="CD1316" s="68"/>
      <c r="CE1316" s="68"/>
      <c r="CF1316" s="68"/>
      <c r="CG1316" s="68"/>
      <c r="CH1316" s="68"/>
      <c r="CI1316" s="68"/>
    </row>
    <row r="1317">
      <c r="A1317" s="66">
        <v>2159.0</v>
      </c>
      <c r="B1317" s="68"/>
      <c r="C1317" s="67" t="s">
        <v>758</v>
      </c>
      <c r="D1317" s="67" t="s">
        <v>851</v>
      </c>
      <c r="E1317" s="66">
        <v>2015.0</v>
      </c>
      <c r="F1317" s="67" t="s">
        <v>852</v>
      </c>
      <c r="G1317" s="67" t="s">
        <v>853</v>
      </c>
      <c r="H1317" s="68"/>
      <c r="I1317" s="68"/>
      <c r="J1317" s="66">
        <v>2050.0</v>
      </c>
      <c r="K1317" s="66">
        <v>270.0</v>
      </c>
      <c r="L1317" s="66">
        <v>2005.0</v>
      </c>
      <c r="M1317" s="67" t="s">
        <v>857</v>
      </c>
      <c r="N1317" s="67" t="s">
        <v>855</v>
      </c>
      <c r="P1317" s="66">
        <v>0.1</v>
      </c>
      <c r="Q1317" s="66"/>
      <c r="R1317" s="66">
        <v>1.0</v>
      </c>
      <c r="S1317" s="68"/>
      <c r="T1317" s="68"/>
      <c r="U1317" s="68"/>
      <c r="V1317" s="68"/>
      <c r="W1317" s="66">
        <v>1.0</v>
      </c>
      <c r="X1317" s="69"/>
      <c r="Y1317" s="69"/>
      <c r="Z1317" s="68"/>
      <c r="AA1317" s="68"/>
      <c r="AB1317" s="68"/>
      <c r="AC1317" s="68"/>
      <c r="AD1317" s="68"/>
      <c r="AE1317" s="68"/>
      <c r="AF1317" s="68"/>
      <c r="AG1317" s="68"/>
      <c r="AH1317" s="68"/>
      <c r="AI1317" s="68"/>
      <c r="AJ1317" s="68"/>
      <c r="AK1317" s="68"/>
      <c r="AL1317" s="68"/>
      <c r="AM1317" s="68"/>
      <c r="AN1317" s="68"/>
      <c r="AO1317" s="68"/>
      <c r="AP1317" s="68"/>
      <c r="AQ1317" s="68"/>
      <c r="AR1317" s="68"/>
      <c r="AS1317" s="68"/>
      <c r="AT1317" s="68"/>
      <c r="AU1317" s="68"/>
      <c r="AV1317" s="68"/>
      <c r="AW1317" s="68"/>
      <c r="AX1317" s="68"/>
      <c r="AY1317" s="68"/>
      <c r="AZ1317" s="68"/>
      <c r="BA1317" s="68"/>
      <c r="BB1317" s="68"/>
      <c r="BC1317" s="68"/>
      <c r="BD1317" s="68"/>
      <c r="BE1317" s="68"/>
      <c r="BF1317" s="68"/>
      <c r="BG1317" s="68"/>
      <c r="BH1317" s="68"/>
      <c r="BI1317" s="68"/>
      <c r="BJ1317" s="68"/>
      <c r="BK1317" s="68"/>
      <c r="BL1317" s="68"/>
      <c r="BM1317" s="68"/>
      <c r="BN1317" s="68"/>
      <c r="BO1317" s="68"/>
      <c r="BP1317" s="68"/>
      <c r="BQ1317" s="68"/>
      <c r="BR1317" s="67" t="s">
        <v>856</v>
      </c>
      <c r="BU1317" s="68"/>
      <c r="BV1317" s="68"/>
      <c r="BW1317" s="68"/>
      <c r="BX1317" s="68"/>
      <c r="BY1317" s="68"/>
      <c r="BZ1317" s="68"/>
      <c r="CA1317" s="68"/>
      <c r="CB1317" s="68"/>
      <c r="CC1317" s="68"/>
      <c r="CD1317" s="68"/>
      <c r="CE1317" s="68"/>
      <c r="CF1317" s="68"/>
      <c r="CG1317" s="68"/>
      <c r="CH1317" s="68"/>
      <c r="CI1317" s="68"/>
    </row>
    <row r="1318">
      <c r="A1318" s="66">
        <v>2159.0</v>
      </c>
      <c r="B1318" s="68"/>
      <c r="C1318" s="67" t="s">
        <v>758</v>
      </c>
      <c r="D1318" s="67" t="s">
        <v>851</v>
      </c>
      <c r="E1318" s="66">
        <v>2015.0</v>
      </c>
      <c r="F1318" s="67" t="s">
        <v>852</v>
      </c>
      <c r="G1318" s="67" t="s">
        <v>853</v>
      </c>
      <c r="H1318" s="68"/>
      <c r="I1318" s="68"/>
      <c r="J1318" s="66">
        <v>2100.0</v>
      </c>
      <c r="K1318" s="66">
        <v>312.0</v>
      </c>
      <c r="L1318" s="66">
        <v>2005.0</v>
      </c>
      <c r="M1318" s="67" t="s">
        <v>857</v>
      </c>
      <c r="N1318" s="67" t="s">
        <v>855</v>
      </c>
      <c r="P1318" s="66">
        <v>0.1</v>
      </c>
      <c r="Q1318" s="66"/>
      <c r="R1318" s="66">
        <v>1.0</v>
      </c>
      <c r="S1318" s="68"/>
      <c r="T1318" s="68"/>
      <c r="U1318" s="68"/>
      <c r="V1318" s="68"/>
      <c r="W1318" s="66">
        <v>1.0</v>
      </c>
      <c r="X1318" s="69"/>
      <c r="Y1318" s="69"/>
      <c r="Z1318" s="68"/>
      <c r="AA1318" s="68"/>
      <c r="AB1318" s="68"/>
      <c r="AC1318" s="68"/>
      <c r="AD1318" s="68"/>
      <c r="AE1318" s="68"/>
      <c r="AF1318" s="68"/>
      <c r="AG1318" s="68"/>
      <c r="AH1318" s="68"/>
      <c r="AI1318" s="68"/>
      <c r="AJ1318" s="68"/>
      <c r="AK1318" s="68"/>
      <c r="AL1318" s="68"/>
      <c r="AM1318" s="68"/>
      <c r="AN1318" s="68"/>
      <c r="AO1318" s="68"/>
      <c r="AP1318" s="68"/>
      <c r="AQ1318" s="68"/>
      <c r="AR1318" s="68"/>
      <c r="AS1318" s="68"/>
      <c r="AT1318" s="68"/>
      <c r="AU1318" s="68"/>
      <c r="AV1318" s="68"/>
      <c r="AW1318" s="68"/>
      <c r="AX1318" s="68"/>
      <c r="AY1318" s="68"/>
      <c r="AZ1318" s="68"/>
      <c r="BA1318" s="68"/>
      <c r="BB1318" s="68"/>
      <c r="BC1318" s="68"/>
      <c r="BD1318" s="68"/>
      <c r="BE1318" s="68"/>
      <c r="BF1318" s="68"/>
      <c r="BG1318" s="68"/>
      <c r="BH1318" s="68"/>
      <c r="BI1318" s="68"/>
      <c r="BJ1318" s="68"/>
      <c r="BK1318" s="68"/>
      <c r="BL1318" s="68"/>
      <c r="BM1318" s="68"/>
      <c r="BN1318" s="68"/>
      <c r="BO1318" s="68"/>
      <c r="BP1318" s="68"/>
      <c r="BQ1318" s="68"/>
      <c r="BR1318" s="67" t="s">
        <v>856</v>
      </c>
      <c r="BU1318" s="68"/>
      <c r="BV1318" s="68"/>
      <c r="BW1318" s="68"/>
      <c r="BX1318" s="68"/>
      <c r="BY1318" s="68"/>
      <c r="BZ1318" s="68"/>
      <c r="CA1318" s="68"/>
      <c r="CB1318" s="68"/>
      <c r="CC1318" s="68"/>
      <c r="CD1318" s="68"/>
      <c r="CE1318" s="68"/>
      <c r="CF1318" s="68"/>
      <c r="CG1318" s="68"/>
      <c r="CH1318" s="68"/>
      <c r="CI1318" s="68"/>
    </row>
    <row r="1319">
      <c r="A1319" s="66">
        <v>2159.0</v>
      </c>
      <c r="B1319" s="68"/>
      <c r="C1319" s="67" t="s">
        <v>758</v>
      </c>
      <c r="D1319" s="67" t="s">
        <v>851</v>
      </c>
      <c r="E1319" s="66">
        <v>2015.0</v>
      </c>
      <c r="F1319" s="67" t="s">
        <v>852</v>
      </c>
      <c r="G1319" s="67" t="s">
        <v>853</v>
      </c>
      <c r="H1319" s="68"/>
      <c r="I1319" s="68"/>
      <c r="J1319" s="66">
        <v>2015.0</v>
      </c>
      <c r="K1319" s="66">
        <v>6.0</v>
      </c>
      <c r="L1319" s="66">
        <v>2005.0</v>
      </c>
      <c r="M1319" s="67" t="s">
        <v>858</v>
      </c>
      <c r="N1319" s="67" t="s">
        <v>855</v>
      </c>
      <c r="P1319" s="66">
        <v>1.5</v>
      </c>
      <c r="Q1319" s="66"/>
      <c r="R1319" s="66">
        <v>2.0</v>
      </c>
      <c r="S1319" s="68"/>
      <c r="T1319" s="68"/>
      <c r="U1319" s="68"/>
      <c r="V1319" s="68"/>
      <c r="W1319" s="66">
        <v>1.0</v>
      </c>
      <c r="X1319" s="69"/>
      <c r="Y1319" s="69"/>
      <c r="Z1319" s="68"/>
      <c r="AA1319" s="68"/>
      <c r="AB1319" s="68"/>
      <c r="AC1319" s="68"/>
      <c r="AD1319" s="68"/>
      <c r="AE1319" s="68"/>
      <c r="AF1319" s="68"/>
      <c r="AG1319" s="68"/>
      <c r="AH1319" s="68"/>
      <c r="AI1319" s="68"/>
      <c r="AJ1319" s="68"/>
      <c r="AK1319" s="68"/>
      <c r="AL1319" s="68"/>
      <c r="AM1319" s="68"/>
      <c r="AN1319" s="68"/>
      <c r="AO1319" s="68"/>
      <c r="AP1319" s="68"/>
      <c r="AQ1319" s="68"/>
      <c r="AR1319" s="68"/>
      <c r="AS1319" s="68"/>
      <c r="AT1319" s="68"/>
      <c r="AU1319" s="68"/>
      <c r="AV1319" s="68"/>
      <c r="AW1319" s="68"/>
      <c r="AX1319" s="68"/>
      <c r="AY1319" s="68"/>
      <c r="AZ1319" s="68"/>
      <c r="BA1319" s="68"/>
      <c r="BB1319" s="68"/>
      <c r="BC1319" s="68"/>
      <c r="BD1319" s="68"/>
      <c r="BE1319" s="68"/>
      <c r="BF1319" s="68"/>
      <c r="BG1319" s="68"/>
      <c r="BH1319" s="68"/>
      <c r="BI1319" s="68"/>
      <c r="BJ1319" s="68"/>
      <c r="BK1319" s="68"/>
      <c r="BL1319" s="68"/>
      <c r="BM1319" s="68"/>
      <c r="BN1319" s="68"/>
      <c r="BO1319" s="68"/>
      <c r="BP1319" s="68"/>
      <c r="BQ1319" s="68"/>
      <c r="BR1319" s="67" t="s">
        <v>856</v>
      </c>
      <c r="BU1319" s="68"/>
      <c r="BV1319" s="68"/>
      <c r="BW1319" s="68"/>
      <c r="BX1319" s="68"/>
      <c r="BY1319" s="68"/>
      <c r="BZ1319" s="68"/>
      <c r="CA1319" s="68"/>
      <c r="CB1319" s="68"/>
      <c r="CC1319" s="68"/>
      <c r="CD1319" s="68"/>
      <c r="CE1319" s="68"/>
      <c r="CF1319" s="68"/>
      <c r="CG1319" s="68"/>
      <c r="CH1319" s="68"/>
      <c r="CI1319" s="68"/>
    </row>
    <row r="1320">
      <c r="A1320" s="66">
        <v>2159.0</v>
      </c>
      <c r="B1320" s="68"/>
      <c r="C1320" s="67" t="s">
        <v>758</v>
      </c>
      <c r="D1320" s="67" t="s">
        <v>851</v>
      </c>
      <c r="E1320" s="66">
        <v>2015.0</v>
      </c>
      <c r="F1320" s="67" t="s">
        <v>852</v>
      </c>
      <c r="G1320" s="67" t="s">
        <v>853</v>
      </c>
      <c r="H1320" s="68"/>
      <c r="I1320" s="68"/>
      <c r="J1320" s="66">
        <v>2020.0</v>
      </c>
      <c r="K1320" s="66">
        <v>11.0</v>
      </c>
      <c r="L1320" s="66">
        <v>2005.0</v>
      </c>
      <c r="M1320" s="67" t="s">
        <v>858</v>
      </c>
      <c r="N1320" s="67" t="s">
        <v>855</v>
      </c>
      <c r="P1320" s="66">
        <v>1.5</v>
      </c>
      <c r="Q1320" s="66"/>
      <c r="R1320" s="66">
        <v>2.0</v>
      </c>
      <c r="S1320" s="68"/>
      <c r="T1320" s="68"/>
      <c r="U1320" s="68"/>
      <c r="V1320" s="68"/>
      <c r="W1320" s="66">
        <v>1.0</v>
      </c>
      <c r="X1320" s="69"/>
      <c r="Y1320" s="69"/>
      <c r="Z1320" s="68"/>
      <c r="AA1320" s="68"/>
      <c r="AB1320" s="68"/>
      <c r="AC1320" s="68"/>
      <c r="AD1320" s="68"/>
      <c r="AE1320" s="68"/>
      <c r="AF1320" s="68"/>
      <c r="AG1320" s="68"/>
      <c r="AH1320" s="68"/>
      <c r="AI1320" s="68"/>
      <c r="AJ1320" s="68"/>
      <c r="AK1320" s="68"/>
      <c r="AL1320" s="68"/>
      <c r="AM1320" s="68"/>
      <c r="AN1320" s="68"/>
      <c r="AO1320" s="68"/>
      <c r="AP1320" s="68"/>
      <c r="AQ1320" s="68"/>
      <c r="AR1320" s="68"/>
      <c r="AS1320" s="68"/>
      <c r="AT1320" s="68"/>
      <c r="AU1320" s="68"/>
      <c r="AV1320" s="68"/>
      <c r="AW1320" s="68"/>
      <c r="AX1320" s="68"/>
      <c r="AY1320" s="68"/>
      <c r="AZ1320" s="68"/>
      <c r="BA1320" s="68"/>
      <c r="BB1320" s="68"/>
      <c r="BC1320" s="68"/>
      <c r="BD1320" s="68"/>
      <c r="BE1320" s="68"/>
      <c r="BF1320" s="68"/>
      <c r="BG1320" s="68"/>
      <c r="BH1320" s="68"/>
      <c r="BI1320" s="68"/>
      <c r="BJ1320" s="68"/>
      <c r="BK1320" s="68"/>
      <c r="BL1320" s="68"/>
      <c r="BM1320" s="68"/>
      <c r="BN1320" s="68"/>
      <c r="BO1320" s="68"/>
      <c r="BP1320" s="68"/>
      <c r="BQ1320" s="68"/>
      <c r="BR1320" s="67" t="s">
        <v>856</v>
      </c>
      <c r="BU1320" s="68"/>
      <c r="BV1320" s="68"/>
      <c r="BW1320" s="68"/>
      <c r="BX1320" s="68"/>
      <c r="BY1320" s="68"/>
      <c r="BZ1320" s="68"/>
      <c r="CA1320" s="68"/>
      <c r="CB1320" s="68"/>
      <c r="CC1320" s="68"/>
      <c r="CD1320" s="68"/>
      <c r="CE1320" s="68"/>
      <c r="CF1320" s="68"/>
      <c r="CG1320" s="68"/>
      <c r="CH1320" s="68"/>
      <c r="CI1320" s="68"/>
    </row>
    <row r="1321">
      <c r="A1321" s="66">
        <v>2159.0</v>
      </c>
      <c r="B1321" s="68"/>
      <c r="C1321" s="67" t="s">
        <v>758</v>
      </c>
      <c r="D1321" s="67" t="s">
        <v>851</v>
      </c>
      <c r="E1321" s="66">
        <v>2015.0</v>
      </c>
      <c r="F1321" s="67" t="s">
        <v>852</v>
      </c>
      <c r="G1321" s="67" t="s">
        <v>853</v>
      </c>
      <c r="H1321" s="68"/>
      <c r="I1321" s="68"/>
      <c r="J1321" s="66">
        <v>2050.0</v>
      </c>
      <c r="K1321" s="66">
        <v>30.0</v>
      </c>
      <c r="L1321" s="66">
        <v>2005.0</v>
      </c>
      <c r="M1321" s="67" t="s">
        <v>858</v>
      </c>
      <c r="N1321" s="67" t="s">
        <v>855</v>
      </c>
      <c r="P1321" s="66">
        <v>1.5</v>
      </c>
      <c r="Q1321" s="66"/>
      <c r="R1321" s="66">
        <v>2.0</v>
      </c>
      <c r="S1321" s="68"/>
      <c r="T1321" s="68"/>
      <c r="U1321" s="68"/>
      <c r="V1321" s="68"/>
      <c r="W1321" s="66">
        <v>1.0</v>
      </c>
      <c r="X1321" s="69"/>
      <c r="Y1321" s="69"/>
      <c r="Z1321" s="68"/>
      <c r="AA1321" s="68"/>
      <c r="AB1321" s="68"/>
      <c r="AC1321" s="68"/>
      <c r="AD1321" s="68"/>
      <c r="AE1321" s="68"/>
      <c r="AF1321" s="68"/>
      <c r="AG1321" s="68"/>
      <c r="AH1321" s="68"/>
      <c r="AI1321" s="68"/>
      <c r="AJ1321" s="68"/>
      <c r="AK1321" s="68"/>
      <c r="AL1321" s="68"/>
      <c r="AM1321" s="68"/>
      <c r="AN1321" s="68"/>
      <c r="AO1321" s="68"/>
      <c r="AP1321" s="68"/>
      <c r="AQ1321" s="68"/>
      <c r="AR1321" s="68"/>
      <c r="AS1321" s="68"/>
      <c r="AT1321" s="68"/>
      <c r="AU1321" s="68"/>
      <c r="AV1321" s="68"/>
      <c r="AW1321" s="68"/>
      <c r="AX1321" s="68"/>
      <c r="AY1321" s="68"/>
      <c r="AZ1321" s="68"/>
      <c r="BA1321" s="68"/>
      <c r="BB1321" s="68"/>
      <c r="BC1321" s="68"/>
      <c r="BD1321" s="68"/>
      <c r="BE1321" s="68"/>
      <c r="BF1321" s="68"/>
      <c r="BG1321" s="68"/>
      <c r="BH1321" s="68"/>
      <c r="BI1321" s="68"/>
      <c r="BJ1321" s="68"/>
      <c r="BK1321" s="68"/>
      <c r="BL1321" s="68"/>
      <c r="BM1321" s="68"/>
      <c r="BN1321" s="68"/>
      <c r="BO1321" s="68"/>
      <c r="BP1321" s="68"/>
      <c r="BQ1321" s="68"/>
      <c r="BR1321" s="67" t="s">
        <v>856</v>
      </c>
      <c r="BU1321" s="68"/>
      <c r="BV1321" s="68"/>
      <c r="BW1321" s="68"/>
      <c r="BX1321" s="68"/>
      <c r="BY1321" s="68"/>
      <c r="BZ1321" s="68"/>
      <c r="CA1321" s="68"/>
      <c r="CB1321" s="68"/>
      <c r="CC1321" s="68"/>
      <c r="CD1321" s="68"/>
      <c r="CE1321" s="68"/>
      <c r="CF1321" s="68"/>
      <c r="CG1321" s="68"/>
      <c r="CH1321" s="68"/>
      <c r="CI1321" s="68"/>
    </row>
    <row r="1322">
      <c r="A1322" s="66">
        <v>2159.0</v>
      </c>
      <c r="B1322" s="68"/>
      <c r="C1322" s="67" t="s">
        <v>758</v>
      </c>
      <c r="D1322" s="67" t="s">
        <v>851</v>
      </c>
      <c r="E1322" s="66">
        <v>2015.0</v>
      </c>
      <c r="F1322" s="67" t="s">
        <v>852</v>
      </c>
      <c r="G1322" s="67" t="s">
        <v>853</v>
      </c>
      <c r="H1322" s="68"/>
      <c r="I1322" s="68"/>
      <c r="J1322" s="66">
        <v>2100.0</v>
      </c>
      <c r="K1322" s="66">
        <v>85.0</v>
      </c>
      <c r="L1322" s="66">
        <v>2005.0</v>
      </c>
      <c r="M1322" s="67" t="s">
        <v>858</v>
      </c>
      <c r="N1322" s="67" t="s">
        <v>855</v>
      </c>
      <c r="P1322" s="66">
        <v>1.5</v>
      </c>
      <c r="Q1322" s="66"/>
      <c r="R1322" s="66">
        <v>2.0</v>
      </c>
      <c r="S1322" s="68"/>
      <c r="T1322" s="68"/>
      <c r="U1322" s="68"/>
      <c r="V1322" s="68"/>
      <c r="W1322" s="66">
        <v>1.0</v>
      </c>
      <c r="X1322" s="69"/>
      <c r="Y1322" s="69"/>
      <c r="Z1322" s="68"/>
      <c r="AA1322" s="68"/>
      <c r="AB1322" s="68"/>
      <c r="AC1322" s="68"/>
      <c r="AD1322" s="68"/>
      <c r="AE1322" s="68"/>
      <c r="AF1322" s="68"/>
      <c r="AG1322" s="68"/>
      <c r="AH1322" s="68"/>
      <c r="AI1322" s="68"/>
      <c r="AJ1322" s="68"/>
      <c r="AK1322" s="68"/>
      <c r="AL1322" s="68"/>
      <c r="AM1322" s="68"/>
      <c r="AN1322" s="68"/>
      <c r="AO1322" s="68"/>
      <c r="AP1322" s="68"/>
      <c r="AQ1322" s="68"/>
      <c r="AR1322" s="68"/>
      <c r="AS1322" s="68"/>
      <c r="AT1322" s="68"/>
      <c r="AU1322" s="68"/>
      <c r="AV1322" s="68"/>
      <c r="AW1322" s="68"/>
      <c r="AX1322" s="68"/>
      <c r="AY1322" s="68"/>
      <c r="AZ1322" s="68"/>
      <c r="BA1322" s="68"/>
      <c r="BB1322" s="68"/>
      <c r="BC1322" s="68"/>
      <c r="BD1322" s="68"/>
      <c r="BE1322" s="68"/>
      <c r="BF1322" s="68"/>
      <c r="BG1322" s="68"/>
      <c r="BH1322" s="68"/>
      <c r="BI1322" s="68"/>
      <c r="BJ1322" s="68"/>
      <c r="BK1322" s="68"/>
      <c r="BL1322" s="68"/>
      <c r="BM1322" s="68"/>
      <c r="BN1322" s="68"/>
      <c r="BO1322" s="68"/>
      <c r="BP1322" s="68"/>
      <c r="BQ1322" s="68"/>
      <c r="BR1322" s="67" t="s">
        <v>856</v>
      </c>
      <c r="BU1322" s="68"/>
      <c r="BV1322" s="68"/>
      <c r="BW1322" s="68"/>
      <c r="BX1322" s="68"/>
      <c r="BY1322" s="68"/>
      <c r="BZ1322" s="68"/>
      <c r="CA1322" s="68"/>
      <c r="CB1322" s="68"/>
      <c r="CC1322" s="68"/>
      <c r="CD1322" s="68"/>
      <c r="CE1322" s="68"/>
      <c r="CF1322" s="68"/>
      <c r="CG1322" s="68"/>
      <c r="CH1322" s="68"/>
      <c r="CI1322" s="68"/>
    </row>
    <row r="1323">
      <c r="A1323" s="66">
        <v>2159.0</v>
      </c>
      <c r="B1323" s="68"/>
      <c r="C1323" s="67" t="s">
        <v>758</v>
      </c>
      <c r="D1323" s="67" t="s">
        <v>851</v>
      </c>
      <c r="E1323" s="66">
        <v>2015.0</v>
      </c>
      <c r="F1323" s="67" t="s">
        <v>852</v>
      </c>
      <c r="G1323" s="67" t="s">
        <v>853</v>
      </c>
      <c r="H1323" s="68"/>
      <c r="I1323" s="68"/>
      <c r="J1323" s="66">
        <v>2015.0</v>
      </c>
      <c r="K1323" s="66">
        <v>31.0</v>
      </c>
      <c r="L1323" s="66">
        <v>2005.0</v>
      </c>
      <c r="M1323" s="67" t="s">
        <v>859</v>
      </c>
      <c r="N1323" s="67" t="s">
        <v>855</v>
      </c>
      <c r="P1323" s="66">
        <v>1.5</v>
      </c>
      <c r="Q1323" s="66"/>
      <c r="R1323" s="66">
        <v>2.0</v>
      </c>
      <c r="S1323" s="68"/>
      <c r="T1323" s="68"/>
      <c r="U1323" s="68"/>
      <c r="V1323" s="68"/>
      <c r="W1323" s="66">
        <v>1.0</v>
      </c>
      <c r="X1323" s="69"/>
      <c r="Y1323" s="69"/>
      <c r="Z1323" s="68"/>
      <c r="AA1323" s="68"/>
      <c r="AB1323" s="68"/>
      <c r="AC1323" s="68"/>
      <c r="AD1323" s="68"/>
      <c r="AE1323" s="68"/>
      <c r="AF1323" s="68"/>
      <c r="AG1323" s="68"/>
      <c r="AH1323" s="68"/>
      <c r="AI1323" s="68"/>
      <c r="AJ1323" s="68"/>
      <c r="AK1323" s="68"/>
      <c r="AL1323" s="68"/>
      <c r="AM1323" s="68"/>
      <c r="AN1323" s="68"/>
      <c r="AO1323" s="68"/>
      <c r="AP1323" s="68"/>
      <c r="AQ1323" s="68"/>
      <c r="AR1323" s="68"/>
      <c r="AS1323" s="68"/>
      <c r="AT1323" s="68"/>
      <c r="AU1323" s="68"/>
      <c r="AV1323" s="68"/>
      <c r="AW1323" s="68"/>
      <c r="AX1323" s="68"/>
      <c r="AY1323" s="68"/>
      <c r="AZ1323" s="68"/>
      <c r="BA1323" s="68"/>
      <c r="BB1323" s="68"/>
      <c r="BC1323" s="68"/>
      <c r="BD1323" s="68"/>
      <c r="BE1323" s="68"/>
      <c r="BF1323" s="68"/>
      <c r="BG1323" s="68"/>
      <c r="BH1323" s="68"/>
      <c r="BI1323" s="68"/>
      <c r="BJ1323" s="68"/>
      <c r="BK1323" s="68"/>
      <c r="BL1323" s="68"/>
      <c r="BM1323" s="68"/>
      <c r="BN1323" s="68"/>
      <c r="BO1323" s="68"/>
      <c r="BP1323" s="68"/>
      <c r="BQ1323" s="68"/>
      <c r="BR1323" s="67" t="s">
        <v>856</v>
      </c>
      <c r="BU1323" s="68"/>
      <c r="BV1323" s="68"/>
      <c r="BW1323" s="68"/>
      <c r="BX1323" s="68"/>
      <c r="BY1323" s="68"/>
      <c r="BZ1323" s="68"/>
      <c r="CA1323" s="68"/>
      <c r="CB1323" s="68"/>
      <c r="CC1323" s="68"/>
      <c r="CD1323" s="68"/>
      <c r="CE1323" s="68"/>
      <c r="CF1323" s="68"/>
      <c r="CG1323" s="68"/>
      <c r="CH1323" s="68"/>
      <c r="CI1323" s="68"/>
    </row>
    <row r="1324">
      <c r="A1324" s="66">
        <v>2159.0</v>
      </c>
      <c r="B1324" s="68"/>
      <c r="C1324" s="67" t="s">
        <v>758</v>
      </c>
      <c r="D1324" s="67" t="s">
        <v>851</v>
      </c>
      <c r="E1324" s="66">
        <v>2015.0</v>
      </c>
      <c r="F1324" s="67" t="s">
        <v>852</v>
      </c>
      <c r="G1324" s="67" t="s">
        <v>853</v>
      </c>
      <c r="H1324" s="68"/>
      <c r="I1324" s="68"/>
      <c r="J1324" s="66">
        <v>2020.0</v>
      </c>
      <c r="K1324" s="66">
        <v>45.0</v>
      </c>
      <c r="L1324" s="66">
        <v>2005.0</v>
      </c>
      <c r="M1324" s="67" t="s">
        <v>859</v>
      </c>
      <c r="N1324" s="67" t="s">
        <v>855</v>
      </c>
      <c r="P1324" s="66">
        <v>1.5</v>
      </c>
      <c r="Q1324" s="66"/>
      <c r="R1324" s="66">
        <v>2.0</v>
      </c>
      <c r="S1324" s="68"/>
      <c r="T1324" s="68"/>
      <c r="U1324" s="68"/>
      <c r="V1324" s="68"/>
      <c r="W1324" s="66">
        <v>1.0</v>
      </c>
      <c r="X1324" s="69"/>
      <c r="Y1324" s="69"/>
      <c r="Z1324" s="68"/>
      <c r="AA1324" s="68"/>
      <c r="AB1324" s="68"/>
      <c r="AC1324" s="68"/>
      <c r="AD1324" s="68"/>
      <c r="AE1324" s="68"/>
      <c r="AF1324" s="68"/>
      <c r="AG1324" s="68"/>
      <c r="AH1324" s="68"/>
      <c r="AI1324" s="68"/>
      <c r="AJ1324" s="68"/>
      <c r="AK1324" s="68"/>
      <c r="AL1324" s="68"/>
      <c r="AM1324" s="68"/>
      <c r="AN1324" s="68"/>
      <c r="AO1324" s="68"/>
      <c r="AP1324" s="68"/>
      <c r="AQ1324" s="68"/>
      <c r="AR1324" s="68"/>
      <c r="AS1324" s="68"/>
      <c r="AT1324" s="68"/>
      <c r="AU1324" s="68"/>
      <c r="AV1324" s="68"/>
      <c r="AW1324" s="68"/>
      <c r="AX1324" s="68"/>
      <c r="AY1324" s="68"/>
      <c r="AZ1324" s="68"/>
      <c r="BA1324" s="68"/>
      <c r="BB1324" s="68"/>
      <c r="BC1324" s="68"/>
      <c r="BD1324" s="68"/>
      <c r="BE1324" s="68"/>
      <c r="BF1324" s="68"/>
      <c r="BG1324" s="68"/>
      <c r="BH1324" s="68"/>
      <c r="BI1324" s="68"/>
      <c r="BJ1324" s="68"/>
      <c r="BK1324" s="68"/>
      <c r="BL1324" s="68"/>
      <c r="BM1324" s="68"/>
      <c r="BN1324" s="68"/>
      <c r="BO1324" s="68"/>
      <c r="BP1324" s="68"/>
      <c r="BQ1324" s="68"/>
      <c r="BR1324" s="67" t="s">
        <v>856</v>
      </c>
      <c r="BU1324" s="68"/>
      <c r="BV1324" s="68"/>
      <c r="BW1324" s="68"/>
      <c r="BX1324" s="68"/>
      <c r="BY1324" s="68"/>
      <c r="BZ1324" s="68"/>
      <c r="CA1324" s="68"/>
      <c r="CB1324" s="68"/>
      <c r="CC1324" s="68"/>
      <c r="CD1324" s="68"/>
      <c r="CE1324" s="68"/>
      <c r="CF1324" s="68"/>
      <c r="CG1324" s="68"/>
      <c r="CH1324" s="68"/>
      <c r="CI1324" s="68"/>
    </row>
    <row r="1325">
      <c r="A1325" s="66">
        <v>2159.0</v>
      </c>
      <c r="B1325" s="68"/>
      <c r="C1325" s="67" t="s">
        <v>758</v>
      </c>
      <c r="D1325" s="67" t="s">
        <v>851</v>
      </c>
      <c r="E1325" s="66">
        <v>2015.0</v>
      </c>
      <c r="F1325" s="67" t="s">
        <v>852</v>
      </c>
      <c r="G1325" s="67" t="s">
        <v>853</v>
      </c>
      <c r="H1325" s="68"/>
      <c r="I1325" s="68"/>
      <c r="J1325" s="66">
        <v>2050.0</v>
      </c>
      <c r="K1325" s="66">
        <v>130.0</v>
      </c>
      <c r="L1325" s="66">
        <v>2005.0</v>
      </c>
      <c r="M1325" s="67" t="s">
        <v>859</v>
      </c>
      <c r="N1325" s="67" t="s">
        <v>855</v>
      </c>
      <c r="P1325" s="66">
        <v>1.5</v>
      </c>
      <c r="Q1325" s="66"/>
      <c r="R1325" s="66">
        <v>2.0</v>
      </c>
      <c r="S1325" s="68"/>
      <c r="T1325" s="68"/>
      <c r="U1325" s="68"/>
      <c r="V1325" s="68"/>
      <c r="W1325" s="66">
        <v>1.0</v>
      </c>
      <c r="X1325" s="69"/>
      <c r="Y1325" s="69"/>
      <c r="Z1325" s="68"/>
      <c r="AA1325" s="68"/>
      <c r="AB1325" s="68"/>
      <c r="AC1325" s="68"/>
      <c r="AD1325" s="68"/>
      <c r="AE1325" s="68"/>
      <c r="AF1325" s="68"/>
      <c r="AG1325" s="68"/>
      <c r="AH1325" s="68"/>
      <c r="AI1325" s="68"/>
      <c r="AJ1325" s="68"/>
      <c r="AK1325" s="68"/>
      <c r="AL1325" s="68"/>
      <c r="AM1325" s="68"/>
      <c r="AN1325" s="68"/>
      <c r="AO1325" s="68"/>
      <c r="AP1325" s="68"/>
      <c r="AQ1325" s="68"/>
      <c r="AR1325" s="68"/>
      <c r="AS1325" s="68"/>
      <c r="AT1325" s="68"/>
      <c r="AU1325" s="68"/>
      <c r="AV1325" s="68"/>
      <c r="AW1325" s="68"/>
      <c r="AX1325" s="68"/>
      <c r="AY1325" s="68"/>
      <c r="AZ1325" s="68"/>
      <c r="BA1325" s="68"/>
      <c r="BB1325" s="68"/>
      <c r="BC1325" s="68"/>
      <c r="BD1325" s="68"/>
      <c r="BE1325" s="68"/>
      <c r="BF1325" s="68"/>
      <c r="BG1325" s="68"/>
      <c r="BH1325" s="68"/>
      <c r="BI1325" s="68"/>
      <c r="BJ1325" s="68"/>
      <c r="BK1325" s="68"/>
      <c r="BL1325" s="68"/>
      <c r="BM1325" s="68"/>
      <c r="BN1325" s="68"/>
      <c r="BO1325" s="68"/>
      <c r="BP1325" s="68"/>
      <c r="BQ1325" s="68"/>
      <c r="BR1325" s="67" t="s">
        <v>856</v>
      </c>
      <c r="BU1325" s="68"/>
      <c r="BV1325" s="68"/>
      <c r="BW1325" s="68"/>
      <c r="BX1325" s="68"/>
      <c r="BY1325" s="68"/>
      <c r="BZ1325" s="68"/>
      <c r="CA1325" s="68"/>
      <c r="CB1325" s="68"/>
      <c r="CC1325" s="68"/>
      <c r="CD1325" s="68"/>
      <c r="CE1325" s="68"/>
      <c r="CF1325" s="68"/>
      <c r="CG1325" s="68"/>
      <c r="CH1325" s="68"/>
      <c r="CI1325" s="68"/>
    </row>
    <row r="1326">
      <c r="A1326" s="66">
        <v>2159.0</v>
      </c>
      <c r="B1326" s="68"/>
      <c r="C1326" s="67" t="s">
        <v>758</v>
      </c>
      <c r="D1326" s="67" t="s">
        <v>851</v>
      </c>
      <c r="E1326" s="66">
        <v>2015.0</v>
      </c>
      <c r="F1326" s="67" t="s">
        <v>852</v>
      </c>
      <c r="G1326" s="67" t="s">
        <v>853</v>
      </c>
      <c r="H1326" s="68"/>
      <c r="I1326" s="68"/>
      <c r="J1326" s="66">
        <v>2100.0</v>
      </c>
      <c r="K1326" s="66">
        <v>312.0</v>
      </c>
      <c r="L1326" s="66">
        <v>2005.0</v>
      </c>
      <c r="M1326" s="67" t="s">
        <v>859</v>
      </c>
      <c r="N1326" s="67" t="s">
        <v>855</v>
      </c>
      <c r="P1326" s="66">
        <v>1.5</v>
      </c>
      <c r="Q1326" s="66"/>
      <c r="R1326" s="66">
        <v>2.0</v>
      </c>
      <c r="S1326" s="68"/>
      <c r="T1326" s="68"/>
      <c r="U1326" s="68"/>
      <c r="V1326" s="68"/>
      <c r="W1326" s="66">
        <v>1.0</v>
      </c>
      <c r="X1326" s="69"/>
      <c r="Y1326" s="69"/>
      <c r="Z1326" s="68"/>
      <c r="AA1326" s="68"/>
      <c r="AB1326" s="68"/>
      <c r="AC1326" s="68"/>
      <c r="AD1326" s="68"/>
      <c r="AE1326" s="68"/>
      <c r="AF1326" s="68"/>
      <c r="AG1326" s="68"/>
      <c r="AH1326" s="68"/>
      <c r="AI1326" s="68"/>
      <c r="AJ1326" s="68"/>
      <c r="AK1326" s="68"/>
      <c r="AL1326" s="68"/>
      <c r="AM1326" s="68"/>
      <c r="AN1326" s="68"/>
      <c r="AO1326" s="68"/>
      <c r="AP1326" s="68"/>
      <c r="AQ1326" s="68"/>
      <c r="AR1326" s="68"/>
      <c r="AS1326" s="68"/>
      <c r="AT1326" s="68"/>
      <c r="AU1326" s="68"/>
      <c r="AV1326" s="68"/>
      <c r="AW1326" s="68"/>
      <c r="AX1326" s="68"/>
      <c r="AY1326" s="68"/>
      <c r="AZ1326" s="68"/>
      <c r="BA1326" s="68"/>
      <c r="BB1326" s="68"/>
      <c r="BC1326" s="68"/>
      <c r="BD1326" s="68"/>
      <c r="BE1326" s="68"/>
      <c r="BF1326" s="68"/>
      <c r="BG1326" s="68"/>
      <c r="BH1326" s="68"/>
      <c r="BI1326" s="68"/>
      <c r="BJ1326" s="68"/>
      <c r="BK1326" s="68"/>
      <c r="BL1326" s="68"/>
      <c r="BM1326" s="68"/>
      <c r="BN1326" s="68"/>
      <c r="BO1326" s="68"/>
      <c r="BP1326" s="68"/>
      <c r="BQ1326" s="68"/>
      <c r="BR1326" s="67" t="s">
        <v>856</v>
      </c>
      <c r="BU1326" s="68"/>
      <c r="BV1326" s="68"/>
      <c r="BW1326" s="68"/>
      <c r="BX1326" s="68"/>
      <c r="BY1326" s="68"/>
      <c r="BZ1326" s="68"/>
      <c r="CA1326" s="68"/>
      <c r="CB1326" s="68"/>
      <c r="CC1326" s="68"/>
      <c r="CD1326" s="68"/>
      <c r="CE1326" s="68"/>
      <c r="CF1326" s="68"/>
      <c r="CG1326" s="68"/>
      <c r="CH1326" s="68"/>
      <c r="CI1326" s="68"/>
    </row>
    <row r="1327">
      <c r="A1327" s="66">
        <v>2159.0</v>
      </c>
      <c r="B1327" s="68"/>
      <c r="C1327" s="67" t="s">
        <v>758</v>
      </c>
      <c r="D1327" s="67" t="s">
        <v>851</v>
      </c>
      <c r="E1327" s="66">
        <v>2015.0</v>
      </c>
      <c r="F1327" s="67" t="s">
        <v>852</v>
      </c>
      <c r="G1327" s="67" t="s">
        <v>853</v>
      </c>
      <c r="H1327" s="68"/>
      <c r="I1327" s="68"/>
      <c r="J1327" s="66">
        <v>2015.0</v>
      </c>
      <c r="K1327" s="66">
        <v>79.0</v>
      </c>
      <c r="L1327" s="66">
        <v>2005.0</v>
      </c>
      <c r="M1327" s="67" t="s">
        <v>860</v>
      </c>
      <c r="N1327" s="67" t="s">
        <v>855</v>
      </c>
      <c r="P1327" s="66">
        <v>1.5</v>
      </c>
      <c r="Q1327" s="66"/>
      <c r="R1327" s="66">
        <v>2.0</v>
      </c>
      <c r="S1327" s="68"/>
      <c r="T1327" s="68"/>
      <c r="U1327" s="68"/>
      <c r="V1327" s="68"/>
      <c r="W1327" s="66">
        <v>1.0</v>
      </c>
      <c r="X1327" s="69"/>
      <c r="Y1327" s="69"/>
      <c r="Z1327" s="68"/>
      <c r="AA1327" s="68"/>
      <c r="AB1327" s="68"/>
      <c r="AC1327" s="68"/>
      <c r="AD1327" s="68"/>
      <c r="AE1327" s="68"/>
      <c r="AF1327" s="68"/>
      <c r="AG1327" s="68"/>
      <c r="AH1327" s="68"/>
      <c r="AI1327" s="68"/>
      <c r="AJ1327" s="68"/>
      <c r="AK1327" s="68"/>
      <c r="AL1327" s="68"/>
      <c r="AM1327" s="68"/>
      <c r="AN1327" s="68"/>
      <c r="AO1327" s="68"/>
      <c r="AP1327" s="68"/>
      <c r="AQ1327" s="68"/>
      <c r="AR1327" s="68"/>
      <c r="AS1327" s="68"/>
      <c r="AT1327" s="68"/>
      <c r="AU1327" s="68"/>
      <c r="AV1327" s="68"/>
      <c r="AW1327" s="68"/>
      <c r="AX1327" s="68"/>
      <c r="AY1327" s="68"/>
      <c r="AZ1327" s="68"/>
      <c r="BA1327" s="68"/>
      <c r="BB1327" s="68"/>
      <c r="BC1327" s="68"/>
      <c r="BD1327" s="68"/>
      <c r="BE1327" s="68"/>
      <c r="BF1327" s="68"/>
      <c r="BG1327" s="68"/>
      <c r="BH1327" s="68"/>
      <c r="BI1327" s="68"/>
      <c r="BJ1327" s="68"/>
      <c r="BK1327" s="68"/>
      <c r="BL1327" s="68"/>
      <c r="BM1327" s="68"/>
      <c r="BN1327" s="68"/>
      <c r="BO1327" s="68"/>
      <c r="BP1327" s="68"/>
      <c r="BQ1327" s="68"/>
      <c r="BR1327" s="67" t="s">
        <v>856</v>
      </c>
      <c r="BU1327" s="68"/>
      <c r="BV1327" s="68"/>
      <c r="BW1327" s="68"/>
      <c r="BX1327" s="68"/>
      <c r="BY1327" s="68"/>
      <c r="BZ1327" s="68"/>
      <c r="CA1327" s="68"/>
      <c r="CB1327" s="68"/>
      <c r="CC1327" s="68"/>
      <c r="CD1327" s="68"/>
      <c r="CE1327" s="68"/>
      <c r="CF1327" s="68"/>
      <c r="CG1327" s="68"/>
      <c r="CH1327" s="68"/>
      <c r="CI1327" s="68"/>
    </row>
    <row r="1328">
      <c r="A1328" s="66">
        <v>2159.0</v>
      </c>
      <c r="B1328" s="68"/>
      <c r="C1328" s="67" t="s">
        <v>758</v>
      </c>
      <c r="D1328" s="67" t="s">
        <v>851</v>
      </c>
      <c r="E1328" s="66">
        <v>2015.0</v>
      </c>
      <c r="F1328" s="67" t="s">
        <v>852</v>
      </c>
      <c r="G1328" s="67" t="s">
        <v>853</v>
      </c>
      <c r="H1328" s="68"/>
      <c r="I1328" s="68"/>
      <c r="J1328" s="66">
        <v>2020.0</v>
      </c>
      <c r="K1328" s="66">
        <v>108.0</v>
      </c>
      <c r="L1328" s="66">
        <v>2005.0</v>
      </c>
      <c r="M1328" s="67" t="s">
        <v>860</v>
      </c>
      <c r="N1328" s="67" t="s">
        <v>855</v>
      </c>
      <c r="P1328" s="66">
        <v>1.5</v>
      </c>
      <c r="Q1328" s="66"/>
      <c r="R1328" s="66">
        <v>2.0</v>
      </c>
      <c r="S1328" s="68"/>
      <c r="T1328" s="68"/>
      <c r="U1328" s="68"/>
      <c r="V1328" s="68"/>
      <c r="W1328" s="66">
        <v>1.0</v>
      </c>
      <c r="X1328" s="69"/>
      <c r="Y1328" s="69"/>
      <c r="Z1328" s="68"/>
      <c r="AA1328" s="68"/>
      <c r="AB1328" s="68"/>
      <c r="AC1328" s="68"/>
      <c r="AD1328" s="68"/>
      <c r="AE1328" s="68"/>
      <c r="AF1328" s="68"/>
      <c r="AG1328" s="68"/>
      <c r="AH1328" s="68"/>
      <c r="AI1328" s="68"/>
      <c r="AJ1328" s="68"/>
      <c r="AK1328" s="68"/>
      <c r="AL1328" s="68"/>
      <c r="AM1328" s="68"/>
      <c r="AN1328" s="68"/>
      <c r="AO1328" s="68"/>
      <c r="AP1328" s="68"/>
      <c r="AQ1328" s="68"/>
      <c r="AR1328" s="68"/>
      <c r="AS1328" s="68"/>
      <c r="AT1328" s="68"/>
      <c r="AU1328" s="68"/>
      <c r="AV1328" s="68"/>
      <c r="AW1328" s="68"/>
      <c r="AX1328" s="68"/>
      <c r="AY1328" s="68"/>
      <c r="AZ1328" s="68"/>
      <c r="BA1328" s="68"/>
      <c r="BB1328" s="68"/>
      <c r="BC1328" s="68"/>
      <c r="BD1328" s="68"/>
      <c r="BE1328" s="68"/>
      <c r="BF1328" s="68"/>
      <c r="BG1328" s="68"/>
      <c r="BH1328" s="68"/>
      <c r="BI1328" s="68"/>
      <c r="BJ1328" s="68"/>
      <c r="BK1328" s="68"/>
      <c r="BL1328" s="68"/>
      <c r="BM1328" s="68"/>
      <c r="BN1328" s="68"/>
      <c r="BO1328" s="68"/>
      <c r="BP1328" s="68"/>
      <c r="BQ1328" s="68"/>
      <c r="BR1328" s="67" t="s">
        <v>856</v>
      </c>
      <c r="BU1328" s="68"/>
      <c r="BV1328" s="68"/>
      <c r="BW1328" s="68"/>
      <c r="BX1328" s="68"/>
      <c r="BY1328" s="68"/>
      <c r="BZ1328" s="68"/>
      <c r="CA1328" s="68"/>
      <c r="CB1328" s="68"/>
      <c r="CC1328" s="68"/>
      <c r="CD1328" s="68"/>
      <c r="CE1328" s="68"/>
      <c r="CF1328" s="68"/>
      <c r="CG1328" s="68"/>
      <c r="CH1328" s="68"/>
      <c r="CI1328" s="68"/>
    </row>
    <row r="1329">
      <c r="A1329" s="66">
        <v>2159.0</v>
      </c>
      <c r="B1329" s="68"/>
      <c r="C1329" s="67" t="s">
        <v>758</v>
      </c>
      <c r="D1329" s="67" t="s">
        <v>851</v>
      </c>
      <c r="E1329" s="66">
        <v>2015.0</v>
      </c>
      <c r="F1329" s="67" t="s">
        <v>852</v>
      </c>
      <c r="G1329" s="67" t="s">
        <v>853</v>
      </c>
      <c r="H1329" s="68"/>
      <c r="I1329" s="68"/>
      <c r="J1329" s="66">
        <v>2050.0</v>
      </c>
      <c r="K1329" s="66">
        <v>270.0</v>
      </c>
      <c r="L1329" s="66">
        <v>2005.0</v>
      </c>
      <c r="M1329" s="67" t="s">
        <v>860</v>
      </c>
      <c r="N1329" s="67" t="s">
        <v>855</v>
      </c>
      <c r="P1329" s="66">
        <v>1.5</v>
      </c>
      <c r="Q1329" s="66"/>
      <c r="R1329" s="66">
        <v>2.0</v>
      </c>
      <c r="S1329" s="68"/>
      <c r="T1329" s="68"/>
      <c r="U1329" s="68"/>
      <c r="V1329" s="68"/>
      <c r="W1329" s="66">
        <v>1.0</v>
      </c>
      <c r="X1329" s="69"/>
      <c r="Y1329" s="69"/>
      <c r="Z1329" s="68"/>
      <c r="AA1329" s="68"/>
      <c r="AB1329" s="68"/>
      <c r="AC1329" s="68"/>
      <c r="AD1329" s="68"/>
      <c r="AE1329" s="68"/>
      <c r="AF1329" s="68"/>
      <c r="AG1329" s="68"/>
      <c r="AH1329" s="68"/>
      <c r="AI1329" s="68"/>
      <c r="AJ1329" s="68"/>
      <c r="AK1329" s="68"/>
      <c r="AL1329" s="68"/>
      <c r="AM1329" s="68"/>
      <c r="AN1329" s="68"/>
      <c r="AO1329" s="68"/>
      <c r="AP1329" s="68"/>
      <c r="AQ1329" s="68"/>
      <c r="AR1329" s="68"/>
      <c r="AS1329" s="68"/>
      <c r="AT1329" s="68"/>
      <c r="AU1329" s="68"/>
      <c r="AV1329" s="68"/>
      <c r="AW1329" s="68"/>
      <c r="AX1329" s="68"/>
      <c r="AY1329" s="68"/>
      <c r="AZ1329" s="68"/>
      <c r="BA1329" s="68"/>
      <c r="BB1329" s="68"/>
      <c r="BC1329" s="68"/>
      <c r="BD1329" s="68"/>
      <c r="BE1329" s="68"/>
      <c r="BF1329" s="68"/>
      <c r="BG1329" s="68"/>
      <c r="BH1329" s="68"/>
      <c r="BI1329" s="68"/>
      <c r="BJ1329" s="68"/>
      <c r="BK1329" s="68"/>
      <c r="BL1329" s="68"/>
      <c r="BM1329" s="68"/>
      <c r="BN1329" s="68"/>
      <c r="BO1329" s="68"/>
      <c r="BP1329" s="68"/>
      <c r="BQ1329" s="68"/>
      <c r="BR1329" s="67" t="s">
        <v>856</v>
      </c>
      <c r="BU1329" s="68"/>
      <c r="BV1329" s="68"/>
      <c r="BW1329" s="68"/>
      <c r="BX1329" s="68"/>
      <c r="BY1329" s="68"/>
      <c r="BZ1329" s="68"/>
      <c r="CA1329" s="68"/>
      <c r="CB1329" s="68"/>
      <c r="CC1329" s="68"/>
      <c r="CD1329" s="68"/>
      <c r="CE1329" s="68"/>
      <c r="CF1329" s="68"/>
      <c r="CG1329" s="68"/>
      <c r="CH1329" s="68"/>
      <c r="CI1329" s="68"/>
    </row>
    <row r="1330">
      <c r="A1330" s="66">
        <v>2159.0</v>
      </c>
      <c r="B1330" s="68"/>
      <c r="C1330" s="67" t="s">
        <v>758</v>
      </c>
      <c r="D1330" s="67" t="s">
        <v>851</v>
      </c>
      <c r="E1330" s="66">
        <v>2015.0</v>
      </c>
      <c r="F1330" s="67" t="s">
        <v>852</v>
      </c>
      <c r="G1330" s="67" t="s">
        <v>853</v>
      </c>
      <c r="H1330" s="68"/>
      <c r="I1330" s="68"/>
      <c r="J1330" s="66">
        <v>2100.0</v>
      </c>
      <c r="K1330" s="66">
        <v>312.0</v>
      </c>
      <c r="L1330" s="66">
        <v>2005.0</v>
      </c>
      <c r="M1330" s="67" t="s">
        <v>860</v>
      </c>
      <c r="N1330" s="67" t="s">
        <v>855</v>
      </c>
      <c r="P1330" s="66">
        <v>1.5</v>
      </c>
      <c r="Q1330" s="66"/>
      <c r="R1330" s="66">
        <v>2.0</v>
      </c>
      <c r="S1330" s="68"/>
      <c r="T1330" s="68"/>
      <c r="U1330" s="68"/>
      <c r="V1330" s="68"/>
      <c r="W1330" s="66">
        <v>1.0</v>
      </c>
      <c r="X1330" s="69"/>
      <c r="Y1330" s="69"/>
      <c r="Z1330" s="68"/>
      <c r="AA1330" s="68"/>
      <c r="AB1330" s="68"/>
      <c r="AC1330" s="68"/>
      <c r="AD1330" s="68"/>
      <c r="AE1330" s="68"/>
      <c r="AF1330" s="68"/>
      <c r="AG1330" s="68"/>
      <c r="AH1330" s="68"/>
      <c r="AI1330" s="68"/>
      <c r="AJ1330" s="68"/>
      <c r="AK1330" s="68"/>
      <c r="AL1330" s="68"/>
      <c r="AM1330" s="68"/>
      <c r="AN1330" s="68"/>
      <c r="AO1330" s="68"/>
      <c r="AP1330" s="68"/>
      <c r="AQ1330" s="68"/>
      <c r="AR1330" s="68"/>
      <c r="AS1330" s="68"/>
      <c r="AT1330" s="68"/>
      <c r="AU1330" s="68"/>
      <c r="AV1330" s="68"/>
      <c r="AW1330" s="68"/>
      <c r="AX1330" s="68"/>
      <c r="AY1330" s="68"/>
      <c r="AZ1330" s="68"/>
      <c r="BA1330" s="68"/>
      <c r="BB1330" s="68"/>
      <c r="BC1330" s="68"/>
      <c r="BD1330" s="68"/>
      <c r="BE1330" s="68"/>
      <c r="BF1330" s="68"/>
      <c r="BG1330" s="68"/>
      <c r="BH1330" s="68"/>
      <c r="BI1330" s="68"/>
      <c r="BJ1330" s="68"/>
      <c r="BK1330" s="68"/>
      <c r="BL1330" s="68"/>
      <c r="BM1330" s="68"/>
      <c r="BN1330" s="68"/>
      <c r="BO1330" s="68"/>
      <c r="BP1330" s="68"/>
      <c r="BQ1330" s="68"/>
      <c r="BR1330" s="67" t="s">
        <v>856</v>
      </c>
      <c r="BU1330" s="68"/>
      <c r="BV1330" s="68"/>
      <c r="BW1330" s="68"/>
      <c r="BX1330" s="68"/>
      <c r="BY1330" s="68"/>
      <c r="BZ1330" s="68"/>
      <c r="CA1330" s="68"/>
      <c r="CB1330" s="68"/>
      <c r="CC1330" s="68"/>
      <c r="CD1330" s="68"/>
      <c r="CE1330" s="68"/>
      <c r="CF1330" s="68"/>
      <c r="CG1330" s="68"/>
      <c r="CH1330" s="68"/>
      <c r="CI1330" s="68"/>
    </row>
    <row r="1331">
      <c r="A1331" s="66">
        <v>1186.0</v>
      </c>
      <c r="B1331" s="68"/>
      <c r="C1331" s="67" t="s">
        <v>758</v>
      </c>
      <c r="D1331" s="67" t="s">
        <v>861</v>
      </c>
      <c r="E1331" s="66">
        <v>2018.0</v>
      </c>
      <c r="F1331" s="67" t="s">
        <v>862</v>
      </c>
      <c r="G1331" s="67" t="s">
        <v>863</v>
      </c>
      <c r="H1331" s="68"/>
      <c r="I1331" s="68"/>
      <c r="J1331" s="66">
        <v>2015.0</v>
      </c>
      <c r="K1331" s="66">
        <v>7.0</v>
      </c>
      <c r="L1331" s="66">
        <v>2005.0</v>
      </c>
      <c r="M1331" s="67" t="s">
        <v>864</v>
      </c>
      <c r="P1331" s="67" t="s">
        <v>865</v>
      </c>
      <c r="V1331" s="68"/>
      <c r="W1331" s="66">
        <v>1.0</v>
      </c>
      <c r="X1331" s="69"/>
      <c r="Y1331" s="69"/>
      <c r="Z1331" s="68"/>
      <c r="AA1331" s="68"/>
      <c r="AB1331" s="68"/>
      <c r="AC1331" s="68"/>
      <c r="AD1331" s="68"/>
      <c r="AE1331" s="68"/>
      <c r="AF1331" s="68"/>
      <c r="AG1331" s="68"/>
      <c r="AH1331" s="68"/>
      <c r="AI1331" s="68"/>
      <c r="AJ1331" s="68"/>
      <c r="AK1331" s="68"/>
      <c r="AL1331" s="68"/>
      <c r="AM1331" s="68"/>
      <c r="AN1331" s="68"/>
      <c r="AO1331" s="68"/>
      <c r="AP1331" s="68"/>
      <c r="AQ1331" s="68"/>
      <c r="AR1331" s="68"/>
      <c r="AS1331" s="68"/>
      <c r="AT1331" s="68"/>
      <c r="AU1331" s="68"/>
      <c r="AV1331" s="68"/>
      <c r="AW1331" s="68"/>
      <c r="AX1331" s="68"/>
      <c r="AY1331" s="68"/>
      <c r="AZ1331" s="68"/>
      <c r="BA1331" s="68"/>
      <c r="BB1331" s="68"/>
      <c r="BC1331" s="68"/>
      <c r="BD1331" s="68"/>
      <c r="BE1331" s="68"/>
      <c r="BF1331" s="68"/>
      <c r="BG1331" s="68"/>
      <c r="BH1331" s="68"/>
      <c r="BI1331" s="68"/>
      <c r="BJ1331" s="68"/>
      <c r="BK1331" s="68"/>
      <c r="BL1331" s="68"/>
      <c r="BM1331" s="68"/>
      <c r="BN1331" s="68"/>
      <c r="BO1331" s="68"/>
      <c r="BP1331" s="68"/>
      <c r="BQ1331" s="68"/>
      <c r="BR1331" s="67" t="s">
        <v>866</v>
      </c>
      <c r="BU1331" s="68"/>
      <c r="BV1331" s="68"/>
      <c r="BW1331" s="68"/>
      <c r="BX1331" s="68"/>
      <c r="BY1331" s="68"/>
      <c r="BZ1331" s="68"/>
      <c r="CA1331" s="68"/>
      <c r="CB1331" s="68"/>
      <c r="CC1331" s="68"/>
      <c r="CD1331" s="68"/>
      <c r="CE1331" s="68"/>
      <c r="CF1331" s="68"/>
      <c r="CG1331" s="68"/>
      <c r="CH1331" s="68"/>
      <c r="CI1331" s="68"/>
    </row>
    <row r="1332">
      <c r="A1332" s="66">
        <v>1186.0</v>
      </c>
      <c r="B1332" s="68"/>
      <c r="C1332" s="67" t="s">
        <v>758</v>
      </c>
      <c r="D1332" s="67" t="s">
        <v>861</v>
      </c>
      <c r="E1332" s="66">
        <v>2018.0</v>
      </c>
      <c r="F1332" s="67" t="s">
        <v>862</v>
      </c>
      <c r="G1332" s="67" t="s">
        <v>863</v>
      </c>
      <c r="H1332" s="68"/>
      <c r="I1332" s="68"/>
      <c r="J1332" s="66">
        <v>2015.0</v>
      </c>
      <c r="K1332" s="66">
        <v>30.0</v>
      </c>
      <c r="L1332" s="66">
        <v>2005.0</v>
      </c>
      <c r="M1332" s="67" t="s">
        <v>867</v>
      </c>
      <c r="P1332" s="67" t="s">
        <v>865</v>
      </c>
      <c r="V1332" s="68"/>
      <c r="W1332" s="66">
        <v>1.0</v>
      </c>
      <c r="X1332" s="69"/>
      <c r="Y1332" s="69"/>
      <c r="Z1332" s="68"/>
      <c r="AA1332" s="68"/>
      <c r="AB1332" s="68"/>
      <c r="AC1332" s="68"/>
      <c r="AD1332" s="68"/>
      <c r="AE1332" s="68"/>
      <c r="AF1332" s="68"/>
      <c r="AG1332" s="68"/>
      <c r="AH1332" s="68"/>
      <c r="AI1332" s="68"/>
      <c r="AJ1332" s="68"/>
      <c r="AK1332" s="68"/>
      <c r="AL1332" s="68"/>
      <c r="AM1332" s="68"/>
      <c r="AN1332" s="68"/>
      <c r="AO1332" s="68"/>
      <c r="AP1332" s="68"/>
      <c r="AQ1332" s="68"/>
      <c r="AR1332" s="68"/>
      <c r="AS1332" s="68"/>
      <c r="AT1332" s="68"/>
      <c r="AU1332" s="68"/>
      <c r="AV1332" s="68"/>
      <c r="AW1332" s="68"/>
      <c r="AX1332" s="68"/>
      <c r="AY1332" s="68"/>
      <c r="AZ1332" s="68"/>
      <c r="BA1332" s="68"/>
      <c r="BB1332" s="68"/>
      <c r="BC1332" s="68"/>
      <c r="BD1332" s="68"/>
      <c r="BE1332" s="68"/>
      <c r="BF1332" s="68"/>
      <c r="BG1332" s="68"/>
      <c r="BH1332" s="68"/>
      <c r="BI1332" s="68"/>
      <c r="BJ1332" s="68"/>
      <c r="BK1332" s="68"/>
      <c r="BL1332" s="68"/>
      <c r="BM1332" s="68"/>
      <c r="BN1332" s="68"/>
      <c r="BO1332" s="68"/>
      <c r="BP1332" s="68"/>
      <c r="BQ1332" s="68"/>
      <c r="BR1332" s="67" t="s">
        <v>866</v>
      </c>
      <c r="BU1332" s="68"/>
      <c r="BV1332" s="68"/>
      <c r="BW1332" s="68"/>
      <c r="BX1332" s="68"/>
      <c r="BY1332" s="68"/>
      <c r="BZ1332" s="68"/>
      <c r="CA1332" s="68"/>
      <c r="CB1332" s="68"/>
      <c r="CC1332" s="68"/>
      <c r="CD1332" s="68"/>
      <c r="CE1332" s="68"/>
      <c r="CF1332" s="68"/>
      <c r="CG1332" s="68"/>
      <c r="CH1332" s="68"/>
      <c r="CI1332" s="68"/>
    </row>
    <row r="1333">
      <c r="A1333" s="66">
        <v>1186.0</v>
      </c>
      <c r="B1333" s="68"/>
      <c r="C1333" s="67" t="s">
        <v>758</v>
      </c>
      <c r="D1333" s="67" t="s">
        <v>861</v>
      </c>
      <c r="E1333" s="66">
        <v>2018.0</v>
      </c>
      <c r="F1333" s="67" t="s">
        <v>862</v>
      </c>
      <c r="G1333" s="67" t="s">
        <v>863</v>
      </c>
      <c r="H1333" s="68"/>
      <c r="I1333" s="68"/>
      <c r="J1333" s="66">
        <v>2015.0</v>
      </c>
      <c r="K1333" s="66">
        <v>100.0</v>
      </c>
      <c r="L1333" s="66">
        <v>2005.0</v>
      </c>
      <c r="M1333" s="67" t="s">
        <v>868</v>
      </c>
      <c r="P1333" s="67" t="s">
        <v>865</v>
      </c>
      <c r="V1333" s="68"/>
      <c r="W1333" s="66">
        <v>1.0</v>
      </c>
      <c r="X1333" s="69"/>
      <c r="Y1333" s="69"/>
      <c r="Z1333" s="68"/>
      <c r="AA1333" s="68"/>
      <c r="AB1333" s="68"/>
      <c r="AC1333" s="68"/>
      <c r="AD1333" s="68"/>
      <c r="AE1333" s="68"/>
      <c r="AF1333" s="68"/>
      <c r="AG1333" s="68"/>
      <c r="AH1333" s="68"/>
      <c r="AI1333" s="68"/>
      <c r="AJ1333" s="68"/>
      <c r="AK1333" s="68"/>
      <c r="AL1333" s="68"/>
      <c r="AM1333" s="68"/>
      <c r="AN1333" s="68"/>
      <c r="AO1333" s="68"/>
      <c r="AP1333" s="68"/>
      <c r="AQ1333" s="68"/>
      <c r="AR1333" s="68"/>
      <c r="AS1333" s="68"/>
      <c r="AT1333" s="68"/>
      <c r="AU1333" s="68"/>
      <c r="AV1333" s="68"/>
      <c r="AW1333" s="68"/>
      <c r="AX1333" s="68"/>
      <c r="AY1333" s="68"/>
      <c r="AZ1333" s="68"/>
      <c r="BA1333" s="68"/>
      <c r="BB1333" s="68"/>
      <c r="BC1333" s="68"/>
      <c r="BD1333" s="68"/>
      <c r="BE1333" s="68"/>
      <c r="BF1333" s="68"/>
      <c r="BG1333" s="68"/>
      <c r="BH1333" s="68"/>
      <c r="BI1333" s="68"/>
      <c r="BJ1333" s="68"/>
      <c r="BK1333" s="68"/>
      <c r="BL1333" s="68"/>
      <c r="BM1333" s="68"/>
      <c r="BN1333" s="68"/>
      <c r="BO1333" s="68"/>
      <c r="BP1333" s="68"/>
      <c r="BQ1333" s="68"/>
      <c r="BR1333" s="67" t="s">
        <v>866</v>
      </c>
      <c r="BU1333" s="68"/>
      <c r="BV1333" s="68"/>
      <c r="BW1333" s="68"/>
      <c r="BX1333" s="68"/>
      <c r="BY1333" s="68"/>
      <c r="BZ1333" s="68"/>
      <c r="CA1333" s="68"/>
      <c r="CB1333" s="68"/>
      <c r="CC1333" s="68"/>
      <c r="CD1333" s="68"/>
      <c r="CE1333" s="68"/>
      <c r="CF1333" s="68"/>
      <c r="CG1333" s="68"/>
      <c r="CH1333" s="68"/>
      <c r="CI1333" s="68"/>
    </row>
    <row r="1334">
      <c r="A1334" s="66">
        <v>1067.0</v>
      </c>
      <c r="B1334" s="68"/>
      <c r="C1334" s="67" t="s">
        <v>758</v>
      </c>
      <c r="D1334" s="67" t="s">
        <v>869</v>
      </c>
      <c r="E1334" s="66">
        <v>2018.0</v>
      </c>
      <c r="F1334" s="67" t="s">
        <v>870</v>
      </c>
      <c r="G1334" s="67" t="s">
        <v>806</v>
      </c>
      <c r="H1334" s="68"/>
      <c r="I1334" s="68"/>
      <c r="J1334" s="66">
        <v>2010.0</v>
      </c>
      <c r="K1334" s="66">
        <v>13.64</v>
      </c>
      <c r="L1334" s="68"/>
      <c r="M1334" s="67" t="s">
        <v>871</v>
      </c>
      <c r="O1334" s="66">
        <v>1.5</v>
      </c>
      <c r="P1334" s="68"/>
      <c r="Q1334" s="68"/>
      <c r="R1334" s="68"/>
      <c r="S1334" s="68"/>
      <c r="T1334" s="68"/>
      <c r="U1334" s="68"/>
      <c r="V1334" s="68"/>
      <c r="W1334" s="68"/>
      <c r="X1334" s="69"/>
      <c r="Y1334" s="69"/>
      <c r="Z1334" s="66">
        <v>1.0</v>
      </c>
      <c r="AA1334" s="66">
        <v>1.0</v>
      </c>
      <c r="AB1334" s="68"/>
      <c r="AC1334" s="68"/>
      <c r="AD1334" s="66">
        <v>1.0</v>
      </c>
      <c r="AE1334" s="68"/>
      <c r="AF1334" s="68"/>
      <c r="AG1334" s="68"/>
      <c r="AH1334" s="68"/>
      <c r="AI1334" s="68"/>
      <c r="AJ1334" s="68"/>
      <c r="AK1334" s="68"/>
      <c r="AL1334" s="68"/>
      <c r="AM1334" s="68"/>
      <c r="AN1334" s="68"/>
      <c r="AO1334" s="68"/>
      <c r="AP1334" s="68"/>
      <c r="AQ1334" s="68"/>
      <c r="AR1334" s="68"/>
      <c r="AS1334" s="68"/>
      <c r="AT1334" s="68"/>
      <c r="AU1334" s="68"/>
      <c r="AV1334" s="68"/>
      <c r="AW1334" s="68"/>
      <c r="AX1334" s="68"/>
      <c r="AY1334" s="68"/>
      <c r="AZ1334" s="68"/>
      <c r="BA1334" s="68"/>
      <c r="BB1334" s="68"/>
      <c r="BC1334" s="68"/>
      <c r="BD1334" s="68"/>
      <c r="BE1334" s="68"/>
      <c r="BF1334" s="68"/>
      <c r="BG1334" s="68"/>
      <c r="BH1334" s="68"/>
      <c r="BI1334" s="68"/>
      <c r="BJ1334" s="68"/>
      <c r="BK1334" s="68"/>
      <c r="BL1334" s="68"/>
      <c r="BM1334" s="68"/>
      <c r="BN1334" s="68"/>
      <c r="BO1334" s="68"/>
      <c r="BP1334" s="68"/>
      <c r="BQ1334" s="68"/>
      <c r="BR1334" s="68"/>
      <c r="BS1334" s="68"/>
      <c r="BT1334" s="68"/>
      <c r="BU1334" s="68"/>
      <c r="BV1334" s="68"/>
      <c r="BW1334" s="68"/>
      <c r="BX1334" s="68"/>
      <c r="BY1334" s="68"/>
      <c r="BZ1334" s="68"/>
      <c r="CA1334" s="68"/>
      <c r="CB1334" s="68"/>
      <c r="CC1334" s="68"/>
      <c r="CD1334" s="68"/>
      <c r="CE1334" s="68"/>
      <c r="CF1334" s="68"/>
      <c r="CG1334" s="68"/>
      <c r="CH1334" s="68"/>
      <c r="CI1334" s="68"/>
    </row>
    <row r="1335">
      <c r="A1335" s="66">
        <v>1067.0</v>
      </c>
      <c r="B1335" s="68"/>
      <c r="C1335" s="67" t="s">
        <v>758</v>
      </c>
      <c r="D1335" s="67" t="s">
        <v>869</v>
      </c>
      <c r="E1335" s="66">
        <v>2018.0</v>
      </c>
      <c r="F1335" s="67" t="s">
        <v>870</v>
      </c>
      <c r="G1335" s="67" t="s">
        <v>806</v>
      </c>
      <c r="H1335" s="68"/>
      <c r="I1335" s="68"/>
      <c r="J1335" s="66">
        <v>2010.0</v>
      </c>
      <c r="K1335" s="66">
        <v>20.45</v>
      </c>
      <c r="L1335" s="68"/>
      <c r="M1335" s="67" t="s">
        <v>872</v>
      </c>
      <c r="O1335" s="66">
        <v>1.5</v>
      </c>
      <c r="P1335" s="68"/>
      <c r="Q1335" s="68"/>
      <c r="R1335" s="68"/>
      <c r="S1335" s="68"/>
      <c r="T1335" s="68"/>
      <c r="U1335" s="68"/>
      <c r="V1335" s="68"/>
      <c r="W1335" s="68"/>
      <c r="X1335" s="69"/>
      <c r="Y1335" s="69"/>
      <c r="Z1335" s="66">
        <v>1.0</v>
      </c>
      <c r="AA1335" s="66">
        <v>1.0</v>
      </c>
      <c r="AB1335" s="68"/>
      <c r="AC1335" s="68"/>
      <c r="AD1335" s="66">
        <v>1.0</v>
      </c>
      <c r="AE1335" s="68"/>
      <c r="AF1335" s="68"/>
      <c r="AG1335" s="68"/>
      <c r="AH1335" s="68"/>
      <c r="AI1335" s="68"/>
      <c r="AJ1335" s="68"/>
      <c r="AK1335" s="68"/>
      <c r="AL1335" s="68"/>
      <c r="AM1335" s="68"/>
      <c r="AN1335" s="68"/>
      <c r="AO1335" s="68"/>
      <c r="AP1335" s="68"/>
      <c r="AQ1335" s="68"/>
      <c r="AR1335" s="68"/>
      <c r="AS1335" s="68"/>
      <c r="AT1335" s="68"/>
      <c r="AU1335" s="68"/>
      <c r="AV1335" s="68"/>
      <c r="AW1335" s="68"/>
      <c r="AX1335" s="68"/>
      <c r="AY1335" s="68"/>
      <c r="AZ1335" s="68"/>
      <c r="BA1335" s="68"/>
      <c r="BB1335" s="68"/>
      <c r="BC1335" s="68"/>
      <c r="BD1335" s="68"/>
      <c r="BE1335" s="68"/>
      <c r="BF1335" s="68"/>
      <c r="BG1335" s="68"/>
      <c r="BH1335" s="68"/>
      <c r="BI1335" s="68"/>
      <c r="BJ1335" s="68"/>
      <c r="BK1335" s="68"/>
      <c r="BL1335" s="68"/>
      <c r="BM1335" s="68"/>
      <c r="BN1335" s="68"/>
      <c r="BO1335" s="68"/>
      <c r="BP1335" s="68"/>
      <c r="BQ1335" s="68"/>
      <c r="BR1335" s="68"/>
      <c r="BS1335" s="68"/>
      <c r="BT1335" s="68"/>
      <c r="BU1335" s="68"/>
      <c r="BV1335" s="68"/>
      <c r="BW1335" s="68"/>
      <c r="BX1335" s="68"/>
      <c r="BY1335" s="68"/>
      <c r="BZ1335" s="68"/>
      <c r="CA1335" s="68"/>
      <c r="CB1335" s="68"/>
      <c r="CC1335" s="68"/>
      <c r="CD1335" s="68"/>
      <c r="CE1335" s="68"/>
      <c r="CF1335" s="68"/>
      <c r="CG1335" s="68"/>
      <c r="CH1335" s="68"/>
      <c r="CI1335" s="68"/>
    </row>
    <row r="1336">
      <c r="A1336" s="66">
        <v>2379.0</v>
      </c>
      <c r="B1336" s="68"/>
      <c r="C1336" s="67" t="s">
        <v>758</v>
      </c>
      <c r="D1336" s="67" t="s">
        <v>873</v>
      </c>
      <c r="E1336" s="66">
        <v>2015.0</v>
      </c>
      <c r="F1336" s="67" t="s">
        <v>874</v>
      </c>
      <c r="G1336" s="67" t="s">
        <v>875</v>
      </c>
      <c r="H1336" s="67" t="s">
        <v>876</v>
      </c>
      <c r="J1336" s="66">
        <v>2000.0</v>
      </c>
      <c r="K1336" s="66">
        <v>1.56</v>
      </c>
      <c r="L1336" s="66">
        <v>2000.0</v>
      </c>
      <c r="M1336" s="67" t="s">
        <v>877</v>
      </c>
      <c r="O1336" s="66">
        <v>4.0</v>
      </c>
      <c r="P1336" s="68"/>
      <c r="Q1336" s="68"/>
      <c r="R1336" s="68"/>
      <c r="S1336" s="68"/>
      <c r="T1336" s="68"/>
      <c r="U1336" s="68"/>
      <c r="V1336" s="68"/>
      <c r="W1336" s="68"/>
      <c r="X1336" s="69"/>
      <c r="Y1336" s="69"/>
      <c r="Z1336" s="68"/>
      <c r="AA1336" s="68"/>
      <c r="AB1336" s="68"/>
      <c r="AC1336" s="68"/>
      <c r="AD1336" s="68"/>
      <c r="AE1336" s="68"/>
      <c r="AF1336" s="68"/>
      <c r="AG1336" s="68"/>
      <c r="AH1336" s="68"/>
      <c r="AI1336" s="68"/>
      <c r="AJ1336" s="68"/>
      <c r="AK1336" s="68"/>
      <c r="AL1336" s="68"/>
      <c r="AM1336" s="68"/>
      <c r="AN1336" s="68"/>
      <c r="AO1336" s="68"/>
      <c r="AP1336" s="68"/>
      <c r="AQ1336" s="68"/>
      <c r="AR1336" s="68"/>
      <c r="AS1336" s="68"/>
      <c r="AT1336" s="68"/>
      <c r="AU1336" s="68"/>
      <c r="AV1336" s="68"/>
      <c r="AW1336" s="68"/>
      <c r="AX1336" s="68"/>
      <c r="AY1336" s="68"/>
      <c r="AZ1336" s="68"/>
      <c r="BA1336" s="68"/>
      <c r="BB1336" s="68"/>
      <c r="BC1336" s="68"/>
      <c r="BD1336" s="68"/>
      <c r="BE1336" s="68"/>
      <c r="BF1336" s="68"/>
      <c r="BG1336" s="68"/>
      <c r="BH1336" s="68"/>
      <c r="BI1336" s="68"/>
      <c r="BJ1336" s="68"/>
      <c r="BK1336" s="68"/>
      <c r="BL1336" s="68"/>
      <c r="BM1336" s="68"/>
      <c r="BN1336" s="68"/>
      <c r="BO1336" s="68"/>
      <c r="BP1336" s="68"/>
      <c r="BQ1336" s="68"/>
      <c r="BR1336" s="68"/>
      <c r="BS1336" s="68"/>
      <c r="BT1336" s="68"/>
      <c r="BU1336" s="68"/>
      <c r="BV1336" s="68"/>
      <c r="BW1336" s="68"/>
      <c r="BX1336" s="68"/>
      <c r="BY1336" s="68"/>
      <c r="BZ1336" s="68"/>
      <c r="CA1336" s="68"/>
      <c r="CB1336" s="68"/>
      <c r="CC1336" s="68"/>
      <c r="CD1336" s="68"/>
      <c r="CE1336" s="68"/>
      <c r="CF1336" s="68"/>
      <c r="CG1336" s="68"/>
      <c r="CH1336" s="68"/>
      <c r="CI1336" s="68"/>
    </row>
    <row r="1337">
      <c r="A1337" s="66">
        <v>2379.0</v>
      </c>
      <c r="B1337" s="68"/>
      <c r="C1337" s="67" t="s">
        <v>758</v>
      </c>
      <c r="D1337" s="67" t="s">
        <v>873</v>
      </c>
      <c r="E1337" s="66">
        <v>2015.0</v>
      </c>
      <c r="F1337" s="67" t="s">
        <v>874</v>
      </c>
      <c r="G1337" s="67" t="s">
        <v>875</v>
      </c>
      <c r="H1337" s="67" t="s">
        <v>876</v>
      </c>
      <c r="J1337" s="66">
        <v>2000.0</v>
      </c>
      <c r="K1337" s="66">
        <v>4.24</v>
      </c>
      <c r="L1337" s="66">
        <v>2000.0</v>
      </c>
      <c r="M1337" s="67" t="s">
        <v>878</v>
      </c>
      <c r="O1337" s="67" t="s">
        <v>308</v>
      </c>
      <c r="P1337" s="68"/>
      <c r="Q1337" s="68"/>
      <c r="R1337" s="68"/>
      <c r="S1337" s="68"/>
      <c r="T1337" s="68"/>
      <c r="U1337" s="68"/>
      <c r="V1337" s="68"/>
      <c r="W1337" s="68"/>
      <c r="X1337" s="69"/>
      <c r="Y1337" s="69"/>
      <c r="Z1337" s="68"/>
      <c r="AA1337" s="68"/>
      <c r="AB1337" s="68"/>
      <c r="AC1337" s="68"/>
      <c r="AD1337" s="68"/>
      <c r="AE1337" s="68"/>
      <c r="AF1337" s="68"/>
      <c r="AG1337" s="68"/>
      <c r="AH1337" s="68"/>
      <c r="AI1337" s="68"/>
      <c r="AJ1337" s="68"/>
      <c r="AK1337" s="68"/>
      <c r="AL1337" s="68"/>
      <c r="AM1337" s="68"/>
      <c r="AN1337" s="68"/>
      <c r="AO1337" s="68"/>
      <c r="AP1337" s="68"/>
      <c r="AQ1337" s="68"/>
      <c r="AR1337" s="68"/>
      <c r="AS1337" s="68"/>
      <c r="AT1337" s="68"/>
      <c r="AU1337" s="68"/>
      <c r="AV1337" s="68"/>
      <c r="AW1337" s="68"/>
      <c r="AX1337" s="68"/>
      <c r="AY1337" s="68"/>
      <c r="AZ1337" s="68"/>
      <c r="BA1337" s="68"/>
      <c r="BB1337" s="68"/>
      <c r="BC1337" s="68"/>
      <c r="BD1337" s="68"/>
      <c r="BE1337" s="68"/>
      <c r="BF1337" s="68"/>
      <c r="BG1337" s="68"/>
      <c r="BH1337" s="68"/>
      <c r="BI1337" s="68"/>
      <c r="BJ1337" s="68"/>
      <c r="BK1337" s="68"/>
      <c r="BL1337" s="68"/>
      <c r="BM1337" s="68"/>
      <c r="BN1337" s="68"/>
      <c r="BO1337" s="68"/>
      <c r="BP1337" s="68"/>
      <c r="BQ1337" s="68"/>
      <c r="BR1337" s="68"/>
      <c r="BS1337" s="68"/>
      <c r="BT1337" s="68"/>
      <c r="BU1337" s="68"/>
      <c r="BV1337" s="68"/>
      <c r="BW1337" s="68"/>
      <c r="BX1337" s="68"/>
      <c r="BY1337" s="68"/>
      <c r="BZ1337" s="68"/>
      <c r="CA1337" s="68"/>
      <c r="CB1337" s="68"/>
      <c r="CC1337" s="68"/>
      <c r="CD1337" s="68"/>
      <c r="CE1337" s="68"/>
      <c r="CF1337" s="68"/>
      <c r="CG1337" s="68"/>
      <c r="CH1337" s="68"/>
      <c r="CI1337" s="68"/>
    </row>
    <row r="1338">
      <c r="A1338" s="66">
        <v>2379.0</v>
      </c>
      <c r="B1338" s="68"/>
      <c r="C1338" s="67" t="s">
        <v>758</v>
      </c>
      <c r="D1338" s="67" t="s">
        <v>873</v>
      </c>
      <c r="E1338" s="66">
        <v>2015.0</v>
      </c>
      <c r="F1338" s="67" t="s">
        <v>874</v>
      </c>
      <c r="G1338" s="67" t="s">
        <v>875</v>
      </c>
      <c r="H1338" s="67" t="s">
        <v>876</v>
      </c>
      <c r="J1338" s="66">
        <v>2000.0</v>
      </c>
      <c r="K1338" s="66">
        <v>2.77</v>
      </c>
      <c r="L1338" s="66">
        <v>2000.0</v>
      </c>
      <c r="M1338" s="67" t="s">
        <v>879</v>
      </c>
      <c r="O1338" s="67" t="s">
        <v>308</v>
      </c>
      <c r="P1338" s="68"/>
      <c r="Q1338" s="68"/>
      <c r="R1338" s="68"/>
      <c r="S1338" s="68"/>
      <c r="T1338" s="68"/>
      <c r="U1338" s="68"/>
      <c r="V1338" s="68"/>
      <c r="W1338" s="68"/>
      <c r="X1338" s="69"/>
      <c r="Y1338" s="69"/>
      <c r="Z1338" s="68"/>
      <c r="AA1338" s="68"/>
      <c r="AB1338" s="68"/>
      <c r="AC1338" s="68"/>
      <c r="AD1338" s="68"/>
      <c r="AE1338" s="68"/>
      <c r="AF1338" s="68"/>
      <c r="AG1338" s="68"/>
      <c r="AH1338" s="68"/>
      <c r="AI1338" s="68"/>
      <c r="AJ1338" s="68"/>
      <c r="AK1338" s="68"/>
      <c r="AL1338" s="68"/>
      <c r="AM1338" s="68"/>
      <c r="AN1338" s="68"/>
      <c r="AO1338" s="68"/>
      <c r="AP1338" s="68"/>
      <c r="AQ1338" s="68"/>
      <c r="AR1338" s="68"/>
      <c r="AS1338" s="68"/>
      <c r="AT1338" s="68"/>
      <c r="AU1338" s="68"/>
      <c r="AV1338" s="68"/>
      <c r="AW1338" s="68"/>
      <c r="AX1338" s="68"/>
      <c r="AY1338" s="68"/>
      <c r="AZ1338" s="68"/>
      <c r="BA1338" s="68"/>
      <c r="BB1338" s="68"/>
      <c r="BC1338" s="68"/>
      <c r="BD1338" s="68"/>
      <c r="BE1338" s="68"/>
      <c r="BF1338" s="68"/>
      <c r="BG1338" s="68"/>
      <c r="BH1338" s="68"/>
      <c r="BI1338" s="68"/>
      <c r="BJ1338" s="68"/>
      <c r="BK1338" s="68"/>
      <c r="BL1338" s="68"/>
      <c r="BM1338" s="68"/>
      <c r="BN1338" s="68"/>
      <c r="BO1338" s="68"/>
      <c r="BP1338" s="68"/>
      <c r="BQ1338" s="68"/>
      <c r="BR1338" s="68"/>
      <c r="BS1338" s="68"/>
      <c r="BT1338" s="68"/>
      <c r="BU1338" s="68"/>
      <c r="BV1338" s="68"/>
      <c r="BW1338" s="68"/>
      <c r="BX1338" s="68"/>
      <c r="BY1338" s="68"/>
      <c r="BZ1338" s="68"/>
      <c r="CA1338" s="68"/>
      <c r="CB1338" s="68"/>
      <c r="CC1338" s="68"/>
      <c r="CD1338" s="68"/>
      <c r="CE1338" s="68"/>
      <c r="CF1338" s="68"/>
      <c r="CG1338" s="68"/>
      <c r="CH1338" s="68"/>
      <c r="CI1338" s="68"/>
    </row>
    <row r="1339">
      <c r="A1339" s="66">
        <v>2379.0</v>
      </c>
      <c r="B1339" s="68"/>
      <c r="C1339" s="67" t="s">
        <v>758</v>
      </c>
      <c r="D1339" s="67" t="s">
        <v>873</v>
      </c>
      <c r="E1339" s="66">
        <v>2015.0</v>
      </c>
      <c r="F1339" s="67" t="s">
        <v>874</v>
      </c>
      <c r="G1339" s="67" t="s">
        <v>875</v>
      </c>
      <c r="H1339" s="67" t="s">
        <v>876</v>
      </c>
      <c r="J1339" s="66">
        <v>2000.0</v>
      </c>
      <c r="K1339" s="66">
        <v>1.55</v>
      </c>
      <c r="L1339" s="66">
        <v>2000.0</v>
      </c>
      <c r="M1339" s="67" t="s">
        <v>880</v>
      </c>
      <c r="O1339" s="67" t="s">
        <v>308</v>
      </c>
      <c r="P1339" s="68"/>
      <c r="Q1339" s="68"/>
      <c r="R1339" s="68"/>
      <c r="S1339" s="68"/>
      <c r="T1339" s="68"/>
      <c r="U1339" s="68"/>
      <c r="V1339" s="68"/>
      <c r="W1339" s="68"/>
      <c r="X1339" s="69"/>
      <c r="Y1339" s="69"/>
      <c r="Z1339" s="68"/>
      <c r="AA1339" s="68"/>
      <c r="AB1339" s="68"/>
      <c r="AC1339" s="68"/>
      <c r="AD1339" s="68"/>
      <c r="AE1339" s="68"/>
      <c r="AF1339" s="68"/>
      <c r="AG1339" s="68"/>
      <c r="AH1339" s="68"/>
      <c r="AI1339" s="68"/>
      <c r="AJ1339" s="68"/>
      <c r="AK1339" s="68"/>
      <c r="AL1339" s="68"/>
      <c r="AM1339" s="68"/>
      <c r="AN1339" s="68"/>
      <c r="AO1339" s="68"/>
      <c r="AP1339" s="68"/>
      <c r="AQ1339" s="68"/>
      <c r="AR1339" s="68"/>
      <c r="AS1339" s="68"/>
      <c r="AT1339" s="68"/>
      <c r="AU1339" s="68"/>
      <c r="AV1339" s="68"/>
      <c r="AW1339" s="68"/>
      <c r="AX1339" s="68"/>
      <c r="AY1339" s="68"/>
      <c r="AZ1339" s="68"/>
      <c r="BA1339" s="68"/>
      <c r="BB1339" s="68"/>
      <c r="BC1339" s="68"/>
      <c r="BD1339" s="68"/>
      <c r="BE1339" s="68"/>
      <c r="BF1339" s="68"/>
      <c r="BG1339" s="68"/>
      <c r="BH1339" s="68"/>
      <c r="BI1339" s="68"/>
      <c r="BJ1339" s="68"/>
      <c r="BK1339" s="68"/>
      <c r="BL1339" s="68"/>
      <c r="BM1339" s="68"/>
      <c r="BN1339" s="68"/>
      <c r="BO1339" s="68"/>
      <c r="BP1339" s="68"/>
      <c r="BQ1339" s="68"/>
      <c r="BR1339" s="68"/>
      <c r="BS1339" s="68"/>
      <c r="BT1339" s="68"/>
      <c r="BU1339" s="68"/>
      <c r="BV1339" s="68"/>
      <c r="BW1339" s="68"/>
      <c r="BX1339" s="68"/>
      <c r="BY1339" s="68"/>
      <c r="BZ1339" s="68"/>
      <c r="CA1339" s="68"/>
      <c r="CB1339" s="68"/>
      <c r="CC1339" s="68"/>
      <c r="CD1339" s="68"/>
      <c r="CE1339" s="68"/>
      <c r="CF1339" s="68"/>
      <c r="CG1339" s="68"/>
      <c r="CH1339" s="68"/>
      <c r="CI1339" s="68"/>
    </row>
    <row r="1340">
      <c r="A1340" s="66">
        <v>2379.0</v>
      </c>
      <c r="B1340" s="68"/>
      <c r="C1340" s="67" t="s">
        <v>758</v>
      </c>
      <c r="D1340" s="67" t="s">
        <v>873</v>
      </c>
      <c r="E1340" s="66">
        <v>2015.0</v>
      </c>
      <c r="F1340" s="67" t="s">
        <v>874</v>
      </c>
      <c r="G1340" s="67" t="s">
        <v>875</v>
      </c>
      <c r="H1340" s="67" t="s">
        <v>876</v>
      </c>
      <c r="J1340" s="66">
        <v>2000.0</v>
      </c>
      <c r="K1340" s="66">
        <v>1.57</v>
      </c>
      <c r="L1340" s="66">
        <v>2000.0</v>
      </c>
      <c r="M1340" s="67" t="s">
        <v>881</v>
      </c>
      <c r="O1340" s="67" t="s">
        <v>308</v>
      </c>
      <c r="P1340" s="68"/>
      <c r="Q1340" s="68"/>
      <c r="R1340" s="68"/>
      <c r="S1340" s="68"/>
      <c r="T1340" s="68"/>
      <c r="U1340" s="68"/>
      <c r="V1340" s="68"/>
      <c r="W1340" s="68"/>
      <c r="X1340" s="69"/>
      <c r="Y1340" s="69"/>
      <c r="Z1340" s="68"/>
      <c r="AA1340" s="68"/>
      <c r="AB1340" s="68"/>
      <c r="AC1340" s="68"/>
      <c r="AD1340" s="68"/>
      <c r="AE1340" s="68"/>
      <c r="AF1340" s="68"/>
      <c r="AG1340" s="68"/>
      <c r="AH1340" s="68"/>
      <c r="AI1340" s="68"/>
      <c r="AJ1340" s="68"/>
      <c r="AK1340" s="68"/>
      <c r="AL1340" s="68"/>
      <c r="AM1340" s="68"/>
      <c r="AN1340" s="68"/>
      <c r="AO1340" s="68"/>
      <c r="AP1340" s="68"/>
      <c r="AQ1340" s="68"/>
      <c r="AR1340" s="68"/>
      <c r="AS1340" s="68"/>
      <c r="AT1340" s="68"/>
      <c r="AU1340" s="68"/>
      <c r="AV1340" s="68"/>
      <c r="AW1340" s="68"/>
      <c r="AX1340" s="68"/>
      <c r="AY1340" s="68"/>
      <c r="AZ1340" s="68"/>
      <c r="BA1340" s="68"/>
      <c r="BB1340" s="68"/>
      <c r="BC1340" s="68"/>
      <c r="BD1340" s="68"/>
      <c r="BE1340" s="68"/>
      <c r="BF1340" s="68"/>
      <c r="BG1340" s="68"/>
      <c r="BH1340" s="68"/>
      <c r="BI1340" s="68"/>
      <c r="BJ1340" s="68"/>
      <c r="BK1340" s="68"/>
      <c r="BL1340" s="68"/>
      <c r="BM1340" s="68"/>
      <c r="BN1340" s="68"/>
      <c r="BO1340" s="68"/>
      <c r="BP1340" s="68"/>
      <c r="BQ1340" s="68"/>
      <c r="BR1340" s="68"/>
      <c r="BS1340" s="68"/>
      <c r="BT1340" s="68"/>
      <c r="BU1340" s="68"/>
      <c r="BV1340" s="68"/>
      <c r="BW1340" s="68"/>
      <c r="BX1340" s="68"/>
      <c r="BY1340" s="68"/>
      <c r="BZ1340" s="68"/>
      <c r="CA1340" s="68"/>
      <c r="CB1340" s="68"/>
      <c r="CC1340" s="68"/>
      <c r="CD1340" s="68"/>
      <c r="CE1340" s="68"/>
      <c r="CF1340" s="68"/>
      <c r="CG1340" s="68"/>
      <c r="CH1340" s="68"/>
      <c r="CI1340" s="68"/>
    </row>
    <row r="1341">
      <c r="A1341" s="66">
        <v>2379.0</v>
      </c>
      <c r="B1341" s="68"/>
      <c r="C1341" s="67" t="s">
        <v>758</v>
      </c>
      <c r="D1341" s="67" t="s">
        <v>873</v>
      </c>
      <c r="E1341" s="66">
        <v>2015.0</v>
      </c>
      <c r="F1341" s="67" t="s">
        <v>874</v>
      </c>
      <c r="G1341" s="67" t="s">
        <v>875</v>
      </c>
      <c r="H1341" s="67" t="s">
        <v>876</v>
      </c>
      <c r="J1341" s="66">
        <v>2000.0</v>
      </c>
      <c r="K1341" s="66">
        <v>1.56</v>
      </c>
      <c r="L1341" s="66">
        <v>2000.0</v>
      </c>
      <c r="M1341" s="67" t="s">
        <v>882</v>
      </c>
      <c r="O1341" s="67" t="s">
        <v>308</v>
      </c>
      <c r="P1341" s="68"/>
      <c r="Q1341" s="68"/>
      <c r="R1341" s="68"/>
      <c r="S1341" s="68"/>
      <c r="T1341" s="68"/>
      <c r="U1341" s="68"/>
      <c r="V1341" s="68"/>
      <c r="W1341" s="68"/>
      <c r="X1341" s="69"/>
      <c r="Y1341" s="69"/>
      <c r="Z1341" s="68"/>
      <c r="AA1341" s="68"/>
      <c r="AB1341" s="68"/>
      <c r="AC1341" s="68"/>
      <c r="AD1341" s="68"/>
      <c r="AE1341" s="68"/>
      <c r="AF1341" s="68"/>
      <c r="AG1341" s="68"/>
      <c r="AH1341" s="68"/>
      <c r="AI1341" s="68"/>
      <c r="AJ1341" s="68"/>
      <c r="AK1341" s="68"/>
      <c r="AL1341" s="68"/>
      <c r="AM1341" s="68"/>
      <c r="AN1341" s="68"/>
      <c r="AO1341" s="68"/>
      <c r="AP1341" s="68"/>
      <c r="AQ1341" s="68"/>
      <c r="AR1341" s="68"/>
      <c r="AS1341" s="68"/>
      <c r="AT1341" s="68"/>
      <c r="AU1341" s="68"/>
      <c r="AV1341" s="68"/>
      <c r="AW1341" s="68"/>
      <c r="AX1341" s="68"/>
      <c r="AY1341" s="68"/>
      <c r="AZ1341" s="68"/>
      <c r="BA1341" s="68"/>
      <c r="BB1341" s="68"/>
      <c r="BC1341" s="68"/>
      <c r="BD1341" s="68"/>
      <c r="BE1341" s="68"/>
      <c r="BF1341" s="68"/>
      <c r="BG1341" s="68"/>
      <c r="BH1341" s="68"/>
      <c r="BI1341" s="68"/>
      <c r="BJ1341" s="68"/>
      <c r="BK1341" s="68"/>
      <c r="BL1341" s="68"/>
      <c r="BM1341" s="68"/>
      <c r="BN1341" s="68"/>
      <c r="BO1341" s="68"/>
      <c r="BP1341" s="68"/>
      <c r="BQ1341" s="68"/>
      <c r="BR1341" s="68"/>
      <c r="BS1341" s="68"/>
      <c r="BT1341" s="68"/>
      <c r="BU1341" s="68"/>
      <c r="BV1341" s="68"/>
      <c r="BW1341" s="68"/>
      <c r="BX1341" s="68"/>
      <c r="BY1341" s="68"/>
      <c r="BZ1341" s="68"/>
      <c r="CA1341" s="68"/>
      <c r="CB1341" s="68"/>
      <c r="CC1341" s="68"/>
      <c r="CD1341" s="68"/>
      <c r="CE1341" s="68"/>
      <c r="CF1341" s="68"/>
      <c r="CG1341" s="68"/>
      <c r="CH1341" s="68"/>
      <c r="CI1341" s="68"/>
    </row>
    <row r="1342">
      <c r="A1342" s="66">
        <v>2379.0</v>
      </c>
      <c r="B1342" s="68"/>
      <c r="C1342" s="67" t="s">
        <v>758</v>
      </c>
      <c r="D1342" s="67" t="s">
        <v>873</v>
      </c>
      <c r="E1342" s="66">
        <v>2015.0</v>
      </c>
      <c r="F1342" s="67" t="s">
        <v>874</v>
      </c>
      <c r="G1342" s="67" t="s">
        <v>875</v>
      </c>
      <c r="H1342" s="67" t="s">
        <v>876</v>
      </c>
      <c r="J1342" s="66">
        <v>2000.0</v>
      </c>
      <c r="K1342" s="66">
        <v>1.51</v>
      </c>
      <c r="L1342" s="66">
        <v>2000.0</v>
      </c>
      <c r="M1342" s="67" t="s">
        <v>883</v>
      </c>
      <c r="O1342" s="67" t="s">
        <v>308</v>
      </c>
      <c r="P1342" s="68"/>
      <c r="Q1342" s="68"/>
      <c r="R1342" s="68"/>
      <c r="S1342" s="68"/>
      <c r="T1342" s="68"/>
      <c r="U1342" s="68"/>
      <c r="V1342" s="68"/>
      <c r="W1342" s="68"/>
      <c r="X1342" s="69"/>
      <c r="Y1342" s="69"/>
      <c r="Z1342" s="68"/>
      <c r="AA1342" s="68"/>
      <c r="AB1342" s="68"/>
      <c r="AC1342" s="68"/>
      <c r="AD1342" s="68"/>
      <c r="AE1342" s="68"/>
      <c r="AF1342" s="68"/>
      <c r="AG1342" s="68"/>
      <c r="AH1342" s="68"/>
      <c r="AI1342" s="68"/>
      <c r="AJ1342" s="68"/>
      <c r="AK1342" s="68"/>
      <c r="AL1342" s="68"/>
      <c r="AM1342" s="68"/>
      <c r="AN1342" s="68"/>
      <c r="AO1342" s="68"/>
      <c r="AP1342" s="68"/>
      <c r="AQ1342" s="68"/>
      <c r="AR1342" s="68"/>
      <c r="AS1342" s="68"/>
      <c r="AT1342" s="68"/>
      <c r="AU1342" s="68"/>
      <c r="AV1342" s="68"/>
      <c r="AW1342" s="68"/>
      <c r="AX1342" s="68"/>
      <c r="AY1342" s="68"/>
      <c r="AZ1342" s="68"/>
      <c r="BA1342" s="68"/>
      <c r="BB1342" s="68"/>
      <c r="BC1342" s="68"/>
      <c r="BD1342" s="68"/>
      <c r="BE1342" s="68"/>
      <c r="BF1342" s="68"/>
      <c r="BG1342" s="68"/>
      <c r="BH1342" s="68"/>
      <c r="BI1342" s="68"/>
      <c r="BJ1342" s="68"/>
      <c r="BK1342" s="68"/>
      <c r="BL1342" s="68"/>
      <c r="BM1342" s="68"/>
      <c r="BN1342" s="68"/>
      <c r="BO1342" s="68"/>
      <c r="BP1342" s="68"/>
      <c r="BQ1342" s="68"/>
      <c r="BR1342" s="68"/>
      <c r="BS1342" s="68"/>
      <c r="BT1342" s="68"/>
      <c r="BU1342" s="68"/>
      <c r="BV1342" s="68"/>
      <c r="BW1342" s="68"/>
      <c r="BX1342" s="68"/>
      <c r="BY1342" s="68"/>
      <c r="BZ1342" s="68"/>
      <c r="CA1342" s="68"/>
      <c r="CB1342" s="68"/>
      <c r="CC1342" s="68"/>
      <c r="CD1342" s="68"/>
      <c r="CE1342" s="68"/>
      <c r="CF1342" s="68"/>
      <c r="CG1342" s="68"/>
      <c r="CH1342" s="68"/>
      <c r="CI1342" s="68"/>
    </row>
    <row r="1343">
      <c r="A1343" s="66">
        <v>2379.0</v>
      </c>
      <c r="B1343" s="68"/>
      <c r="C1343" s="67" t="s">
        <v>758</v>
      </c>
      <c r="D1343" s="67" t="s">
        <v>873</v>
      </c>
      <c r="E1343" s="66">
        <v>2015.0</v>
      </c>
      <c r="F1343" s="67" t="s">
        <v>874</v>
      </c>
      <c r="G1343" s="67" t="s">
        <v>875</v>
      </c>
      <c r="H1343" s="67" t="s">
        <v>876</v>
      </c>
      <c r="J1343" s="66">
        <v>2000.0</v>
      </c>
      <c r="K1343" s="66">
        <v>1.46</v>
      </c>
      <c r="L1343" s="66">
        <v>2000.0</v>
      </c>
      <c r="M1343" s="67" t="s">
        <v>884</v>
      </c>
      <c r="O1343" s="67" t="s">
        <v>308</v>
      </c>
      <c r="P1343" s="68"/>
      <c r="Q1343" s="68"/>
      <c r="R1343" s="68"/>
      <c r="S1343" s="68"/>
      <c r="T1343" s="68"/>
      <c r="U1343" s="68"/>
      <c r="V1343" s="68"/>
      <c r="W1343" s="68"/>
      <c r="X1343" s="69"/>
      <c r="Y1343" s="69"/>
      <c r="Z1343" s="68"/>
      <c r="AA1343" s="68"/>
      <c r="AB1343" s="68"/>
      <c r="AC1343" s="68"/>
      <c r="AD1343" s="68"/>
      <c r="AE1343" s="68"/>
      <c r="AF1343" s="68"/>
      <c r="AG1343" s="68"/>
      <c r="AH1343" s="68"/>
      <c r="AI1343" s="68"/>
      <c r="AJ1343" s="68"/>
      <c r="AK1343" s="68"/>
      <c r="AL1343" s="68"/>
      <c r="AM1343" s="68"/>
      <c r="AN1343" s="68"/>
      <c r="AO1343" s="68"/>
      <c r="AP1343" s="68"/>
      <c r="AQ1343" s="68"/>
      <c r="AR1343" s="68"/>
      <c r="AS1343" s="68"/>
      <c r="AT1343" s="68"/>
      <c r="AU1343" s="68"/>
      <c r="AV1343" s="68"/>
      <c r="AW1343" s="68"/>
      <c r="AX1343" s="68"/>
      <c r="AY1343" s="68"/>
      <c r="AZ1343" s="68"/>
      <c r="BA1343" s="68"/>
      <c r="BB1343" s="68"/>
      <c r="BC1343" s="68"/>
      <c r="BD1343" s="68"/>
      <c r="BE1343" s="68"/>
      <c r="BF1343" s="68"/>
      <c r="BG1343" s="68"/>
      <c r="BH1343" s="68"/>
      <c r="BI1343" s="68"/>
      <c r="BJ1343" s="68"/>
      <c r="BK1343" s="68"/>
      <c r="BL1343" s="68"/>
      <c r="BM1343" s="68"/>
      <c r="BN1343" s="68"/>
      <c r="BO1343" s="68"/>
      <c r="BP1343" s="68"/>
      <c r="BQ1343" s="68"/>
      <c r="BR1343" s="68"/>
      <c r="BS1343" s="68"/>
      <c r="BT1343" s="68"/>
      <c r="BU1343" s="68"/>
      <c r="BV1343" s="68"/>
      <c r="BW1343" s="68"/>
      <c r="BX1343" s="68"/>
      <c r="BY1343" s="68"/>
      <c r="BZ1343" s="68"/>
      <c r="CA1343" s="68"/>
      <c r="CB1343" s="68"/>
      <c r="CC1343" s="68"/>
      <c r="CD1343" s="68"/>
      <c r="CE1343" s="68"/>
      <c r="CF1343" s="68"/>
      <c r="CG1343" s="68"/>
      <c r="CH1343" s="68"/>
      <c r="CI1343" s="68"/>
    </row>
    <row r="1344">
      <c r="A1344" s="66">
        <v>1663.0</v>
      </c>
      <c r="B1344" s="68"/>
      <c r="C1344" s="67" t="s">
        <v>758</v>
      </c>
      <c r="D1344" s="67" t="s">
        <v>885</v>
      </c>
      <c r="E1344" s="66">
        <v>2017.0</v>
      </c>
      <c r="F1344" s="67" t="s">
        <v>886</v>
      </c>
      <c r="G1344" s="67" t="s">
        <v>887</v>
      </c>
      <c r="H1344" s="68"/>
      <c r="I1344" s="67" t="s">
        <v>888</v>
      </c>
      <c r="J1344" s="66">
        <v>2015.0</v>
      </c>
      <c r="K1344" s="66">
        <v>31.2</v>
      </c>
      <c r="L1344" s="66">
        <v>2010.0</v>
      </c>
      <c r="M1344" s="67" t="s">
        <v>105</v>
      </c>
      <c r="N1344" s="66">
        <v>31.2</v>
      </c>
      <c r="O1344" s="68"/>
      <c r="P1344" s="66">
        <v>1.5</v>
      </c>
      <c r="Q1344" s="66"/>
      <c r="R1344" s="66">
        <v>1.45</v>
      </c>
      <c r="S1344" s="68"/>
      <c r="T1344" s="68"/>
      <c r="U1344" s="68"/>
      <c r="V1344" s="68"/>
      <c r="W1344" s="68"/>
      <c r="X1344" s="69"/>
      <c r="Y1344" s="69"/>
      <c r="Z1344" s="68"/>
      <c r="AA1344" s="68"/>
      <c r="AB1344" s="68"/>
      <c r="AC1344" s="68"/>
      <c r="AD1344" s="68"/>
      <c r="AE1344" s="68"/>
      <c r="AF1344" s="68"/>
      <c r="AG1344" s="68"/>
      <c r="AH1344" s="68"/>
      <c r="AI1344" s="68"/>
      <c r="AJ1344" s="68"/>
      <c r="AK1344" s="68"/>
      <c r="AL1344" s="68"/>
      <c r="AM1344" s="68"/>
      <c r="AN1344" s="68"/>
      <c r="AO1344" s="68"/>
      <c r="AP1344" s="68"/>
      <c r="AQ1344" s="66">
        <v>7.0</v>
      </c>
      <c r="AR1344" s="68"/>
      <c r="AS1344" s="68"/>
      <c r="AT1344" s="68"/>
      <c r="AU1344" s="68"/>
      <c r="AV1344" s="68"/>
      <c r="AW1344" s="66">
        <v>77.0</v>
      </c>
      <c r="AX1344" s="68"/>
      <c r="AY1344" s="68"/>
      <c r="AZ1344" s="68"/>
      <c r="BA1344" s="68"/>
      <c r="BB1344" s="68"/>
      <c r="BC1344" s="68"/>
      <c r="BD1344" s="68"/>
      <c r="BE1344" s="68"/>
      <c r="BF1344" s="68"/>
      <c r="BG1344" s="68"/>
      <c r="BH1344" s="68"/>
      <c r="BI1344" s="68"/>
      <c r="BJ1344" s="68"/>
      <c r="BK1344" s="68"/>
      <c r="BL1344" s="68"/>
      <c r="BM1344" s="68"/>
      <c r="BN1344" s="68"/>
      <c r="BO1344" s="68"/>
      <c r="BP1344" s="68"/>
      <c r="BQ1344" s="68"/>
      <c r="BR1344" s="68"/>
      <c r="BS1344" s="68"/>
      <c r="BT1344" s="68"/>
      <c r="BU1344" s="68"/>
      <c r="BV1344" s="68"/>
      <c r="BW1344" s="68"/>
      <c r="BX1344" s="68"/>
      <c r="BY1344" s="68"/>
      <c r="BZ1344" s="68"/>
      <c r="CA1344" s="68"/>
      <c r="CB1344" s="68"/>
      <c r="CC1344" s="68"/>
      <c r="CD1344" s="68"/>
      <c r="CE1344" s="68"/>
      <c r="CF1344" s="68"/>
      <c r="CG1344" s="68"/>
      <c r="CH1344" s="68"/>
      <c r="CI1344" s="68"/>
    </row>
    <row r="1345">
      <c r="A1345" s="66">
        <v>1663.0</v>
      </c>
      <c r="B1345" s="68"/>
      <c r="C1345" s="67" t="s">
        <v>758</v>
      </c>
      <c r="D1345" s="67" t="s">
        <v>885</v>
      </c>
      <c r="E1345" s="66">
        <v>2017.0</v>
      </c>
      <c r="F1345" s="67" t="s">
        <v>886</v>
      </c>
      <c r="G1345" s="67" t="s">
        <v>887</v>
      </c>
      <c r="H1345" s="68"/>
      <c r="I1345" s="67" t="s">
        <v>888</v>
      </c>
      <c r="J1345" s="66">
        <v>2020.0</v>
      </c>
      <c r="K1345" s="66">
        <v>37.0</v>
      </c>
      <c r="L1345" s="66">
        <v>2010.0</v>
      </c>
      <c r="M1345" s="67" t="s">
        <v>105</v>
      </c>
      <c r="N1345" s="66">
        <v>31.2</v>
      </c>
      <c r="O1345" s="68"/>
      <c r="P1345" s="66">
        <v>1.5</v>
      </c>
      <c r="Q1345" s="66"/>
      <c r="R1345" s="66">
        <v>1.45</v>
      </c>
      <c r="S1345" s="68"/>
      <c r="T1345" s="68"/>
      <c r="U1345" s="68"/>
      <c r="V1345" s="68"/>
      <c r="W1345" s="68"/>
      <c r="X1345" s="69"/>
      <c r="Y1345" s="69"/>
      <c r="Z1345" s="68"/>
      <c r="AA1345" s="68"/>
      <c r="AB1345" s="68"/>
      <c r="AC1345" s="68"/>
      <c r="AD1345" s="68"/>
      <c r="AE1345" s="68"/>
      <c r="AF1345" s="68"/>
      <c r="AG1345" s="68"/>
      <c r="AH1345" s="68"/>
      <c r="AI1345" s="68"/>
      <c r="AJ1345" s="68"/>
      <c r="AK1345" s="68"/>
      <c r="AL1345" s="68"/>
      <c r="AM1345" s="68"/>
      <c r="AN1345" s="68"/>
      <c r="AO1345" s="68"/>
      <c r="AP1345" s="68"/>
      <c r="AQ1345" s="68"/>
      <c r="AR1345" s="68"/>
      <c r="AS1345" s="68"/>
      <c r="AT1345" s="68"/>
      <c r="AU1345" s="68"/>
      <c r="AV1345" s="68"/>
      <c r="AW1345" s="68"/>
      <c r="AX1345" s="68"/>
      <c r="AY1345" s="68"/>
      <c r="AZ1345" s="68"/>
      <c r="BA1345" s="68"/>
      <c r="BB1345" s="68"/>
      <c r="BC1345" s="68"/>
      <c r="BD1345" s="68"/>
      <c r="BE1345" s="68"/>
      <c r="BF1345" s="68"/>
      <c r="BG1345" s="68"/>
      <c r="BH1345" s="68"/>
      <c r="BI1345" s="68"/>
      <c r="BJ1345" s="68"/>
      <c r="BK1345" s="68"/>
      <c r="BL1345" s="68"/>
      <c r="BM1345" s="68"/>
      <c r="BN1345" s="68"/>
      <c r="BO1345" s="68"/>
      <c r="BP1345" s="68"/>
      <c r="BQ1345" s="68"/>
      <c r="BR1345" s="68"/>
      <c r="BS1345" s="68"/>
      <c r="BT1345" s="68"/>
      <c r="BU1345" s="68"/>
      <c r="BV1345" s="68"/>
      <c r="BW1345" s="68"/>
      <c r="BX1345" s="68"/>
      <c r="BY1345" s="68"/>
      <c r="BZ1345" s="68"/>
      <c r="CA1345" s="68"/>
      <c r="CB1345" s="68"/>
      <c r="CC1345" s="68"/>
      <c r="CD1345" s="68"/>
      <c r="CE1345" s="68"/>
      <c r="CF1345" s="68"/>
      <c r="CG1345" s="68"/>
      <c r="CH1345" s="68"/>
      <c r="CI1345" s="68"/>
    </row>
    <row r="1346">
      <c r="A1346" s="66">
        <v>1663.0</v>
      </c>
      <c r="B1346" s="68"/>
      <c r="C1346" s="67" t="s">
        <v>758</v>
      </c>
      <c r="D1346" s="67" t="s">
        <v>885</v>
      </c>
      <c r="E1346" s="66">
        <v>2017.0</v>
      </c>
      <c r="F1346" s="67" t="s">
        <v>886</v>
      </c>
      <c r="G1346" s="67" t="s">
        <v>887</v>
      </c>
      <c r="H1346" s="68"/>
      <c r="I1346" s="67" t="s">
        <v>888</v>
      </c>
      <c r="J1346" s="66">
        <v>2050.0</v>
      </c>
      <c r="K1346" s="66">
        <v>103.0</v>
      </c>
      <c r="L1346" s="66">
        <v>2010.0</v>
      </c>
      <c r="M1346" s="67" t="s">
        <v>105</v>
      </c>
      <c r="N1346" s="66">
        <v>31.2</v>
      </c>
      <c r="O1346" s="68"/>
      <c r="P1346" s="66">
        <v>1.5</v>
      </c>
      <c r="Q1346" s="66"/>
      <c r="R1346" s="66">
        <v>1.45</v>
      </c>
      <c r="S1346" s="68"/>
      <c r="T1346" s="68"/>
      <c r="U1346" s="68"/>
      <c r="V1346" s="68"/>
      <c r="W1346" s="68"/>
      <c r="X1346" s="69"/>
      <c r="Y1346" s="69"/>
      <c r="Z1346" s="68"/>
      <c r="AA1346" s="68"/>
      <c r="AB1346" s="68"/>
      <c r="AC1346" s="68"/>
      <c r="AD1346" s="68"/>
      <c r="AE1346" s="68"/>
      <c r="AF1346" s="68"/>
      <c r="AG1346" s="68"/>
      <c r="AH1346" s="68"/>
      <c r="AI1346" s="68"/>
      <c r="AJ1346" s="68"/>
      <c r="AK1346" s="68"/>
      <c r="AL1346" s="68"/>
      <c r="AM1346" s="68"/>
      <c r="AN1346" s="68"/>
      <c r="AO1346" s="68"/>
      <c r="AP1346" s="68"/>
      <c r="AQ1346" s="68"/>
      <c r="AR1346" s="68"/>
      <c r="AS1346" s="68"/>
      <c r="AT1346" s="68"/>
      <c r="AU1346" s="68"/>
      <c r="AV1346" s="68"/>
      <c r="AW1346" s="68"/>
      <c r="AX1346" s="68"/>
      <c r="AY1346" s="68"/>
      <c r="AZ1346" s="68"/>
      <c r="BA1346" s="68"/>
      <c r="BB1346" s="68"/>
      <c r="BC1346" s="68"/>
      <c r="BD1346" s="68"/>
      <c r="BE1346" s="68"/>
      <c r="BF1346" s="68"/>
      <c r="BG1346" s="68"/>
      <c r="BH1346" s="68"/>
      <c r="BI1346" s="68"/>
      <c r="BJ1346" s="68"/>
      <c r="BK1346" s="68"/>
      <c r="BL1346" s="68"/>
      <c r="BM1346" s="68"/>
      <c r="BN1346" s="68"/>
      <c r="BO1346" s="68"/>
      <c r="BP1346" s="68"/>
      <c r="BQ1346" s="68"/>
      <c r="BR1346" s="68"/>
      <c r="BS1346" s="68"/>
      <c r="BT1346" s="68"/>
      <c r="BU1346" s="68"/>
      <c r="BV1346" s="68"/>
      <c r="BW1346" s="68"/>
      <c r="BX1346" s="68"/>
      <c r="BY1346" s="68"/>
      <c r="BZ1346" s="68"/>
      <c r="CA1346" s="68"/>
      <c r="CB1346" s="68"/>
      <c r="CC1346" s="68"/>
      <c r="CD1346" s="68"/>
      <c r="CE1346" s="68"/>
      <c r="CF1346" s="68"/>
      <c r="CG1346" s="68"/>
      <c r="CH1346" s="68"/>
      <c r="CI1346" s="68"/>
    </row>
    <row r="1347">
      <c r="A1347" s="66">
        <v>1663.0</v>
      </c>
      <c r="B1347" s="68"/>
      <c r="C1347" s="67" t="s">
        <v>758</v>
      </c>
      <c r="D1347" s="67" t="s">
        <v>885</v>
      </c>
      <c r="E1347" s="66">
        <v>2017.0</v>
      </c>
      <c r="F1347" s="67" t="s">
        <v>886</v>
      </c>
      <c r="G1347" s="67" t="s">
        <v>887</v>
      </c>
      <c r="H1347" s="68"/>
      <c r="I1347" s="67" t="s">
        <v>888</v>
      </c>
      <c r="J1347" s="66">
        <v>2015.0</v>
      </c>
      <c r="K1347" s="66">
        <v>30.7</v>
      </c>
      <c r="L1347" s="66">
        <v>2010.0</v>
      </c>
      <c r="M1347" s="67" t="s">
        <v>889</v>
      </c>
      <c r="N1347" s="66">
        <v>31.2</v>
      </c>
      <c r="O1347" s="68"/>
      <c r="P1347" s="66">
        <v>1.5</v>
      </c>
      <c r="Q1347" s="66"/>
      <c r="R1347" s="66">
        <v>1.45</v>
      </c>
      <c r="S1347" s="68"/>
      <c r="T1347" s="68"/>
      <c r="U1347" s="68"/>
      <c r="V1347" s="68"/>
      <c r="W1347" s="68"/>
      <c r="X1347" s="69"/>
      <c r="Y1347" s="69"/>
      <c r="Z1347" s="68"/>
      <c r="AA1347" s="68"/>
      <c r="AB1347" s="68"/>
      <c r="AC1347" s="68"/>
      <c r="AD1347" s="68"/>
      <c r="AE1347" s="68"/>
      <c r="AF1347" s="68"/>
      <c r="AG1347" s="68"/>
      <c r="AH1347" s="68"/>
      <c r="AI1347" s="68"/>
      <c r="AJ1347" s="68"/>
      <c r="AK1347" s="68"/>
      <c r="AL1347" s="68"/>
      <c r="AM1347" s="68"/>
      <c r="AN1347" s="68"/>
      <c r="AO1347" s="68"/>
      <c r="AP1347" s="68"/>
      <c r="AQ1347" s="68"/>
      <c r="AR1347" s="68"/>
      <c r="AS1347" s="68"/>
      <c r="AT1347" s="68"/>
      <c r="AU1347" s="68"/>
      <c r="AV1347" s="68"/>
      <c r="AW1347" s="68"/>
      <c r="AX1347" s="68"/>
      <c r="AY1347" s="68"/>
      <c r="AZ1347" s="68"/>
      <c r="BA1347" s="68"/>
      <c r="BB1347" s="68"/>
      <c r="BC1347" s="68"/>
      <c r="BD1347" s="68"/>
      <c r="BE1347" s="68"/>
      <c r="BF1347" s="68"/>
      <c r="BG1347" s="68"/>
      <c r="BH1347" s="68"/>
      <c r="BI1347" s="68"/>
      <c r="BJ1347" s="68"/>
      <c r="BK1347" s="68"/>
      <c r="BL1347" s="68"/>
      <c r="BM1347" s="68"/>
      <c r="BN1347" s="68"/>
      <c r="BO1347" s="68"/>
      <c r="BP1347" s="68"/>
      <c r="BQ1347" s="68"/>
      <c r="BR1347" s="68"/>
      <c r="BS1347" s="68"/>
      <c r="BT1347" s="68"/>
      <c r="BU1347" s="68"/>
      <c r="BV1347" s="68"/>
      <c r="BW1347" s="68"/>
      <c r="BX1347" s="68"/>
      <c r="BY1347" s="68"/>
      <c r="BZ1347" s="68"/>
      <c r="CA1347" s="68"/>
      <c r="CB1347" s="68"/>
      <c r="CC1347" s="68"/>
      <c r="CD1347" s="68"/>
      <c r="CE1347" s="68"/>
      <c r="CF1347" s="68"/>
      <c r="CG1347" s="68"/>
      <c r="CH1347" s="68"/>
      <c r="CI1347" s="68"/>
    </row>
    <row r="1348">
      <c r="A1348" s="66">
        <v>1663.0</v>
      </c>
      <c r="B1348" s="68"/>
      <c r="C1348" s="67" t="s">
        <v>758</v>
      </c>
      <c r="D1348" s="67" t="s">
        <v>885</v>
      </c>
      <c r="E1348" s="66">
        <v>2017.0</v>
      </c>
      <c r="F1348" s="67" t="s">
        <v>886</v>
      </c>
      <c r="G1348" s="67" t="s">
        <v>887</v>
      </c>
      <c r="H1348" s="68"/>
      <c r="I1348" s="67" t="s">
        <v>888</v>
      </c>
      <c r="J1348" s="66">
        <v>2020.0</v>
      </c>
      <c r="K1348" s="66">
        <v>37.0</v>
      </c>
      <c r="L1348" s="66">
        <v>2010.0</v>
      </c>
      <c r="M1348" s="67" t="s">
        <v>889</v>
      </c>
      <c r="N1348" s="66">
        <v>31.2</v>
      </c>
      <c r="O1348" s="68"/>
      <c r="P1348" s="66">
        <v>1.5</v>
      </c>
      <c r="Q1348" s="66"/>
      <c r="R1348" s="66">
        <v>1.45</v>
      </c>
      <c r="S1348" s="68"/>
      <c r="T1348" s="68"/>
      <c r="U1348" s="68"/>
      <c r="V1348" s="68"/>
      <c r="W1348" s="68"/>
      <c r="X1348" s="69"/>
      <c r="Y1348" s="69"/>
      <c r="Z1348" s="68"/>
      <c r="AA1348" s="68"/>
      <c r="AB1348" s="68"/>
      <c r="AC1348" s="68"/>
      <c r="AD1348" s="68"/>
      <c r="AE1348" s="68"/>
      <c r="AF1348" s="68"/>
      <c r="AG1348" s="68"/>
      <c r="AH1348" s="68"/>
      <c r="AI1348" s="68"/>
      <c r="AJ1348" s="68"/>
      <c r="AK1348" s="68"/>
      <c r="AL1348" s="68"/>
      <c r="AM1348" s="68"/>
      <c r="AN1348" s="68"/>
      <c r="AO1348" s="68"/>
      <c r="AP1348" s="68"/>
      <c r="AQ1348" s="68"/>
      <c r="AR1348" s="68"/>
      <c r="AS1348" s="68"/>
      <c r="AT1348" s="68"/>
      <c r="AU1348" s="68"/>
      <c r="AV1348" s="68"/>
      <c r="AW1348" s="68"/>
      <c r="AX1348" s="68"/>
      <c r="AY1348" s="68"/>
      <c r="AZ1348" s="68"/>
      <c r="BA1348" s="68"/>
      <c r="BB1348" s="68"/>
      <c r="BC1348" s="68"/>
      <c r="BD1348" s="68"/>
      <c r="BE1348" s="68"/>
      <c r="BF1348" s="68"/>
      <c r="BG1348" s="68"/>
      <c r="BH1348" s="68"/>
      <c r="BI1348" s="68"/>
      <c r="BJ1348" s="68"/>
      <c r="BK1348" s="68"/>
      <c r="BL1348" s="68"/>
      <c r="BM1348" s="68"/>
      <c r="BN1348" s="68"/>
      <c r="BO1348" s="68"/>
      <c r="BP1348" s="68"/>
      <c r="BQ1348" s="68"/>
      <c r="BR1348" s="68"/>
      <c r="BS1348" s="68"/>
      <c r="BT1348" s="68"/>
      <c r="BU1348" s="68"/>
      <c r="BV1348" s="68"/>
      <c r="BW1348" s="68"/>
      <c r="BX1348" s="68"/>
      <c r="BY1348" s="68"/>
      <c r="BZ1348" s="68"/>
      <c r="CA1348" s="68"/>
      <c r="CB1348" s="68"/>
      <c r="CC1348" s="68"/>
      <c r="CD1348" s="68"/>
      <c r="CE1348" s="68"/>
      <c r="CF1348" s="68"/>
      <c r="CG1348" s="68"/>
      <c r="CH1348" s="68"/>
      <c r="CI1348" s="68"/>
    </row>
    <row r="1349">
      <c r="A1349" s="66">
        <v>1663.0</v>
      </c>
      <c r="B1349" s="68"/>
      <c r="C1349" s="67" t="s">
        <v>758</v>
      </c>
      <c r="D1349" s="67" t="s">
        <v>885</v>
      </c>
      <c r="E1349" s="66">
        <v>2017.0</v>
      </c>
      <c r="F1349" s="67" t="s">
        <v>886</v>
      </c>
      <c r="G1349" s="67" t="s">
        <v>887</v>
      </c>
      <c r="H1349" s="68"/>
      <c r="I1349" s="67" t="s">
        <v>888</v>
      </c>
      <c r="J1349" s="66">
        <v>2050.0</v>
      </c>
      <c r="K1349" s="66">
        <v>103.0</v>
      </c>
      <c r="L1349" s="66">
        <v>2010.0</v>
      </c>
      <c r="M1349" s="67" t="s">
        <v>889</v>
      </c>
      <c r="N1349" s="66">
        <v>31.2</v>
      </c>
      <c r="O1349" s="68"/>
      <c r="P1349" s="66">
        <v>1.5</v>
      </c>
      <c r="Q1349" s="66"/>
      <c r="R1349" s="66">
        <v>1.45</v>
      </c>
      <c r="S1349" s="68"/>
      <c r="T1349" s="68"/>
      <c r="U1349" s="68"/>
      <c r="V1349" s="68"/>
      <c r="W1349" s="68"/>
      <c r="X1349" s="69"/>
      <c r="Y1349" s="69"/>
      <c r="Z1349" s="68"/>
      <c r="AA1349" s="68"/>
      <c r="AB1349" s="68"/>
      <c r="AC1349" s="68"/>
      <c r="AD1349" s="68"/>
      <c r="AE1349" s="68"/>
      <c r="AF1349" s="68"/>
      <c r="AG1349" s="68"/>
      <c r="AH1349" s="68"/>
      <c r="AI1349" s="68"/>
      <c r="AJ1349" s="68"/>
      <c r="AK1349" s="68"/>
      <c r="AL1349" s="68"/>
      <c r="AM1349" s="68"/>
      <c r="AN1349" s="68"/>
      <c r="AO1349" s="68"/>
      <c r="AP1349" s="68"/>
      <c r="AQ1349" s="68"/>
      <c r="AR1349" s="68"/>
      <c r="AS1349" s="68"/>
      <c r="AT1349" s="68"/>
      <c r="AU1349" s="68"/>
      <c r="AV1349" s="68"/>
      <c r="AW1349" s="68"/>
      <c r="AX1349" s="68"/>
      <c r="AY1349" s="68"/>
      <c r="AZ1349" s="68"/>
      <c r="BA1349" s="68"/>
      <c r="BB1349" s="68"/>
      <c r="BC1349" s="68"/>
      <c r="BD1349" s="68"/>
      <c r="BE1349" s="68"/>
      <c r="BF1349" s="68"/>
      <c r="BG1349" s="68"/>
      <c r="BH1349" s="68"/>
      <c r="BI1349" s="68"/>
      <c r="BJ1349" s="68"/>
      <c r="BK1349" s="68"/>
      <c r="BL1349" s="68"/>
      <c r="BM1349" s="68"/>
      <c r="BN1349" s="68"/>
      <c r="BO1349" s="68"/>
      <c r="BP1349" s="68"/>
      <c r="BQ1349" s="68"/>
      <c r="BR1349" s="68"/>
      <c r="BS1349" s="68"/>
      <c r="BT1349" s="68"/>
      <c r="BU1349" s="68"/>
      <c r="BV1349" s="68"/>
      <c r="BW1349" s="68"/>
      <c r="BX1349" s="68"/>
      <c r="BY1349" s="68"/>
      <c r="BZ1349" s="68"/>
      <c r="CA1349" s="68"/>
      <c r="CB1349" s="68"/>
      <c r="CC1349" s="68"/>
      <c r="CD1349" s="68"/>
      <c r="CE1349" s="68"/>
      <c r="CF1349" s="68"/>
      <c r="CG1349" s="68"/>
      <c r="CH1349" s="68"/>
      <c r="CI1349" s="68"/>
    </row>
    <row r="1350">
      <c r="A1350" s="66">
        <v>1663.0</v>
      </c>
      <c r="B1350" s="68"/>
      <c r="C1350" s="67" t="s">
        <v>758</v>
      </c>
      <c r="D1350" s="67" t="s">
        <v>885</v>
      </c>
      <c r="E1350" s="66">
        <v>2017.0</v>
      </c>
      <c r="F1350" s="67" t="s">
        <v>886</v>
      </c>
      <c r="G1350" s="67" t="s">
        <v>887</v>
      </c>
      <c r="H1350" s="68"/>
      <c r="I1350" s="67" t="s">
        <v>95</v>
      </c>
      <c r="J1350" s="66">
        <v>2015.0</v>
      </c>
      <c r="K1350" s="66">
        <v>184.4</v>
      </c>
      <c r="L1350" s="66">
        <v>2010.0</v>
      </c>
      <c r="M1350" s="67" t="s">
        <v>890</v>
      </c>
      <c r="N1350" s="66">
        <v>31.2</v>
      </c>
      <c r="O1350" s="68"/>
      <c r="P1350" s="66">
        <v>1.5</v>
      </c>
      <c r="Q1350" s="66"/>
      <c r="R1350" s="66">
        <v>1.45</v>
      </c>
      <c r="S1350" s="68"/>
      <c r="T1350" s="68"/>
      <c r="U1350" s="68"/>
      <c r="V1350" s="68"/>
      <c r="W1350" s="68"/>
      <c r="X1350" s="69"/>
      <c r="Y1350" s="69"/>
      <c r="Z1350" s="68"/>
      <c r="AA1350" s="68"/>
      <c r="AB1350" s="68"/>
      <c r="AC1350" s="68"/>
      <c r="AD1350" s="68"/>
      <c r="AE1350" s="68"/>
      <c r="AF1350" s="68"/>
      <c r="AG1350" s="68"/>
      <c r="AH1350" s="68"/>
      <c r="AI1350" s="68"/>
      <c r="AJ1350" s="68"/>
      <c r="AK1350" s="68"/>
      <c r="AL1350" s="68"/>
      <c r="AM1350" s="68"/>
      <c r="AN1350" s="68"/>
      <c r="AO1350" s="68"/>
      <c r="AP1350" s="68"/>
      <c r="AQ1350" s="68"/>
      <c r="AR1350" s="68"/>
      <c r="AS1350" s="68"/>
      <c r="AT1350" s="68"/>
      <c r="AU1350" s="68"/>
      <c r="AV1350" s="68"/>
      <c r="AW1350" s="68"/>
      <c r="AX1350" s="68"/>
      <c r="AY1350" s="68"/>
      <c r="AZ1350" s="68"/>
      <c r="BA1350" s="68"/>
      <c r="BB1350" s="68"/>
      <c r="BC1350" s="68"/>
      <c r="BD1350" s="68"/>
      <c r="BE1350" s="68"/>
      <c r="BF1350" s="68"/>
      <c r="BG1350" s="68"/>
      <c r="BH1350" s="68"/>
      <c r="BI1350" s="68"/>
      <c r="BJ1350" s="68"/>
      <c r="BK1350" s="68"/>
      <c r="BL1350" s="68"/>
      <c r="BM1350" s="68"/>
      <c r="BN1350" s="68"/>
      <c r="BO1350" s="68"/>
      <c r="BP1350" s="68"/>
      <c r="BQ1350" s="68"/>
      <c r="BR1350" s="68"/>
      <c r="BS1350" s="68"/>
      <c r="BT1350" s="68"/>
      <c r="BU1350" s="68"/>
      <c r="BV1350" s="68"/>
      <c r="BW1350" s="68"/>
      <c r="BX1350" s="68"/>
      <c r="BY1350" s="68"/>
      <c r="BZ1350" s="68"/>
      <c r="CA1350" s="68"/>
      <c r="CB1350" s="68"/>
      <c r="CC1350" s="68"/>
      <c r="CD1350" s="68"/>
      <c r="CE1350" s="68"/>
      <c r="CF1350" s="68"/>
      <c r="CG1350" s="68"/>
      <c r="CH1350" s="68"/>
      <c r="CI1350" s="68"/>
    </row>
    <row r="1351">
      <c r="A1351" s="66">
        <v>1663.0</v>
      </c>
      <c r="B1351" s="68"/>
      <c r="C1351" s="67" t="s">
        <v>758</v>
      </c>
      <c r="D1351" s="67" t="s">
        <v>885</v>
      </c>
      <c r="E1351" s="66">
        <v>2017.0</v>
      </c>
      <c r="F1351" s="67" t="s">
        <v>886</v>
      </c>
      <c r="G1351" s="67" t="s">
        <v>887</v>
      </c>
      <c r="H1351" s="68"/>
      <c r="I1351" s="67" t="s">
        <v>95</v>
      </c>
      <c r="J1351" s="66">
        <v>2020.0</v>
      </c>
      <c r="K1351" s="66">
        <v>229.0</v>
      </c>
      <c r="L1351" s="66">
        <v>2010.0</v>
      </c>
      <c r="M1351" s="67" t="s">
        <v>890</v>
      </c>
      <c r="N1351" s="66">
        <v>31.2</v>
      </c>
      <c r="O1351" s="68"/>
      <c r="P1351" s="66">
        <v>1.5</v>
      </c>
      <c r="Q1351" s="66"/>
      <c r="R1351" s="66">
        <v>1.45</v>
      </c>
      <c r="S1351" s="68"/>
      <c r="T1351" s="68"/>
      <c r="U1351" s="68"/>
      <c r="V1351" s="68"/>
      <c r="W1351" s="68"/>
      <c r="X1351" s="69"/>
      <c r="Y1351" s="69"/>
      <c r="Z1351" s="68"/>
      <c r="AA1351" s="68"/>
      <c r="AB1351" s="68"/>
      <c r="AC1351" s="68"/>
      <c r="AD1351" s="68"/>
      <c r="AE1351" s="68"/>
      <c r="AF1351" s="68"/>
      <c r="AG1351" s="68"/>
      <c r="AH1351" s="68"/>
      <c r="AI1351" s="68"/>
      <c r="AJ1351" s="68"/>
      <c r="AK1351" s="68"/>
      <c r="AL1351" s="68"/>
      <c r="AM1351" s="68"/>
      <c r="AN1351" s="68"/>
      <c r="AO1351" s="68"/>
      <c r="AP1351" s="68"/>
      <c r="AQ1351" s="68"/>
      <c r="AR1351" s="68"/>
      <c r="AS1351" s="68"/>
      <c r="AT1351" s="68"/>
      <c r="AU1351" s="68"/>
      <c r="AV1351" s="68"/>
      <c r="AW1351" s="68"/>
      <c r="AX1351" s="68"/>
      <c r="AY1351" s="68"/>
      <c r="AZ1351" s="68"/>
      <c r="BA1351" s="68"/>
      <c r="BB1351" s="68"/>
      <c r="BC1351" s="68"/>
      <c r="BD1351" s="68"/>
      <c r="BE1351" s="68"/>
      <c r="BF1351" s="68"/>
      <c r="BG1351" s="68"/>
      <c r="BH1351" s="68"/>
      <c r="BI1351" s="68"/>
      <c r="BJ1351" s="68"/>
      <c r="BK1351" s="68"/>
      <c r="BL1351" s="68"/>
      <c r="BM1351" s="68"/>
      <c r="BN1351" s="68"/>
      <c r="BO1351" s="68"/>
      <c r="BP1351" s="68"/>
      <c r="BQ1351" s="68"/>
      <c r="BR1351" s="68"/>
      <c r="BS1351" s="68"/>
      <c r="BT1351" s="68"/>
      <c r="BU1351" s="68"/>
      <c r="BV1351" s="68"/>
      <c r="BW1351" s="68"/>
      <c r="BX1351" s="68"/>
      <c r="BY1351" s="68"/>
      <c r="BZ1351" s="68"/>
      <c r="CA1351" s="68"/>
      <c r="CB1351" s="68"/>
      <c r="CC1351" s="68"/>
      <c r="CD1351" s="68"/>
      <c r="CE1351" s="68"/>
      <c r="CF1351" s="68"/>
      <c r="CG1351" s="68"/>
      <c r="CH1351" s="68"/>
      <c r="CI1351" s="68"/>
    </row>
    <row r="1352">
      <c r="A1352" s="66">
        <v>1663.0</v>
      </c>
      <c r="B1352" s="68"/>
      <c r="C1352" s="67" t="s">
        <v>758</v>
      </c>
      <c r="D1352" s="67" t="s">
        <v>885</v>
      </c>
      <c r="E1352" s="66">
        <v>2017.0</v>
      </c>
      <c r="F1352" s="67" t="s">
        <v>886</v>
      </c>
      <c r="G1352" s="67" t="s">
        <v>887</v>
      </c>
      <c r="H1352" s="68"/>
      <c r="I1352" s="67" t="s">
        <v>95</v>
      </c>
      <c r="J1352" s="66">
        <v>2050.0</v>
      </c>
      <c r="K1352" s="66">
        <v>1006.0</v>
      </c>
      <c r="L1352" s="66">
        <v>2010.0</v>
      </c>
      <c r="M1352" s="67" t="s">
        <v>890</v>
      </c>
      <c r="N1352" s="66">
        <v>31.2</v>
      </c>
      <c r="O1352" s="68"/>
      <c r="P1352" s="66">
        <v>1.5</v>
      </c>
      <c r="Q1352" s="66"/>
      <c r="R1352" s="66">
        <v>1.45</v>
      </c>
      <c r="S1352" s="68"/>
      <c r="T1352" s="68"/>
      <c r="U1352" s="68"/>
      <c r="V1352" s="68"/>
      <c r="W1352" s="68"/>
      <c r="X1352" s="69"/>
      <c r="Y1352" s="69"/>
      <c r="Z1352" s="68"/>
      <c r="AA1352" s="68"/>
      <c r="AB1352" s="68"/>
      <c r="AC1352" s="68"/>
      <c r="AD1352" s="68"/>
      <c r="AE1352" s="68"/>
      <c r="AF1352" s="68"/>
      <c r="AG1352" s="68"/>
      <c r="AH1352" s="68"/>
      <c r="AI1352" s="68"/>
      <c r="AJ1352" s="68"/>
      <c r="AK1352" s="68"/>
      <c r="AL1352" s="68"/>
      <c r="AM1352" s="68"/>
      <c r="AN1352" s="68"/>
      <c r="AO1352" s="68"/>
      <c r="AP1352" s="68"/>
      <c r="AQ1352" s="68"/>
      <c r="AR1352" s="68"/>
      <c r="AS1352" s="68"/>
      <c r="AT1352" s="68"/>
      <c r="AU1352" s="68"/>
      <c r="AV1352" s="68"/>
      <c r="AW1352" s="68"/>
      <c r="AX1352" s="68"/>
      <c r="AY1352" s="68"/>
      <c r="AZ1352" s="68"/>
      <c r="BA1352" s="68"/>
      <c r="BB1352" s="68"/>
      <c r="BC1352" s="68"/>
      <c r="BD1352" s="68"/>
      <c r="BE1352" s="68"/>
      <c r="BF1352" s="68"/>
      <c r="BG1352" s="68"/>
      <c r="BH1352" s="68"/>
      <c r="BI1352" s="68"/>
      <c r="BJ1352" s="68"/>
      <c r="BK1352" s="68"/>
      <c r="BL1352" s="68"/>
      <c r="BM1352" s="68"/>
      <c r="BN1352" s="68"/>
      <c r="BO1352" s="68"/>
      <c r="BP1352" s="68"/>
      <c r="BQ1352" s="68"/>
      <c r="BR1352" s="68"/>
      <c r="BS1352" s="68"/>
      <c r="BT1352" s="68"/>
      <c r="BU1352" s="68"/>
      <c r="BV1352" s="68"/>
      <c r="BW1352" s="68"/>
      <c r="BX1352" s="68"/>
      <c r="BY1352" s="68"/>
      <c r="BZ1352" s="68"/>
      <c r="CA1352" s="68"/>
      <c r="CB1352" s="68"/>
      <c r="CC1352" s="68"/>
      <c r="CD1352" s="68"/>
      <c r="CE1352" s="68"/>
      <c r="CF1352" s="68"/>
      <c r="CG1352" s="68"/>
      <c r="CH1352" s="68"/>
      <c r="CI1352" s="68"/>
    </row>
    <row r="1353">
      <c r="A1353" s="66">
        <v>1663.0</v>
      </c>
      <c r="B1353" s="68"/>
      <c r="C1353" s="67" t="s">
        <v>758</v>
      </c>
      <c r="D1353" s="67" t="s">
        <v>885</v>
      </c>
      <c r="E1353" s="66">
        <v>2017.0</v>
      </c>
      <c r="F1353" s="67" t="s">
        <v>886</v>
      </c>
      <c r="G1353" s="67" t="s">
        <v>887</v>
      </c>
      <c r="H1353" s="68"/>
      <c r="I1353" s="67" t="s">
        <v>95</v>
      </c>
      <c r="J1353" s="66">
        <v>2015.0</v>
      </c>
      <c r="K1353" s="66">
        <v>106.7</v>
      </c>
      <c r="L1353" s="66">
        <v>2010.0</v>
      </c>
      <c r="M1353" s="67" t="s">
        <v>891</v>
      </c>
      <c r="N1353" s="66">
        <v>31.2</v>
      </c>
      <c r="O1353" s="68"/>
      <c r="P1353" s="66">
        <v>1.5</v>
      </c>
      <c r="Q1353" s="66"/>
      <c r="R1353" s="66">
        <v>1.45</v>
      </c>
      <c r="S1353" s="68"/>
      <c r="T1353" s="68"/>
      <c r="U1353" s="68"/>
      <c r="V1353" s="68"/>
      <c r="W1353" s="68"/>
      <c r="X1353" s="69"/>
      <c r="Y1353" s="69"/>
      <c r="Z1353" s="68"/>
      <c r="AA1353" s="68"/>
      <c r="AB1353" s="68"/>
      <c r="AC1353" s="68"/>
      <c r="AD1353" s="68"/>
      <c r="AE1353" s="68"/>
      <c r="AF1353" s="68"/>
      <c r="AG1353" s="68"/>
      <c r="AH1353" s="68"/>
      <c r="AI1353" s="68"/>
      <c r="AJ1353" s="68"/>
      <c r="AK1353" s="68"/>
      <c r="AL1353" s="68"/>
      <c r="AM1353" s="68"/>
      <c r="AN1353" s="68"/>
      <c r="AO1353" s="68"/>
      <c r="AP1353" s="68"/>
      <c r="AQ1353" s="68"/>
      <c r="AR1353" s="68"/>
      <c r="AS1353" s="68"/>
      <c r="AT1353" s="68"/>
      <c r="AU1353" s="68"/>
      <c r="AV1353" s="68"/>
      <c r="AW1353" s="68"/>
      <c r="AX1353" s="68"/>
      <c r="AY1353" s="68"/>
      <c r="AZ1353" s="68"/>
      <c r="BA1353" s="68"/>
      <c r="BB1353" s="68"/>
      <c r="BC1353" s="68"/>
      <c r="BD1353" s="68"/>
      <c r="BE1353" s="68"/>
      <c r="BF1353" s="68"/>
      <c r="BG1353" s="68"/>
      <c r="BH1353" s="68"/>
      <c r="BI1353" s="68"/>
      <c r="BJ1353" s="68"/>
      <c r="BK1353" s="68"/>
      <c r="BL1353" s="68"/>
      <c r="BM1353" s="68"/>
      <c r="BN1353" s="68"/>
      <c r="BO1353" s="68"/>
      <c r="BP1353" s="68"/>
      <c r="BQ1353" s="68"/>
      <c r="BR1353" s="68"/>
      <c r="BS1353" s="68"/>
      <c r="BT1353" s="68"/>
      <c r="BU1353" s="68"/>
      <c r="BV1353" s="68"/>
      <c r="BW1353" s="68"/>
      <c r="BX1353" s="68"/>
      <c r="BY1353" s="68"/>
      <c r="BZ1353" s="68"/>
      <c r="CA1353" s="68"/>
      <c r="CB1353" s="68"/>
      <c r="CC1353" s="68"/>
      <c r="CD1353" s="68"/>
      <c r="CE1353" s="68"/>
      <c r="CF1353" s="68"/>
      <c r="CG1353" s="68"/>
      <c r="CH1353" s="68"/>
      <c r="CI1353" s="68"/>
    </row>
    <row r="1354">
      <c r="A1354" s="66">
        <v>1663.0</v>
      </c>
      <c r="B1354" s="68"/>
      <c r="C1354" s="67" t="s">
        <v>758</v>
      </c>
      <c r="D1354" s="67" t="s">
        <v>885</v>
      </c>
      <c r="E1354" s="66">
        <v>2017.0</v>
      </c>
      <c r="F1354" s="67" t="s">
        <v>886</v>
      </c>
      <c r="G1354" s="67" t="s">
        <v>887</v>
      </c>
      <c r="H1354" s="68"/>
      <c r="I1354" s="67" t="s">
        <v>95</v>
      </c>
      <c r="J1354" s="66">
        <v>2020.0</v>
      </c>
      <c r="K1354" s="66">
        <v>133.0</v>
      </c>
      <c r="L1354" s="66">
        <v>2010.0</v>
      </c>
      <c r="M1354" s="67" t="s">
        <v>891</v>
      </c>
      <c r="N1354" s="66">
        <v>31.2</v>
      </c>
      <c r="O1354" s="68"/>
      <c r="P1354" s="66">
        <v>1.5</v>
      </c>
      <c r="Q1354" s="66"/>
      <c r="R1354" s="66">
        <v>1.45</v>
      </c>
      <c r="S1354" s="68"/>
      <c r="T1354" s="68"/>
      <c r="U1354" s="68"/>
      <c r="V1354" s="68"/>
      <c r="W1354" s="68"/>
      <c r="X1354" s="69"/>
      <c r="Y1354" s="69"/>
      <c r="Z1354" s="68"/>
      <c r="AA1354" s="68"/>
      <c r="AB1354" s="68"/>
      <c r="AC1354" s="68"/>
      <c r="AD1354" s="68"/>
      <c r="AE1354" s="68"/>
      <c r="AF1354" s="68"/>
      <c r="AG1354" s="68"/>
      <c r="AH1354" s="68"/>
      <c r="AI1354" s="68"/>
      <c r="AJ1354" s="68"/>
      <c r="AK1354" s="68"/>
      <c r="AL1354" s="68"/>
      <c r="AM1354" s="68"/>
      <c r="AN1354" s="68"/>
      <c r="AO1354" s="68"/>
      <c r="AP1354" s="68"/>
      <c r="AQ1354" s="68"/>
      <c r="AR1354" s="68"/>
      <c r="AS1354" s="68"/>
      <c r="AT1354" s="68"/>
      <c r="AU1354" s="68"/>
      <c r="AV1354" s="68"/>
      <c r="AW1354" s="68"/>
      <c r="AX1354" s="68"/>
      <c r="AY1354" s="68"/>
      <c r="AZ1354" s="68"/>
      <c r="BA1354" s="68"/>
      <c r="BB1354" s="68"/>
      <c r="BC1354" s="68"/>
      <c r="BD1354" s="68"/>
      <c r="BE1354" s="68"/>
      <c r="BF1354" s="68"/>
      <c r="BG1354" s="68"/>
      <c r="BH1354" s="68"/>
      <c r="BI1354" s="68"/>
      <c r="BJ1354" s="68"/>
      <c r="BK1354" s="68"/>
      <c r="BL1354" s="68"/>
      <c r="BM1354" s="68"/>
      <c r="BN1354" s="68"/>
      <c r="BO1354" s="68"/>
      <c r="BP1354" s="68"/>
      <c r="BQ1354" s="68"/>
      <c r="BR1354" s="68"/>
      <c r="BS1354" s="68"/>
      <c r="BT1354" s="68"/>
      <c r="BU1354" s="68"/>
      <c r="BV1354" s="68"/>
      <c r="BW1354" s="68"/>
      <c r="BX1354" s="68"/>
      <c r="BY1354" s="68"/>
      <c r="BZ1354" s="68"/>
      <c r="CA1354" s="68"/>
      <c r="CB1354" s="68"/>
      <c r="CC1354" s="68"/>
      <c r="CD1354" s="68"/>
      <c r="CE1354" s="68"/>
      <c r="CF1354" s="68"/>
      <c r="CG1354" s="68"/>
      <c r="CH1354" s="68"/>
      <c r="CI1354" s="68"/>
    </row>
    <row r="1355">
      <c r="A1355" s="66">
        <v>1663.0</v>
      </c>
      <c r="B1355" s="68"/>
      <c r="C1355" s="67" t="s">
        <v>758</v>
      </c>
      <c r="D1355" s="67" t="s">
        <v>885</v>
      </c>
      <c r="E1355" s="66">
        <v>2017.0</v>
      </c>
      <c r="F1355" s="67" t="s">
        <v>886</v>
      </c>
      <c r="G1355" s="67" t="s">
        <v>887</v>
      </c>
      <c r="H1355" s="68"/>
      <c r="I1355" s="67" t="s">
        <v>95</v>
      </c>
      <c r="J1355" s="66">
        <v>2050.0</v>
      </c>
      <c r="K1355" s="66">
        <v>543.0</v>
      </c>
      <c r="L1355" s="66">
        <v>2010.0</v>
      </c>
      <c r="M1355" s="67" t="s">
        <v>891</v>
      </c>
      <c r="N1355" s="66">
        <v>31.2</v>
      </c>
      <c r="O1355" s="68"/>
      <c r="P1355" s="66">
        <v>1.5</v>
      </c>
      <c r="Q1355" s="66"/>
      <c r="R1355" s="66">
        <v>1.45</v>
      </c>
      <c r="S1355" s="68"/>
      <c r="T1355" s="68"/>
      <c r="U1355" s="68"/>
      <c r="V1355" s="68"/>
      <c r="W1355" s="68"/>
      <c r="X1355" s="69"/>
      <c r="Y1355" s="69"/>
      <c r="Z1355" s="68"/>
      <c r="AA1355" s="68"/>
      <c r="AB1355" s="68"/>
      <c r="AC1355" s="68"/>
      <c r="AD1355" s="68"/>
      <c r="AE1355" s="68"/>
      <c r="AF1355" s="68"/>
      <c r="AG1355" s="68"/>
      <c r="AH1355" s="68"/>
      <c r="AI1355" s="68"/>
      <c r="AJ1355" s="68"/>
      <c r="AK1355" s="68"/>
      <c r="AL1355" s="68"/>
      <c r="AM1355" s="68"/>
      <c r="AN1355" s="68"/>
      <c r="AO1355" s="68"/>
      <c r="AP1355" s="68"/>
      <c r="AQ1355" s="68"/>
      <c r="AR1355" s="68"/>
      <c r="AS1355" s="68"/>
      <c r="AT1355" s="68"/>
      <c r="AU1355" s="68"/>
      <c r="AV1355" s="68"/>
      <c r="AW1355" s="68"/>
      <c r="AX1355" s="68"/>
      <c r="AY1355" s="68"/>
      <c r="AZ1355" s="68"/>
      <c r="BA1355" s="68"/>
      <c r="BB1355" s="68"/>
      <c r="BC1355" s="68"/>
      <c r="BD1355" s="68"/>
      <c r="BE1355" s="68"/>
      <c r="BF1355" s="68"/>
      <c r="BG1355" s="68"/>
      <c r="BH1355" s="68"/>
      <c r="BI1355" s="68"/>
      <c r="BJ1355" s="68"/>
      <c r="BK1355" s="68"/>
      <c r="BL1355" s="68"/>
      <c r="BM1355" s="68"/>
      <c r="BN1355" s="68"/>
      <c r="BO1355" s="68"/>
      <c r="BP1355" s="68"/>
      <c r="BQ1355" s="68"/>
      <c r="BR1355" s="68"/>
      <c r="BS1355" s="68"/>
      <c r="BT1355" s="68"/>
      <c r="BU1355" s="68"/>
      <c r="BV1355" s="68"/>
      <c r="BW1355" s="68"/>
      <c r="BX1355" s="68"/>
      <c r="BY1355" s="68"/>
      <c r="BZ1355" s="68"/>
      <c r="CA1355" s="68"/>
      <c r="CB1355" s="68"/>
      <c r="CC1355" s="68"/>
      <c r="CD1355" s="68"/>
      <c r="CE1355" s="68"/>
      <c r="CF1355" s="68"/>
      <c r="CG1355" s="68"/>
      <c r="CH1355" s="68"/>
      <c r="CI1355" s="68"/>
    </row>
    <row r="1356">
      <c r="A1356" s="66">
        <v>1663.0</v>
      </c>
      <c r="B1356" s="68"/>
      <c r="C1356" s="67" t="s">
        <v>758</v>
      </c>
      <c r="D1356" s="67" t="s">
        <v>885</v>
      </c>
      <c r="E1356" s="66">
        <v>2017.0</v>
      </c>
      <c r="F1356" s="67" t="s">
        <v>886</v>
      </c>
      <c r="G1356" s="67" t="s">
        <v>887</v>
      </c>
      <c r="H1356" s="68"/>
      <c r="I1356" s="67" t="s">
        <v>95</v>
      </c>
      <c r="J1356" s="66">
        <v>2015.0</v>
      </c>
      <c r="K1356" s="66">
        <v>197.4</v>
      </c>
      <c r="L1356" s="66">
        <v>2010.0</v>
      </c>
      <c r="M1356" s="67" t="s">
        <v>892</v>
      </c>
      <c r="N1356" s="66">
        <v>31.2</v>
      </c>
      <c r="O1356" s="68"/>
      <c r="P1356" s="66">
        <v>0.1</v>
      </c>
      <c r="Q1356" s="66"/>
      <c r="R1356" s="66">
        <v>1.0</v>
      </c>
      <c r="S1356" s="68"/>
      <c r="T1356" s="68"/>
      <c r="U1356" s="68"/>
      <c r="V1356" s="68"/>
      <c r="W1356" s="68"/>
      <c r="X1356" s="69"/>
      <c r="Y1356" s="69"/>
      <c r="Z1356" s="68"/>
      <c r="AA1356" s="68"/>
      <c r="AB1356" s="68"/>
      <c r="AC1356" s="68"/>
      <c r="AD1356" s="68"/>
      <c r="AE1356" s="68"/>
      <c r="AF1356" s="68"/>
      <c r="AG1356" s="68"/>
      <c r="AH1356" s="68"/>
      <c r="AI1356" s="68"/>
      <c r="AJ1356" s="68"/>
      <c r="AK1356" s="68"/>
      <c r="AL1356" s="68"/>
      <c r="AM1356" s="68"/>
      <c r="AN1356" s="68"/>
      <c r="AO1356" s="68"/>
      <c r="AP1356" s="68"/>
      <c r="AQ1356" s="68"/>
      <c r="AR1356" s="68"/>
      <c r="AS1356" s="68"/>
      <c r="AT1356" s="68"/>
      <c r="AU1356" s="68"/>
      <c r="AV1356" s="68"/>
      <c r="AW1356" s="68"/>
      <c r="AX1356" s="68"/>
      <c r="AY1356" s="68"/>
      <c r="AZ1356" s="68"/>
      <c r="BA1356" s="68"/>
      <c r="BB1356" s="68"/>
      <c r="BC1356" s="68"/>
      <c r="BD1356" s="68"/>
      <c r="BE1356" s="68"/>
      <c r="BF1356" s="68"/>
      <c r="BG1356" s="68"/>
      <c r="BH1356" s="68"/>
      <c r="BI1356" s="68"/>
      <c r="BJ1356" s="68"/>
      <c r="BK1356" s="68"/>
      <c r="BL1356" s="68"/>
      <c r="BM1356" s="68"/>
      <c r="BN1356" s="68"/>
      <c r="BO1356" s="68"/>
      <c r="BP1356" s="68"/>
      <c r="BQ1356" s="68"/>
      <c r="BR1356" s="68"/>
      <c r="BS1356" s="68"/>
      <c r="BT1356" s="68"/>
      <c r="BU1356" s="68"/>
      <c r="BV1356" s="68"/>
      <c r="BW1356" s="68"/>
      <c r="BX1356" s="68"/>
      <c r="BY1356" s="68"/>
      <c r="BZ1356" s="68"/>
      <c r="CA1356" s="68"/>
      <c r="CB1356" s="68"/>
      <c r="CC1356" s="68"/>
      <c r="CD1356" s="68"/>
      <c r="CE1356" s="68"/>
      <c r="CF1356" s="68"/>
      <c r="CG1356" s="68"/>
      <c r="CH1356" s="68"/>
      <c r="CI1356" s="68"/>
    </row>
    <row r="1357">
      <c r="A1357" s="66">
        <v>1663.0</v>
      </c>
      <c r="B1357" s="68"/>
      <c r="C1357" s="67" t="s">
        <v>758</v>
      </c>
      <c r="D1357" s="67" t="s">
        <v>885</v>
      </c>
      <c r="E1357" s="66">
        <v>2017.0</v>
      </c>
      <c r="F1357" s="67" t="s">
        <v>886</v>
      </c>
      <c r="G1357" s="67" t="s">
        <v>887</v>
      </c>
      <c r="H1357" s="68"/>
      <c r="I1357" s="67" t="s">
        <v>95</v>
      </c>
      <c r="J1357" s="66">
        <v>2020.0</v>
      </c>
      <c r="K1357" s="66">
        <v>267.0</v>
      </c>
      <c r="L1357" s="66">
        <v>2010.0</v>
      </c>
      <c r="M1357" s="67" t="s">
        <v>892</v>
      </c>
      <c r="N1357" s="66">
        <v>31.2</v>
      </c>
      <c r="O1357" s="68"/>
      <c r="P1357" s="66">
        <v>0.1</v>
      </c>
      <c r="Q1357" s="66"/>
      <c r="R1357" s="66">
        <v>1.0</v>
      </c>
      <c r="S1357" s="68"/>
      <c r="T1357" s="68"/>
      <c r="U1357" s="68"/>
      <c r="V1357" s="68"/>
      <c r="W1357" s="68"/>
      <c r="X1357" s="69"/>
      <c r="Y1357" s="69"/>
      <c r="Z1357" s="68"/>
      <c r="AA1357" s="68"/>
      <c r="AB1357" s="68"/>
      <c r="AC1357" s="68"/>
      <c r="AD1357" s="68"/>
      <c r="AE1357" s="68"/>
      <c r="AF1357" s="68"/>
      <c r="AG1357" s="68"/>
      <c r="AH1357" s="68"/>
      <c r="AI1357" s="68"/>
      <c r="AJ1357" s="68"/>
      <c r="AK1357" s="68"/>
      <c r="AL1357" s="68"/>
      <c r="AM1357" s="68"/>
      <c r="AN1357" s="68"/>
      <c r="AO1357" s="68"/>
      <c r="AP1357" s="68"/>
      <c r="AQ1357" s="68"/>
      <c r="AR1357" s="68"/>
      <c r="AS1357" s="68"/>
      <c r="AT1357" s="68"/>
      <c r="AU1357" s="68"/>
      <c r="AV1357" s="68"/>
      <c r="AW1357" s="68"/>
      <c r="AX1357" s="68"/>
      <c r="AY1357" s="68"/>
      <c r="AZ1357" s="68"/>
      <c r="BA1357" s="68"/>
      <c r="BB1357" s="68"/>
      <c r="BC1357" s="68"/>
      <c r="BD1357" s="68"/>
      <c r="BE1357" s="68"/>
      <c r="BF1357" s="68"/>
      <c r="BG1357" s="68"/>
      <c r="BH1357" s="68"/>
      <c r="BI1357" s="68"/>
      <c r="BJ1357" s="68"/>
      <c r="BK1357" s="68"/>
      <c r="BL1357" s="68"/>
      <c r="BM1357" s="68"/>
      <c r="BN1357" s="68"/>
      <c r="BO1357" s="68"/>
      <c r="BP1357" s="68"/>
      <c r="BQ1357" s="68"/>
      <c r="BR1357" s="68"/>
      <c r="BS1357" s="68"/>
      <c r="BT1357" s="68"/>
      <c r="BU1357" s="68"/>
      <c r="BV1357" s="68"/>
      <c r="BW1357" s="68"/>
      <c r="BX1357" s="68"/>
      <c r="BY1357" s="68"/>
      <c r="BZ1357" s="68"/>
      <c r="CA1357" s="68"/>
      <c r="CB1357" s="68"/>
      <c r="CC1357" s="68"/>
      <c r="CD1357" s="68"/>
      <c r="CE1357" s="68"/>
      <c r="CF1357" s="68"/>
      <c r="CG1357" s="68"/>
      <c r="CH1357" s="68"/>
      <c r="CI1357" s="68"/>
    </row>
    <row r="1358">
      <c r="A1358" s="66">
        <v>1663.0</v>
      </c>
      <c r="B1358" s="68"/>
      <c r="C1358" s="67" t="s">
        <v>758</v>
      </c>
      <c r="D1358" s="67" t="s">
        <v>885</v>
      </c>
      <c r="E1358" s="66">
        <v>2017.0</v>
      </c>
      <c r="F1358" s="67" t="s">
        <v>886</v>
      </c>
      <c r="G1358" s="67" t="s">
        <v>887</v>
      </c>
      <c r="H1358" s="68"/>
      <c r="I1358" s="67" t="s">
        <v>95</v>
      </c>
      <c r="J1358" s="66">
        <v>2050.0</v>
      </c>
      <c r="K1358" s="66">
        <v>629.0</v>
      </c>
      <c r="L1358" s="66">
        <v>2010.0</v>
      </c>
      <c r="M1358" s="67" t="s">
        <v>892</v>
      </c>
      <c r="N1358" s="66">
        <v>31.2</v>
      </c>
      <c r="O1358" s="68"/>
      <c r="P1358" s="66">
        <v>0.1</v>
      </c>
      <c r="Q1358" s="66"/>
      <c r="R1358" s="66">
        <v>1.0</v>
      </c>
      <c r="S1358" s="68"/>
      <c r="T1358" s="68"/>
      <c r="U1358" s="68"/>
      <c r="V1358" s="68"/>
      <c r="W1358" s="68"/>
      <c r="X1358" s="69"/>
      <c r="Y1358" s="69"/>
      <c r="Z1358" s="68"/>
      <c r="AA1358" s="68"/>
      <c r="AB1358" s="68"/>
      <c r="AC1358" s="68"/>
      <c r="AD1358" s="68"/>
      <c r="AE1358" s="68"/>
      <c r="AF1358" s="68"/>
      <c r="AG1358" s="68"/>
      <c r="AH1358" s="68"/>
      <c r="AI1358" s="68"/>
      <c r="AJ1358" s="68"/>
      <c r="AK1358" s="68"/>
      <c r="AL1358" s="68"/>
      <c r="AM1358" s="68"/>
      <c r="AN1358" s="68"/>
      <c r="AO1358" s="68"/>
      <c r="AP1358" s="68"/>
      <c r="AQ1358" s="68"/>
      <c r="AR1358" s="68"/>
      <c r="AS1358" s="68"/>
      <c r="AT1358" s="68"/>
      <c r="AU1358" s="68"/>
      <c r="AV1358" s="68"/>
      <c r="AW1358" s="68"/>
      <c r="AX1358" s="68"/>
      <c r="AY1358" s="68"/>
      <c r="AZ1358" s="68"/>
      <c r="BA1358" s="68"/>
      <c r="BB1358" s="68"/>
      <c r="BC1358" s="68"/>
      <c r="BD1358" s="68"/>
      <c r="BE1358" s="68"/>
      <c r="BF1358" s="68"/>
      <c r="BG1358" s="68"/>
      <c r="BH1358" s="68"/>
      <c r="BI1358" s="68"/>
      <c r="BJ1358" s="68"/>
      <c r="BK1358" s="68"/>
      <c r="BL1358" s="68"/>
      <c r="BM1358" s="68"/>
      <c r="BN1358" s="68"/>
      <c r="BO1358" s="68"/>
      <c r="BP1358" s="68"/>
      <c r="BQ1358" s="68"/>
      <c r="BR1358" s="68"/>
      <c r="BS1358" s="68"/>
      <c r="BT1358" s="68"/>
      <c r="BU1358" s="68"/>
      <c r="BV1358" s="68"/>
      <c r="BW1358" s="68"/>
      <c r="BX1358" s="68"/>
      <c r="BY1358" s="68"/>
      <c r="BZ1358" s="68"/>
      <c r="CA1358" s="68"/>
      <c r="CB1358" s="68"/>
      <c r="CC1358" s="68"/>
      <c r="CD1358" s="68"/>
      <c r="CE1358" s="68"/>
      <c r="CF1358" s="68"/>
      <c r="CG1358" s="68"/>
      <c r="CH1358" s="68"/>
      <c r="CI1358" s="68"/>
    </row>
    <row r="1359">
      <c r="A1359" s="66">
        <v>1663.0</v>
      </c>
      <c r="B1359" s="68"/>
      <c r="C1359" s="67" t="s">
        <v>758</v>
      </c>
      <c r="D1359" s="67" t="s">
        <v>885</v>
      </c>
      <c r="E1359" s="66">
        <v>2017.0</v>
      </c>
      <c r="F1359" s="67" t="s">
        <v>886</v>
      </c>
      <c r="G1359" s="67" t="s">
        <v>887</v>
      </c>
      <c r="H1359" s="68"/>
      <c r="I1359" s="67" t="s">
        <v>95</v>
      </c>
      <c r="J1359" s="66">
        <v>2015.0</v>
      </c>
      <c r="K1359" s="66">
        <v>128.5</v>
      </c>
      <c r="L1359" s="66">
        <v>2010.0</v>
      </c>
      <c r="M1359" s="67" t="s">
        <v>893</v>
      </c>
      <c r="N1359" s="66">
        <v>31.2</v>
      </c>
      <c r="O1359" s="66">
        <v>2.5</v>
      </c>
      <c r="P1359" s="68"/>
      <c r="Q1359" s="68"/>
      <c r="R1359" s="68"/>
      <c r="S1359" s="68"/>
      <c r="T1359" s="68"/>
      <c r="U1359" s="68"/>
      <c r="V1359" s="68"/>
      <c r="W1359" s="68"/>
      <c r="X1359" s="69"/>
      <c r="Y1359" s="69"/>
      <c r="Z1359" s="68"/>
      <c r="AA1359" s="68"/>
      <c r="AB1359" s="68"/>
      <c r="AC1359" s="68"/>
      <c r="AD1359" s="68"/>
      <c r="AE1359" s="68"/>
      <c r="AF1359" s="68"/>
      <c r="AG1359" s="68"/>
      <c r="AH1359" s="68"/>
      <c r="AI1359" s="68"/>
      <c r="AJ1359" s="68"/>
      <c r="AK1359" s="68"/>
      <c r="AL1359" s="68"/>
      <c r="AM1359" s="68"/>
      <c r="AN1359" s="68"/>
      <c r="AO1359" s="68"/>
      <c r="AP1359" s="68"/>
      <c r="AQ1359" s="68"/>
      <c r="AR1359" s="68"/>
      <c r="AS1359" s="68"/>
      <c r="AT1359" s="68"/>
      <c r="AU1359" s="68"/>
      <c r="AV1359" s="68"/>
      <c r="AW1359" s="68"/>
      <c r="AX1359" s="68"/>
      <c r="AY1359" s="68"/>
      <c r="AZ1359" s="68"/>
      <c r="BA1359" s="68"/>
      <c r="BB1359" s="68"/>
      <c r="BC1359" s="68"/>
      <c r="BD1359" s="68"/>
      <c r="BE1359" s="68"/>
      <c r="BF1359" s="68"/>
      <c r="BG1359" s="68"/>
      <c r="BH1359" s="68"/>
      <c r="BI1359" s="68"/>
      <c r="BJ1359" s="68"/>
      <c r="BK1359" s="68"/>
      <c r="BL1359" s="68"/>
      <c r="BM1359" s="68"/>
      <c r="BN1359" s="68"/>
      <c r="BO1359" s="68"/>
      <c r="BP1359" s="68"/>
      <c r="BQ1359" s="68"/>
      <c r="BR1359" s="68"/>
      <c r="BS1359" s="68"/>
      <c r="BT1359" s="68"/>
      <c r="BU1359" s="68"/>
      <c r="BV1359" s="68"/>
      <c r="BW1359" s="68"/>
      <c r="BX1359" s="68"/>
      <c r="BY1359" s="68"/>
      <c r="BZ1359" s="68"/>
      <c r="CA1359" s="68"/>
      <c r="CB1359" s="68"/>
      <c r="CC1359" s="68"/>
      <c r="CD1359" s="68"/>
      <c r="CE1359" s="68"/>
      <c r="CF1359" s="68"/>
      <c r="CG1359" s="68"/>
      <c r="CH1359" s="68"/>
      <c r="CI1359" s="68"/>
    </row>
    <row r="1360">
      <c r="A1360" s="66">
        <v>1663.0</v>
      </c>
      <c r="B1360" s="68"/>
      <c r="C1360" s="67" t="s">
        <v>758</v>
      </c>
      <c r="D1360" s="67" t="s">
        <v>885</v>
      </c>
      <c r="E1360" s="66">
        <v>2017.0</v>
      </c>
      <c r="F1360" s="67" t="s">
        <v>886</v>
      </c>
      <c r="G1360" s="67" t="s">
        <v>887</v>
      </c>
      <c r="H1360" s="68"/>
      <c r="I1360" s="67" t="s">
        <v>95</v>
      </c>
      <c r="J1360" s="66">
        <v>2020.0</v>
      </c>
      <c r="K1360" s="66">
        <v>140.0</v>
      </c>
      <c r="L1360" s="66">
        <v>2010.0</v>
      </c>
      <c r="M1360" s="67" t="s">
        <v>893</v>
      </c>
      <c r="N1360" s="66">
        <v>31.2</v>
      </c>
      <c r="O1360" s="66">
        <v>2.5</v>
      </c>
      <c r="P1360" s="68"/>
      <c r="Q1360" s="68"/>
      <c r="R1360" s="68"/>
      <c r="S1360" s="68"/>
      <c r="T1360" s="68"/>
      <c r="U1360" s="68"/>
      <c r="V1360" s="68"/>
      <c r="W1360" s="68"/>
      <c r="X1360" s="69"/>
      <c r="Y1360" s="69"/>
      <c r="Z1360" s="68"/>
      <c r="AA1360" s="68"/>
      <c r="AB1360" s="68"/>
      <c r="AC1360" s="68"/>
      <c r="AD1360" s="68"/>
      <c r="AE1360" s="68"/>
      <c r="AF1360" s="68"/>
      <c r="AG1360" s="68"/>
      <c r="AH1360" s="68"/>
      <c r="AI1360" s="68"/>
      <c r="AJ1360" s="68"/>
      <c r="AK1360" s="68"/>
      <c r="AL1360" s="68"/>
      <c r="AM1360" s="68"/>
      <c r="AN1360" s="68"/>
      <c r="AO1360" s="68"/>
      <c r="AP1360" s="68"/>
      <c r="AQ1360" s="68"/>
      <c r="AR1360" s="68"/>
      <c r="AS1360" s="68"/>
      <c r="AT1360" s="68"/>
      <c r="AU1360" s="68"/>
      <c r="AV1360" s="68"/>
      <c r="AW1360" s="68"/>
      <c r="AX1360" s="68"/>
      <c r="AY1360" s="68"/>
      <c r="AZ1360" s="68"/>
      <c r="BA1360" s="68"/>
      <c r="BB1360" s="68"/>
      <c r="BC1360" s="68"/>
      <c r="BD1360" s="68"/>
      <c r="BE1360" s="68"/>
      <c r="BF1360" s="68"/>
      <c r="BG1360" s="68"/>
      <c r="BH1360" s="68"/>
      <c r="BI1360" s="68"/>
      <c r="BJ1360" s="68"/>
      <c r="BK1360" s="68"/>
      <c r="BL1360" s="68"/>
      <c r="BM1360" s="68"/>
      <c r="BN1360" s="68"/>
      <c r="BO1360" s="68"/>
      <c r="BP1360" s="68"/>
      <c r="BQ1360" s="68"/>
      <c r="BR1360" s="68"/>
      <c r="BS1360" s="68"/>
      <c r="BT1360" s="68"/>
      <c r="BU1360" s="68"/>
      <c r="BV1360" s="68"/>
      <c r="BW1360" s="68"/>
      <c r="BX1360" s="68"/>
      <c r="BY1360" s="68"/>
      <c r="BZ1360" s="68"/>
      <c r="CA1360" s="68"/>
      <c r="CB1360" s="68"/>
      <c r="CC1360" s="68"/>
      <c r="CD1360" s="68"/>
      <c r="CE1360" s="68"/>
      <c r="CF1360" s="68"/>
      <c r="CG1360" s="68"/>
      <c r="CH1360" s="68"/>
      <c r="CI1360" s="68"/>
    </row>
    <row r="1361">
      <c r="A1361" s="66">
        <v>1663.0</v>
      </c>
      <c r="B1361" s="68"/>
      <c r="C1361" s="67" t="s">
        <v>758</v>
      </c>
      <c r="D1361" s="67" t="s">
        <v>885</v>
      </c>
      <c r="E1361" s="66">
        <v>2017.0</v>
      </c>
      <c r="F1361" s="67" t="s">
        <v>886</v>
      </c>
      <c r="G1361" s="67" t="s">
        <v>887</v>
      </c>
      <c r="H1361" s="68"/>
      <c r="I1361" s="67" t="s">
        <v>95</v>
      </c>
      <c r="J1361" s="66">
        <v>2050.0</v>
      </c>
      <c r="K1361" s="66">
        <v>236.0</v>
      </c>
      <c r="L1361" s="66">
        <v>2010.0</v>
      </c>
      <c r="M1361" s="67" t="s">
        <v>893</v>
      </c>
      <c r="N1361" s="66">
        <v>31.2</v>
      </c>
      <c r="O1361" s="66">
        <v>2.5</v>
      </c>
      <c r="P1361" s="68"/>
      <c r="Q1361" s="68"/>
      <c r="R1361" s="68"/>
      <c r="S1361" s="68"/>
      <c r="T1361" s="68"/>
      <c r="U1361" s="68"/>
      <c r="V1361" s="68"/>
      <c r="W1361" s="68"/>
      <c r="X1361" s="69"/>
      <c r="Y1361" s="69"/>
      <c r="Z1361" s="68"/>
      <c r="AA1361" s="68"/>
      <c r="AB1361" s="68"/>
      <c r="AC1361" s="68"/>
      <c r="AD1361" s="68"/>
      <c r="AE1361" s="68"/>
      <c r="AF1361" s="68"/>
      <c r="AG1361" s="68"/>
      <c r="AH1361" s="68"/>
      <c r="AI1361" s="68"/>
      <c r="AJ1361" s="68"/>
      <c r="AK1361" s="68"/>
      <c r="AL1361" s="68"/>
      <c r="AM1361" s="68"/>
      <c r="AN1361" s="68"/>
      <c r="AO1361" s="68"/>
      <c r="AP1361" s="68"/>
      <c r="AQ1361" s="68"/>
      <c r="AR1361" s="68"/>
      <c r="AS1361" s="68"/>
      <c r="AT1361" s="68"/>
      <c r="AU1361" s="68"/>
      <c r="AV1361" s="68"/>
      <c r="AW1361" s="68"/>
      <c r="AX1361" s="68"/>
      <c r="AY1361" s="68"/>
      <c r="AZ1361" s="68"/>
      <c r="BA1361" s="68"/>
      <c r="BB1361" s="68"/>
      <c r="BC1361" s="68"/>
      <c r="BD1361" s="68"/>
      <c r="BE1361" s="68"/>
      <c r="BF1361" s="68"/>
      <c r="BG1361" s="68"/>
      <c r="BH1361" s="68"/>
      <c r="BI1361" s="68"/>
      <c r="BJ1361" s="68"/>
      <c r="BK1361" s="68"/>
      <c r="BL1361" s="68"/>
      <c r="BM1361" s="68"/>
      <c r="BN1361" s="68"/>
      <c r="BO1361" s="68"/>
      <c r="BP1361" s="68"/>
      <c r="BQ1361" s="68"/>
      <c r="BR1361" s="68"/>
      <c r="BS1361" s="68"/>
      <c r="BT1361" s="68"/>
      <c r="BU1361" s="68"/>
      <c r="BV1361" s="68"/>
      <c r="BW1361" s="68"/>
      <c r="BX1361" s="68"/>
      <c r="BY1361" s="68"/>
      <c r="BZ1361" s="68"/>
      <c r="CA1361" s="68"/>
      <c r="CB1361" s="68"/>
      <c r="CC1361" s="68"/>
      <c r="CD1361" s="68"/>
      <c r="CE1361" s="68"/>
      <c r="CF1361" s="68"/>
      <c r="CG1361" s="68"/>
      <c r="CH1361" s="68"/>
      <c r="CI1361" s="68"/>
    </row>
    <row r="1362">
      <c r="A1362" s="66">
        <v>1663.0</v>
      </c>
      <c r="B1362" s="68"/>
      <c r="C1362" s="67" t="s">
        <v>758</v>
      </c>
      <c r="D1362" s="67" t="s">
        <v>885</v>
      </c>
      <c r="E1362" s="66">
        <v>2017.0</v>
      </c>
      <c r="F1362" s="67" t="s">
        <v>886</v>
      </c>
      <c r="G1362" s="67" t="s">
        <v>887</v>
      </c>
      <c r="H1362" s="68"/>
      <c r="I1362" s="67" t="s">
        <v>95</v>
      </c>
      <c r="J1362" s="66">
        <v>2015.0</v>
      </c>
      <c r="K1362" s="66">
        <v>79.1</v>
      </c>
      <c r="L1362" s="66">
        <v>2010.0</v>
      </c>
      <c r="M1362" s="67" t="s">
        <v>894</v>
      </c>
      <c r="N1362" s="66">
        <v>31.2</v>
      </c>
      <c r="O1362" s="66">
        <v>3.0</v>
      </c>
      <c r="P1362" s="68"/>
      <c r="Q1362" s="68"/>
      <c r="R1362" s="68"/>
      <c r="S1362" s="68"/>
      <c r="T1362" s="68"/>
      <c r="U1362" s="68"/>
      <c r="V1362" s="68"/>
      <c r="W1362" s="68"/>
      <c r="X1362" s="69"/>
      <c r="Y1362" s="69"/>
      <c r="Z1362" s="68"/>
      <c r="AA1362" s="68"/>
      <c r="AB1362" s="68"/>
      <c r="AC1362" s="68"/>
      <c r="AD1362" s="68"/>
      <c r="AE1362" s="68"/>
      <c r="AF1362" s="68"/>
      <c r="AG1362" s="68"/>
      <c r="AH1362" s="68"/>
      <c r="AI1362" s="68"/>
      <c r="AJ1362" s="68"/>
      <c r="AK1362" s="68"/>
      <c r="AL1362" s="68"/>
      <c r="AM1362" s="68"/>
      <c r="AN1362" s="68"/>
      <c r="AO1362" s="68"/>
      <c r="AP1362" s="68"/>
      <c r="AQ1362" s="68"/>
      <c r="AR1362" s="68"/>
      <c r="AS1362" s="68"/>
      <c r="AT1362" s="68"/>
      <c r="AU1362" s="68"/>
      <c r="AV1362" s="68"/>
      <c r="AW1362" s="68"/>
      <c r="AX1362" s="68"/>
      <c r="AY1362" s="68"/>
      <c r="AZ1362" s="68"/>
      <c r="BA1362" s="68"/>
      <c r="BB1362" s="68"/>
      <c r="BC1362" s="68"/>
      <c r="BD1362" s="68"/>
      <c r="BE1362" s="68"/>
      <c r="BF1362" s="68"/>
      <c r="BG1362" s="68"/>
      <c r="BH1362" s="68"/>
      <c r="BI1362" s="68"/>
      <c r="BJ1362" s="68"/>
      <c r="BK1362" s="68"/>
      <c r="BL1362" s="68"/>
      <c r="BM1362" s="68"/>
      <c r="BN1362" s="68"/>
      <c r="BO1362" s="68"/>
      <c r="BP1362" s="68"/>
      <c r="BQ1362" s="68"/>
      <c r="BR1362" s="68"/>
      <c r="BS1362" s="68"/>
      <c r="BT1362" s="68"/>
      <c r="BU1362" s="68"/>
      <c r="BV1362" s="68"/>
      <c r="BW1362" s="68"/>
      <c r="BX1362" s="68"/>
      <c r="BY1362" s="68"/>
      <c r="BZ1362" s="68"/>
      <c r="CA1362" s="68"/>
      <c r="CB1362" s="68"/>
      <c r="CC1362" s="68"/>
      <c r="CD1362" s="68"/>
      <c r="CE1362" s="68"/>
      <c r="CF1362" s="68"/>
      <c r="CG1362" s="68"/>
      <c r="CH1362" s="68"/>
      <c r="CI1362" s="68"/>
    </row>
    <row r="1363">
      <c r="A1363" s="66">
        <v>1663.0</v>
      </c>
      <c r="B1363" s="68"/>
      <c r="C1363" s="67" t="s">
        <v>758</v>
      </c>
      <c r="D1363" s="67" t="s">
        <v>885</v>
      </c>
      <c r="E1363" s="66">
        <v>2017.0</v>
      </c>
      <c r="F1363" s="67" t="s">
        <v>886</v>
      </c>
      <c r="G1363" s="67" t="s">
        <v>887</v>
      </c>
      <c r="H1363" s="68"/>
      <c r="I1363" s="67" t="s">
        <v>95</v>
      </c>
      <c r="J1363" s="66">
        <v>2020.0</v>
      </c>
      <c r="K1363" s="66">
        <v>87.0</v>
      </c>
      <c r="L1363" s="66">
        <v>2010.0</v>
      </c>
      <c r="M1363" s="67" t="s">
        <v>894</v>
      </c>
      <c r="N1363" s="66">
        <v>31.2</v>
      </c>
      <c r="O1363" s="66">
        <v>3.0</v>
      </c>
      <c r="P1363" s="68"/>
      <c r="Q1363" s="68"/>
      <c r="R1363" s="68"/>
      <c r="S1363" s="68"/>
      <c r="T1363" s="68"/>
      <c r="U1363" s="68"/>
      <c r="V1363" s="68"/>
      <c r="W1363" s="68"/>
      <c r="X1363" s="69"/>
      <c r="Y1363" s="69"/>
      <c r="Z1363" s="68"/>
      <c r="AA1363" s="68"/>
      <c r="AB1363" s="68"/>
      <c r="AC1363" s="68"/>
      <c r="AD1363" s="68"/>
      <c r="AE1363" s="68"/>
      <c r="AF1363" s="68"/>
      <c r="AG1363" s="68"/>
      <c r="AH1363" s="68"/>
      <c r="AI1363" s="68"/>
      <c r="AJ1363" s="68"/>
      <c r="AK1363" s="68"/>
      <c r="AL1363" s="68"/>
      <c r="AM1363" s="68"/>
      <c r="AN1363" s="68"/>
      <c r="AO1363" s="68"/>
      <c r="AP1363" s="68"/>
      <c r="AQ1363" s="68"/>
      <c r="AR1363" s="68"/>
      <c r="AS1363" s="68"/>
      <c r="AT1363" s="68"/>
      <c r="AU1363" s="68"/>
      <c r="AV1363" s="68"/>
      <c r="AW1363" s="68"/>
      <c r="AX1363" s="68"/>
      <c r="AY1363" s="68"/>
      <c r="AZ1363" s="68"/>
      <c r="BA1363" s="68"/>
      <c r="BB1363" s="68"/>
      <c r="BC1363" s="68"/>
      <c r="BD1363" s="68"/>
      <c r="BE1363" s="68"/>
      <c r="BF1363" s="68"/>
      <c r="BG1363" s="68"/>
      <c r="BH1363" s="68"/>
      <c r="BI1363" s="68"/>
      <c r="BJ1363" s="68"/>
      <c r="BK1363" s="68"/>
      <c r="BL1363" s="68"/>
      <c r="BM1363" s="68"/>
      <c r="BN1363" s="68"/>
      <c r="BO1363" s="68"/>
      <c r="BP1363" s="68"/>
      <c r="BQ1363" s="68"/>
      <c r="BR1363" s="68"/>
      <c r="BS1363" s="68"/>
      <c r="BT1363" s="68"/>
      <c r="BU1363" s="68"/>
      <c r="BV1363" s="68"/>
      <c r="BW1363" s="68"/>
      <c r="BX1363" s="68"/>
      <c r="BY1363" s="68"/>
      <c r="BZ1363" s="68"/>
      <c r="CA1363" s="68"/>
      <c r="CB1363" s="68"/>
      <c r="CC1363" s="68"/>
      <c r="CD1363" s="68"/>
      <c r="CE1363" s="68"/>
      <c r="CF1363" s="68"/>
      <c r="CG1363" s="68"/>
      <c r="CH1363" s="68"/>
      <c r="CI1363" s="68"/>
    </row>
    <row r="1364">
      <c r="A1364" s="66">
        <v>1663.0</v>
      </c>
      <c r="B1364" s="68"/>
      <c r="C1364" s="67" t="s">
        <v>758</v>
      </c>
      <c r="D1364" s="67" t="s">
        <v>885</v>
      </c>
      <c r="E1364" s="66">
        <v>2017.0</v>
      </c>
      <c r="F1364" s="67" t="s">
        <v>886</v>
      </c>
      <c r="G1364" s="67" t="s">
        <v>887</v>
      </c>
      <c r="H1364" s="68"/>
      <c r="I1364" s="67" t="s">
        <v>95</v>
      </c>
      <c r="J1364" s="66">
        <v>2050.0</v>
      </c>
      <c r="K1364" s="66">
        <v>157.0</v>
      </c>
      <c r="L1364" s="66">
        <v>2010.0</v>
      </c>
      <c r="M1364" s="67" t="s">
        <v>894</v>
      </c>
      <c r="N1364" s="66">
        <v>31.2</v>
      </c>
      <c r="O1364" s="66">
        <v>3.0</v>
      </c>
      <c r="P1364" s="68"/>
      <c r="Q1364" s="68"/>
      <c r="R1364" s="68"/>
      <c r="S1364" s="68"/>
      <c r="T1364" s="68"/>
      <c r="U1364" s="68"/>
      <c r="V1364" s="68"/>
      <c r="W1364" s="68"/>
      <c r="X1364" s="69"/>
      <c r="Y1364" s="69"/>
      <c r="Z1364" s="68"/>
      <c r="AA1364" s="68"/>
      <c r="AB1364" s="68"/>
      <c r="AC1364" s="68"/>
      <c r="AD1364" s="68"/>
      <c r="AE1364" s="68"/>
      <c r="AF1364" s="68"/>
      <c r="AG1364" s="68"/>
      <c r="AH1364" s="68"/>
      <c r="AI1364" s="68"/>
      <c r="AJ1364" s="68"/>
      <c r="AK1364" s="68"/>
      <c r="AL1364" s="68"/>
      <c r="AM1364" s="68"/>
      <c r="AN1364" s="68"/>
      <c r="AO1364" s="68"/>
      <c r="AP1364" s="68"/>
      <c r="AQ1364" s="68"/>
      <c r="AR1364" s="68"/>
      <c r="AS1364" s="68"/>
      <c r="AT1364" s="68"/>
      <c r="AU1364" s="68"/>
      <c r="AV1364" s="68"/>
      <c r="AW1364" s="68"/>
      <c r="AX1364" s="68"/>
      <c r="AY1364" s="68"/>
      <c r="AZ1364" s="68"/>
      <c r="BA1364" s="68"/>
      <c r="BB1364" s="68"/>
      <c r="BC1364" s="68"/>
      <c r="BD1364" s="68"/>
      <c r="BE1364" s="68"/>
      <c r="BF1364" s="68"/>
      <c r="BG1364" s="68"/>
      <c r="BH1364" s="68"/>
      <c r="BI1364" s="68"/>
      <c r="BJ1364" s="68"/>
      <c r="BK1364" s="68"/>
      <c r="BL1364" s="68"/>
      <c r="BM1364" s="68"/>
      <c r="BN1364" s="68"/>
      <c r="BO1364" s="68"/>
      <c r="BP1364" s="68"/>
      <c r="BQ1364" s="68"/>
      <c r="BR1364" s="68"/>
      <c r="BS1364" s="68"/>
      <c r="BT1364" s="68"/>
      <c r="BU1364" s="68"/>
      <c r="BV1364" s="68"/>
      <c r="BW1364" s="68"/>
      <c r="BX1364" s="68"/>
      <c r="BY1364" s="68"/>
      <c r="BZ1364" s="68"/>
      <c r="CA1364" s="68"/>
      <c r="CB1364" s="68"/>
      <c r="CC1364" s="68"/>
      <c r="CD1364" s="68"/>
      <c r="CE1364" s="68"/>
      <c r="CF1364" s="68"/>
      <c r="CG1364" s="68"/>
      <c r="CH1364" s="68"/>
      <c r="CI1364" s="68"/>
    </row>
    <row r="1365">
      <c r="A1365" s="66">
        <v>1663.0</v>
      </c>
      <c r="B1365" s="68"/>
      <c r="C1365" s="67" t="s">
        <v>758</v>
      </c>
      <c r="D1365" s="67" t="s">
        <v>885</v>
      </c>
      <c r="E1365" s="66">
        <v>2017.0</v>
      </c>
      <c r="F1365" s="67" t="s">
        <v>886</v>
      </c>
      <c r="G1365" s="67" t="s">
        <v>887</v>
      </c>
      <c r="H1365" s="68"/>
      <c r="I1365" s="67" t="s">
        <v>95</v>
      </c>
      <c r="J1365" s="66">
        <v>2015.0</v>
      </c>
      <c r="K1365" s="66">
        <v>36.3</v>
      </c>
      <c r="L1365" s="66">
        <v>2010.0</v>
      </c>
      <c r="M1365" s="67" t="s">
        <v>895</v>
      </c>
      <c r="N1365" s="66">
        <v>31.2</v>
      </c>
      <c r="O1365" s="66">
        <v>4.0</v>
      </c>
      <c r="P1365" s="68"/>
      <c r="Q1365" s="68"/>
      <c r="R1365" s="68"/>
      <c r="S1365" s="68"/>
      <c r="T1365" s="68"/>
      <c r="U1365" s="68"/>
      <c r="V1365" s="68"/>
      <c r="W1365" s="68"/>
      <c r="X1365" s="69"/>
      <c r="Y1365" s="69"/>
      <c r="Z1365" s="68"/>
      <c r="AA1365" s="68"/>
      <c r="AB1365" s="68"/>
      <c r="AC1365" s="68"/>
      <c r="AD1365" s="68"/>
      <c r="AE1365" s="68"/>
      <c r="AF1365" s="68"/>
      <c r="AG1365" s="68"/>
      <c r="AH1365" s="68"/>
      <c r="AI1365" s="68"/>
      <c r="AJ1365" s="68"/>
      <c r="AK1365" s="68"/>
      <c r="AL1365" s="68"/>
      <c r="AM1365" s="68"/>
      <c r="AN1365" s="68"/>
      <c r="AO1365" s="68"/>
      <c r="AP1365" s="68"/>
      <c r="AQ1365" s="68"/>
      <c r="AR1365" s="68"/>
      <c r="AS1365" s="68"/>
      <c r="AT1365" s="68"/>
      <c r="AU1365" s="68"/>
      <c r="AV1365" s="68"/>
      <c r="AW1365" s="68"/>
      <c r="AX1365" s="68"/>
      <c r="AY1365" s="68"/>
      <c r="AZ1365" s="68"/>
      <c r="BA1365" s="68"/>
      <c r="BB1365" s="68"/>
      <c r="BC1365" s="68"/>
      <c r="BD1365" s="68"/>
      <c r="BE1365" s="68"/>
      <c r="BF1365" s="68"/>
      <c r="BG1365" s="68"/>
      <c r="BH1365" s="68"/>
      <c r="BI1365" s="68"/>
      <c r="BJ1365" s="68"/>
      <c r="BK1365" s="68"/>
      <c r="BL1365" s="68"/>
      <c r="BM1365" s="68"/>
      <c r="BN1365" s="68"/>
      <c r="BO1365" s="68"/>
      <c r="BP1365" s="68"/>
      <c r="BQ1365" s="68"/>
      <c r="BR1365" s="68"/>
      <c r="BS1365" s="68"/>
      <c r="BT1365" s="68"/>
      <c r="BU1365" s="68"/>
      <c r="BV1365" s="68"/>
      <c r="BW1365" s="68"/>
      <c r="BX1365" s="68"/>
      <c r="BY1365" s="68"/>
      <c r="BZ1365" s="68"/>
      <c r="CA1365" s="68"/>
      <c r="CB1365" s="68"/>
      <c r="CC1365" s="68"/>
      <c r="CD1365" s="68"/>
      <c r="CE1365" s="68"/>
      <c r="CF1365" s="68"/>
      <c r="CG1365" s="68"/>
      <c r="CH1365" s="68"/>
      <c r="CI1365" s="68"/>
    </row>
    <row r="1366">
      <c r="A1366" s="66">
        <v>1663.0</v>
      </c>
      <c r="B1366" s="68"/>
      <c r="C1366" s="67" t="s">
        <v>758</v>
      </c>
      <c r="D1366" s="67" t="s">
        <v>885</v>
      </c>
      <c r="E1366" s="66">
        <v>2017.0</v>
      </c>
      <c r="F1366" s="67" t="s">
        <v>886</v>
      </c>
      <c r="G1366" s="67" t="s">
        <v>887</v>
      </c>
      <c r="H1366" s="68"/>
      <c r="I1366" s="67" t="s">
        <v>95</v>
      </c>
      <c r="J1366" s="66">
        <v>2020.0</v>
      </c>
      <c r="K1366" s="66">
        <v>41.0</v>
      </c>
      <c r="L1366" s="66">
        <v>2010.0</v>
      </c>
      <c r="M1366" s="67" t="s">
        <v>895</v>
      </c>
      <c r="N1366" s="66">
        <v>31.2</v>
      </c>
      <c r="O1366" s="66">
        <v>4.0</v>
      </c>
      <c r="P1366" s="68"/>
      <c r="Q1366" s="68"/>
      <c r="R1366" s="68"/>
      <c r="S1366" s="68"/>
      <c r="T1366" s="68"/>
      <c r="U1366" s="68"/>
      <c r="V1366" s="68"/>
      <c r="W1366" s="68"/>
      <c r="X1366" s="69"/>
      <c r="Y1366" s="69"/>
      <c r="Z1366" s="68"/>
      <c r="AA1366" s="68"/>
      <c r="AB1366" s="68"/>
      <c r="AC1366" s="68"/>
      <c r="AD1366" s="68"/>
      <c r="AE1366" s="68"/>
      <c r="AF1366" s="68"/>
      <c r="AG1366" s="68"/>
      <c r="AH1366" s="68"/>
      <c r="AI1366" s="68"/>
      <c r="AJ1366" s="68"/>
      <c r="AK1366" s="68"/>
      <c r="AL1366" s="68"/>
      <c r="AM1366" s="68"/>
      <c r="AN1366" s="68"/>
      <c r="AO1366" s="68"/>
      <c r="AP1366" s="68"/>
      <c r="AQ1366" s="68"/>
      <c r="AR1366" s="68"/>
      <c r="AS1366" s="68"/>
      <c r="AT1366" s="68"/>
      <c r="AU1366" s="68"/>
      <c r="AV1366" s="68"/>
      <c r="AW1366" s="68"/>
      <c r="AX1366" s="68"/>
      <c r="AY1366" s="68"/>
      <c r="AZ1366" s="68"/>
      <c r="BA1366" s="68"/>
      <c r="BB1366" s="68"/>
      <c r="BC1366" s="68"/>
      <c r="BD1366" s="68"/>
      <c r="BE1366" s="68"/>
      <c r="BF1366" s="68"/>
      <c r="BG1366" s="68"/>
      <c r="BH1366" s="68"/>
      <c r="BI1366" s="68"/>
      <c r="BJ1366" s="68"/>
      <c r="BK1366" s="68"/>
      <c r="BL1366" s="68"/>
      <c r="BM1366" s="68"/>
      <c r="BN1366" s="68"/>
      <c r="BO1366" s="68"/>
      <c r="BP1366" s="68"/>
      <c r="BQ1366" s="68"/>
      <c r="BR1366" s="68"/>
      <c r="BS1366" s="68"/>
      <c r="BT1366" s="68"/>
      <c r="BU1366" s="68"/>
      <c r="BV1366" s="68"/>
      <c r="BW1366" s="68"/>
      <c r="BX1366" s="68"/>
      <c r="BY1366" s="68"/>
      <c r="BZ1366" s="68"/>
      <c r="CA1366" s="68"/>
      <c r="CB1366" s="68"/>
      <c r="CC1366" s="68"/>
      <c r="CD1366" s="68"/>
      <c r="CE1366" s="68"/>
      <c r="CF1366" s="68"/>
      <c r="CG1366" s="68"/>
      <c r="CH1366" s="68"/>
      <c r="CI1366" s="68"/>
    </row>
    <row r="1367">
      <c r="A1367" s="66">
        <v>1663.0</v>
      </c>
      <c r="B1367" s="68"/>
      <c r="C1367" s="67" t="s">
        <v>758</v>
      </c>
      <c r="D1367" s="67" t="s">
        <v>885</v>
      </c>
      <c r="E1367" s="66">
        <v>2017.0</v>
      </c>
      <c r="F1367" s="67" t="s">
        <v>886</v>
      </c>
      <c r="G1367" s="67" t="s">
        <v>887</v>
      </c>
      <c r="H1367" s="68"/>
      <c r="I1367" s="67" t="s">
        <v>95</v>
      </c>
      <c r="J1367" s="66">
        <v>2050.0</v>
      </c>
      <c r="K1367" s="66">
        <v>82.0</v>
      </c>
      <c r="L1367" s="66">
        <v>2010.0</v>
      </c>
      <c r="M1367" s="67" t="s">
        <v>895</v>
      </c>
      <c r="N1367" s="66">
        <v>31.2</v>
      </c>
      <c r="O1367" s="66">
        <v>4.0</v>
      </c>
      <c r="P1367" s="68"/>
      <c r="Q1367" s="68"/>
      <c r="R1367" s="68"/>
      <c r="S1367" s="68"/>
      <c r="T1367" s="68"/>
      <c r="U1367" s="68"/>
      <c r="V1367" s="68"/>
      <c r="W1367" s="68"/>
      <c r="X1367" s="69"/>
      <c r="Y1367" s="69"/>
      <c r="Z1367" s="68"/>
      <c r="AA1367" s="68"/>
      <c r="AB1367" s="68"/>
      <c r="AC1367" s="68"/>
      <c r="AD1367" s="68"/>
      <c r="AE1367" s="68"/>
      <c r="AF1367" s="68"/>
      <c r="AG1367" s="68"/>
      <c r="AH1367" s="68"/>
      <c r="AI1367" s="68"/>
      <c r="AJ1367" s="68"/>
      <c r="AK1367" s="68"/>
      <c r="AL1367" s="68"/>
      <c r="AM1367" s="68"/>
      <c r="AN1367" s="68"/>
      <c r="AO1367" s="68"/>
      <c r="AP1367" s="68"/>
      <c r="AQ1367" s="68"/>
      <c r="AR1367" s="68"/>
      <c r="AS1367" s="68"/>
      <c r="AT1367" s="68"/>
      <c r="AU1367" s="68"/>
      <c r="AV1367" s="68"/>
      <c r="AW1367" s="68"/>
      <c r="AX1367" s="68"/>
      <c r="AY1367" s="68"/>
      <c r="AZ1367" s="68"/>
      <c r="BA1367" s="68"/>
      <c r="BB1367" s="68"/>
      <c r="BC1367" s="68"/>
      <c r="BD1367" s="68"/>
      <c r="BE1367" s="68"/>
      <c r="BF1367" s="68"/>
      <c r="BG1367" s="68"/>
      <c r="BH1367" s="68"/>
      <c r="BI1367" s="68"/>
      <c r="BJ1367" s="68"/>
      <c r="BK1367" s="68"/>
      <c r="BL1367" s="68"/>
      <c r="BM1367" s="68"/>
      <c r="BN1367" s="68"/>
      <c r="BO1367" s="68"/>
      <c r="BP1367" s="68"/>
      <c r="BQ1367" s="68"/>
      <c r="BR1367" s="68"/>
      <c r="BS1367" s="68"/>
      <c r="BT1367" s="68"/>
      <c r="BU1367" s="68"/>
      <c r="BV1367" s="68"/>
      <c r="BW1367" s="68"/>
      <c r="BX1367" s="68"/>
      <c r="BY1367" s="68"/>
      <c r="BZ1367" s="68"/>
      <c r="CA1367" s="68"/>
      <c r="CB1367" s="68"/>
      <c r="CC1367" s="68"/>
      <c r="CD1367" s="68"/>
      <c r="CE1367" s="68"/>
      <c r="CF1367" s="68"/>
      <c r="CG1367" s="68"/>
      <c r="CH1367" s="68"/>
      <c r="CI1367" s="68"/>
    </row>
    <row r="1368">
      <c r="A1368" s="66">
        <v>1663.0</v>
      </c>
      <c r="B1368" s="68"/>
      <c r="C1368" s="67" t="s">
        <v>758</v>
      </c>
      <c r="D1368" s="67" t="s">
        <v>885</v>
      </c>
      <c r="E1368" s="66">
        <v>2017.0</v>
      </c>
      <c r="F1368" s="67" t="s">
        <v>886</v>
      </c>
      <c r="G1368" s="67" t="s">
        <v>887</v>
      </c>
      <c r="H1368" s="68"/>
      <c r="I1368" s="67" t="s">
        <v>95</v>
      </c>
      <c r="J1368" s="66">
        <v>2015.0</v>
      </c>
      <c r="K1368" s="66">
        <v>19.7</v>
      </c>
      <c r="L1368" s="66">
        <v>2010.0</v>
      </c>
      <c r="M1368" s="67" t="s">
        <v>896</v>
      </c>
      <c r="N1368" s="66">
        <v>31.2</v>
      </c>
      <c r="O1368" s="66">
        <v>5.0</v>
      </c>
      <c r="P1368" s="68"/>
      <c r="Q1368" s="68"/>
      <c r="R1368" s="68"/>
      <c r="S1368" s="68"/>
      <c r="T1368" s="68"/>
      <c r="U1368" s="68"/>
      <c r="V1368" s="68"/>
      <c r="W1368" s="68"/>
      <c r="X1368" s="69"/>
      <c r="Y1368" s="69"/>
      <c r="Z1368" s="68"/>
      <c r="AA1368" s="68"/>
      <c r="AB1368" s="68"/>
      <c r="AC1368" s="68"/>
      <c r="AD1368" s="68"/>
      <c r="AE1368" s="68"/>
      <c r="AF1368" s="68"/>
      <c r="AG1368" s="68"/>
      <c r="AH1368" s="68"/>
      <c r="AI1368" s="68"/>
      <c r="AJ1368" s="68"/>
      <c r="AK1368" s="68"/>
      <c r="AL1368" s="68"/>
      <c r="AM1368" s="68"/>
      <c r="AN1368" s="68"/>
      <c r="AO1368" s="68"/>
      <c r="AP1368" s="68"/>
      <c r="AQ1368" s="68"/>
      <c r="AR1368" s="68"/>
      <c r="AS1368" s="68"/>
      <c r="AT1368" s="68"/>
      <c r="AU1368" s="68"/>
      <c r="AV1368" s="68"/>
      <c r="AW1368" s="68"/>
      <c r="AX1368" s="68"/>
      <c r="AY1368" s="68"/>
      <c r="AZ1368" s="68"/>
      <c r="BA1368" s="68"/>
      <c r="BB1368" s="68"/>
      <c r="BC1368" s="68"/>
      <c r="BD1368" s="68"/>
      <c r="BE1368" s="68"/>
      <c r="BF1368" s="68"/>
      <c r="BG1368" s="68"/>
      <c r="BH1368" s="68"/>
      <c r="BI1368" s="68"/>
      <c r="BJ1368" s="68"/>
      <c r="BK1368" s="68"/>
      <c r="BL1368" s="68"/>
      <c r="BM1368" s="68"/>
      <c r="BN1368" s="68"/>
      <c r="BO1368" s="68"/>
      <c r="BP1368" s="68"/>
      <c r="BQ1368" s="68"/>
      <c r="BR1368" s="68"/>
      <c r="BS1368" s="68"/>
      <c r="BT1368" s="68"/>
      <c r="BU1368" s="68"/>
      <c r="BV1368" s="68"/>
      <c r="BW1368" s="68"/>
      <c r="BX1368" s="68"/>
      <c r="BY1368" s="68"/>
      <c r="BZ1368" s="68"/>
      <c r="CA1368" s="68"/>
      <c r="CB1368" s="68"/>
      <c r="CC1368" s="68"/>
      <c r="CD1368" s="68"/>
      <c r="CE1368" s="68"/>
      <c r="CF1368" s="68"/>
      <c r="CG1368" s="68"/>
      <c r="CH1368" s="68"/>
      <c r="CI1368" s="68"/>
    </row>
    <row r="1369">
      <c r="A1369" s="66">
        <v>1663.0</v>
      </c>
      <c r="B1369" s="68"/>
      <c r="C1369" s="67" t="s">
        <v>758</v>
      </c>
      <c r="D1369" s="67" t="s">
        <v>885</v>
      </c>
      <c r="E1369" s="66">
        <v>2017.0</v>
      </c>
      <c r="F1369" s="67" t="s">
        <v>886</v>
      </c>
      <c r="G1369" s="67" t="s">
        <v>887</v>
      </c>
      <c r="H1369" s="68"/>
      <c r="I1369" s="67" t="s">
        <v>95</v>
      </c>
      <c r="J1369" s="66">
        <v>2020.0</v>
      </c>
      <c r="K1369" s="66">
        <v>23.0</v>
      </c>
      <c r="L1369" s="66">
        <v>2010.0</v>
      </c>
      <c r="M1369" s="67" t="s">
        <v>896</v>
      </c>
      <c r="N1369" s="66">
        <v>31.2</v>
      </c>
      <c r="O1369" s="66">
        <v>5.0</v>
      </c>
      <c r="P1369" s="68"/>
      <c r="Q1369" s="68"/>
      <c r="R1369" s="68"/>
      <c r="S1369" s="68"/>
      <c r="T1369" s="68"/>
      <c r="U1369" s="68"/>
      <c r="V1369" s="68"/>
      <c r="W1369" s="68"/>
      <c r="X1369" s="69"/>
      <c r="Y1369" s="69"/>
      <c r="Z1369" s="68"/>
      <c r="AA1369" s="68"/>
      <c r="AB1369" s="68"/>
      <c r="AC1369" s="68"/>
      <c r="AD1369" s="68"/>
      <c r="AE1369" s="68"/>
      <c r="AF1369" s="68"/>
      <c r="AG1369" s="68"/>
      <c r="AH1369" s="68"/>
      <c r="AI1369" s="68"/>
      <c r="AJ1369" s="68"/>
      <c r="AK1369" s="68"/>
      <c r="AL1369" s="68"/>
      <c r="AM1369" s="68"/>
      <c r="AN1369" s="68"/>
      <c r="AO1369" s="68"/>
      <c r="AP1369" s="68"/>
      <c r="AQ1369" s="68"/>
      <c r="AR1369" s="68"/>
      <c r="AS1369" s="68"/>
      <c r="AT1369" s="68"/>
      <c r="AU1369" s="68"/>
      <c r="AV1369" s="68"/>
      <c r="AW1369" s="68"/>
      <c r="AX1369" s="68"/>
      <c r="AY1369" s="68"/>
      <c r="AZ1369" s="68"/>
      <c r="BA1369" s="68"/>
      <c r="BB1369" s="68"/>
      <c r="BC1369" s="68"/>
      <c r="BD1369" s="68"/>
      <c r="BE1369" s="68"/>
      <c r="BF1369" s="68"/>
      <c r="BG1369" s="68"/>
      <c r="BH1369" s="68"/>
      <c r="BI1369" s="68"/>
      <c r="BJ1369" s="68"/>
      <c r="BK1369" s="68"/>
      <c r="BL1369" s="68"/>
      <c r="BM1369" s="68"/>
      <c r="BN1369" s="68"/>
      <c r="BO1369" s="68"/>
      <c r="BP1369" s="68"/>
      <c r="BQ1369" s="68"/>
      <c r="BR1369" s="68"/>
      <c r="BS1369" s="68"/>
      <c r="BT1369" s="68"/>
      <c r="BU1369" s="68"/>
      <c r="BV1369" s="68"/>
      <c r="BW1369" s="68"/>
      <c r="BX1369" s="68"/>
      <c r="BY1369" s="68"/>
      <c r="BZ1369" s="68"/>
      <c r="CA1369" s="68"/>
      <c r="CB1369" s="68"/>
      <c r="CC1369" s="68"/>
      <c r="CD1369" s="68"/>
      <c r="CE1369" s="68"/>
      <c r="CF1369" s="68"/>
      <c r="CG1369" s="68"/>
      <c r="CH1369" s="68"/>
      <c r="CI1369" s="68"/>
    </row>
    <row r="1370">
      <c r="A1370" s="66">
        <v>1663.0</v>
      </c>
      <c r="B1370" s="68"/>
      <c r="C1370" s="67" t="s">
        <v>758</v>
      </c>
      <c r="D1370" s="67" t="s">
        <v>885</v>
      </c>
      <c r="E1370" s="66">
        <v>2017.0</v>
      </c>
      <c r="F1370" s="67" t="s">
        <v>886</v>
      </c>
      <c r="G1370" s="67" t="s">
        <v>887</v>
      </c>
      <c r="H1370" s="68"/>
      <c r="I1370" s="67" t="s">
        <v>95</v>
      </c>
      <c r="J1370" s="66">
        <v>2050.0</v>
      </c>
      <c r="K1370" s="66">
        <v>50.0</v>
      </c>
      <c r="L1370" s="66">
        <v>2010.0</v>
      </c>
      <c r="M1370" s="67" t="s">
        <v>896</v>
      </c>
      <c r="N1370" s="66">
        <v>31.2</v>
      </c>
      <c r="O1370" s="66">
        <v>5.0</v>
      </c>
      <c r="P1370" s="68"/>
      <c r="Q1370" s="68"/>
      <c r="R1370" s="68"/>
      <c r="S1370" s="68"/>
      <c r="T1370" s="68"/>
      <c r="U1370" s="68"/>
      <c r="V1370" s="68"/>
      <c r="W1370" s="68"/>
      <c r="X1370" s="69"/>
      <c r="Y1370" s="69"/>
      <c r="Z1370" s="68"/>
      <c r="AA1370" s="68"/>
      <c r="AB1370" s="68"/>
      <c r="AC1370" s="68"/>
      <c r="AD1370" s="68"/>
      <c r="AE1370" s="68"/>
      <c r="AF1370" s="68"/>
      <c r="AG1370" s="68"/>
      <c r="AH1370" s="68"/>
      <c r="AI1370" s="68"/>
      <c r="AJ1370" s="68"/>
      <c r="AK1370" s="68"/>
      <c r="AL1370" s="68"/>
      <c r="AM1370" s="68"/>
      <c r="AN1370" s="68"/>
      <c r="AO1370" s="68"/>
      <c r="AP1370" s="68"/>
      <c r="AQ1370" s="68"/>
      <c r="AR1370" s="68"/>
      <c r="AS1370" s="68"/>
      <c r="AT1370" s="68"/>
      <c r="AU1370" s="68"/>
      <c r="AV1370" s="68"/>
      <c r="AW1370" s="68"/>
      <c r="AX1370" s="68"/>
      <c r="AY1370" s="68"/>
      <c r="AZ1370" s="68"/>
      <c r="BA1370" s="68"/>
      <c r="BB1370" s="68"/>
      <c r="BC1370" s="68"/>
      <c r="BD1370" s="68"/>
      <c r="BE1370" s="68"/>
      <c r="BF1370" s="68"/>
      <c r="BG1370" s="68"/>
      <c r="BH1370" s="68"/>
      <c r="BI1370" s="68"/>
      <c r="BJ1370" s="68"/>
      <c r="BK1370" s="68"/>
      <c r="BL1370" s="68"/>
      <c r="BM1370" s="68"/>
      <c r="BN1370" s="68"/>
      <c r="BO1370" s="68"/>
      <c r="BP1370" s="68"/>
      <c r="BQ1370" s="68"/>
      <c r="BR1370" s="68"/>
      <c r="BS1370" s="68"/>
      <c r="BT1370" s="68"/>
      <c r="BU1370" s="68"/>
      <c r="BV1370" s="68"/>
      <c r="BW1370" s="68"/>
      <c r="BX1370" s="68"/>
      <c r="BY1370" s="68"/>
      <c r="BZ1370" s="68"/>
      <c r="CA1370" s="68"/>
      <c r="CB1370" s="68"/>
      <c r="CC1370" s="68"/>
      <c r="CD1370" s="68"/>
      <c r="CE1370" s="68"/>
      <c r="CF1370" s="68"/>
      <c r="CG1370" s="68"/>
      <c r="CH1370" s="68"/>
      <c r="CI1370" s="68"/>
    </row>
    <row r="1371">
      <c r="A1371" s="66">
        <v>2856.0</v>
      </c>
      <c r="B1371" s="68"/>
      <c r="C1371" s="67" t="s">
        <v>758</v>
      </c>
      <c r="D1371" s="67" t="s">
        <v>897</v>
      </c>
      <c r="E1371" s="66">
        <v>2013.0</v>
      </c>
      <c r="F1371" s="67" t="s">
        <v>898</v>
      </c>
      <c r="G1371" s="67" t="s">
        <v>635</v>
      </c>
      <c r="H1371" s="68"/>
      <c r="I1371" s="67" t="s">
        <v>95</v>
      </c>
      <c r="J1371" s="66">
        <v>2009.0</v>
      </c>
      <c r="K1371" s="66">
        <v>106.0</v>
      </c>
      <c r="L1371" s="66">
        <v>2005.0</v>
      </c>
      <c r="M1371" s="67" t="s">
        <v>899</v>
      </c>
      <c r="N1371" s="66">
        <v>106.0</v>
      </c>
      <c r="O1371" s="68"/>
      <c r="P1371" s="66">
        <v>1.0333</v>
      </c>
      <c r="Q1371" s="66"/>
      <c r="R1371" s="66">
        <v>1.667</v>
      </c>
      <c r="S1371" s="68"/>
      <c r="T1371" s="68"/>
      <c r="U1371" s="66">
        <v>0.0</v>
      </c>
      <c r="V1371" s="68"/>
      <c r="W1371" s="66">
        <v>1.0</v>
      </c>
      <c r="X1371" s="69"/>
      <c r="Y1371" s="69"/>
      <c r="Z1371" s="68"/>
      <c r="AA1371" s="68"/>
      <c r="AB1371" s="68"/>
      <c r="AC1371" s="68"/>
      <c r="AD1371" s="68"/>
      <c r="AE1371" s="68"/>
      <c r="AF1371" s="68"/>
      <c r="AG1371" s="68"/>
      <c r="AH1371" s="68"/>
      <c r="AI1371" s="68"/>
      <c r="AJ1371" s="68"/>
      <c r="AK1371" s="68"/>
      <c r="AL1371" s="68"/>
      <c r="AM1371" s="68"/>
      <c r="AN1371" s="68"/>
      <c r="AO1371" s="68"/>
      <c r="AP1371" s="66">
        <v>12.0</v>
      </c>
      <c r="AQ1371" s="68"/>
      <c r="AR1371" s="68"/>
      <c r="AS1371" s="68"/>
      <c r="AT1371" s="68"/>
      <c r="AU1371" s="68"/>
      <c r="AV1371" s="68"/>
      <c r="AW1371" s="68"/>
      <c r="AX1371" s="66">
        <v>259.0</v>
      </c>
      <c r="AY1371" s="68"/>
      <c r="AZ1371" s="66">
        <v>1191.0</v>
      </c>
      <c r="BA1371" s="66"/>
      <c r="BB1371" s="68"/>
      <c r="BC1371" s="68"/>
      <c r="BD1371" s="68"/>
      <c r="BE1371" s="68"/>
      <c r="BF1371" s="66">
        <v>1.0</v>
      </c>
      <c r="BG1371" s="68"/>
      <c r="BH1371" s="68"/>
      <c r="BI1371" s="68"/>
      <c r="BJ1371" s="66">
        <v>1.0</v>
      </c>
      <c r="BK1371" s="68"/>
      <c r="BL1371" s="68"/>
      <c r="BM1371" s="66">
        <v>1.0</v>
      </c>
      <c r="BN1371" s="68"/>
      <c r="BO1371" s="68"/>
      <c r="BP1371" s="68"/>
      <c r="BQ1371" s="68"/>
      <c r="BR1371" s="67" t="s">
        <v>900</v>
      </c>
      <c r="BW1371" s="68"/>
      <c r="BX1371" s="68"/>
      <c r="BY1371" s="68"/>
      <c r="BZ1371" s="68"/>
      <c r="CA1371" s="68"/>
      <c r="CB1371" s="68"/>
      <c r="CC1371" s="68"/>
      <c r="CD1371" s="68"/>
      <c r="CE1371" s="68"/>
      <c r="CF1371" s="68"/>
      <c r="CG1371" s="68"/>
      <c r="CH1371" s="68"/>
      <c r="CI1371" s="68"/>
    </row>
    <row r="1372">
      <c r="A1372" s="66">
        <v>2856.0</v>
      </c>
      <c r="B1372" s="68"/>
      <c r="C1372" s="67" t="s">
        <v>758</v>
      </c>
      <c r="D1372" s="67" t="s">
        <v>897</v>
      </c>
      <c r="E1372" s="66">
        <v>2013.0</v>
      </c>
      <c r="F1372" s="67" t="s">
        <v>898</v>
      </c>
      <c r="G1372" s="67" t="s">
        <v>635</v>
      </c>
      <c r="H1372" s="68"/>
      <c r="I1372" s="67" t="s">
        <v>95</v>
      </c>
      <c r="J1372" s="66">
        <v>2009.0</v>
      </c>
      <c r="K1372" s="66">
        <v>106.0</v>
      </c>
      <c r="L1372" s="66">
        <v>2005.0</v>
      </c>
      <c r="M1372" s="67" t="s">
        <v>901</v>
      </c>
      <c r="N1372" s="66">
        <v>106.0</v>
      </c>
      <c r="O1372" s="68"/>
      <c r="P1372" s="66">
        <v>1.0333</v>
      </c>
      <c r="Q1372" s="66"/>
      <c r="R1372" s="66">
        <v>1.667</v>
      </c>
      <c r="S1372" s="68"/>
      <c r="T1372" s="68"/>
      <c r="U1372" s="66">
        <v>0.0</v>
      </c>
      <c r="V1372" s="68"/>
      <c r="W1372" s="66">
        <v>1.0</v>
      </c>
      <c r="X1372" s="69"/>
      <c r="Y1372" s="69"/>
      <c r="Z1372" s="68"/>
      <c r="AA1372" s="68"/>
      <c r="AB1372" s="68"/>
      <c r="AC1372" s="68"/>
      <c r="AD1372" s="68"/>
      <c r="AE1372" s="68"/>
      <c r="AF1372" s="68"/>
      <c r="AG1372" s="68"/>
      <c r="AH1372" s="68"/>
      <c r="AI1372" s="68"/>
      <c r="AJ1372" s="68"/>
      <c r="AK1372" s="68"/>
      <c r="AL1372" s="68"/>
      <c r="AM1372" s="68"/>
      <c r="AN1372" s="68"/>
      <c r="AO1372" s="68"/>
      <c r="AP1372" s="66">
        <v>12.0</v>
      </c>
      <c r="AQ1372" s="68"/>
      <c r="AR1372" s="68"/>
      <c r="AS1372" s="68"/>
      <c r="AT1372" s="68"/>
      <c r="AU1372" s="68"/>
      <c r="AV1372" s="68"/>
      <c r="AW1372" s="68"/>
      <c r="AX1372" s="66">
        <v>258.0</v>
      </c>
      <c r="AY1372" s="68"/>
      <c r="AZ1372" s="66">
        <v>1168.0</v>
      </c>
      <c r="BA1372" s="66"/>
      <c r="BB1372" s="68"/>
      <c r="BC1372" s="68"/>
      <c r="BD1372" s="68"/>
      <c r="BE1372" s="68"/>
      <c r="BF1372" s="66">
        <v>1.0</v>
      </c>
      <c r="BG1372" s="68"/>
      <c r="BH1372" s="68"/>
      <c r="BI1372" s="68"/>
      <c r="BJ1372" s="66">
        <v>1.0</v>
      </c>
      <c r="BK1372" s="68"/>
      <c r="BL1372" s="68"/>
      <c r="BM1372" s="66">
        <v>1.0</v>
      </c>
      <c r="BN1372" s="68"/>
      <c r="BO1372" s="68"/>
      <c r="BP1372" s="68"/>
      <c r="BQ1372" s="68"/>
      <c r="BR1372" s="67" t="s">
        <v>900</v>
      </c>
      <c r="BW1372" s="68"/>
      <c r="BX1372" s="68"/>
      <c r="BY1372" s="68"/>
      <c r="BZ1372" s="68"/>
      <c r="CA1372" s="68"/>
      <c r="CB1372" s="68"/>
      <c r="CC1372" s="68"/>
      <c r="CD1372" s="68"/>
      <c r="CE1372" s="68"/>
      <c r="CF1372" s="68"/>
      <c r="CG1372" s="68"/>
      <c r="CH1372" s="68"/>
      <c r="CI1372" s="68"/>
    </row>
    <row r="1373">
      <c r="A1373" s="66">
        <v>2856.0</v>
      </c>
      <c r="B1373" s="68"/>
      <c r="C1373" s="67" t="s">
        <v>758</v>
      </c>
      <c r="D1373" s="67" t="s">
        <v>897</v>
      </c>
      <c r="E1373" s="66">
        <v>2013.0</v>
      </c>
      <c r="F1373" s="67" t="s">
        <v>898</v>
      </c>
      <c r="G1373" s="67" t="s">
        <v>635</v>
      </c>
      <c r="H1373" s="68"/>
      <c r="I1373" s="67" t="s">
        <v>95</v>
      </c>
      <c r="J1373" s="66">
        <v>2009.0</v>
      </c>
      <c r="K1373" s="66">
        <v>102.0</v>
      </c>
      <c r="L1373" s="66">
        <v>2005.0</v>
      </c>
      <c r="M1373" s="67" t="s">
        <v>902</v>
      </c>
      <c r="N1373" s="66">
        <v>106.0</v>
      </c>
      <c r="O1373" s="68"/>
      <c r="P1373" s="66">
        <v>1.0333</v>
      </c>
      <c r="Q1373" s="66"/>
      <c r="R1373" s="66">
        <v>1.667</v>
      </c>
      <c r="S1373" s="68"/>
      <c r="T1373" s="68"/>
      <c r="U1373" s="66">
        <v>0.0</v>
      </c>
      <c r="V1373" s="68"/>
      <c r="W1373" s="66">
        <v>1.0</v>
      </c>
      <c r="X1373" s="69"/>
      <c r="Y1373" s="69"/>
      <c r="Z1373" s="68"/>
      <c r="AA1373" s="68"/>
      <c r="AB1373" s="68"/>
      <c r="AC1373" s="68"/>
      <c r="AD1373" s="68"/>
      <c r="AE1373" s="68"/>
      <c r="AF1373" s="68"/>
      <c r="AG1373" s="68"/>
      <c r="AH1373" s="68"/>
      <c r="AI1373" s="68"/>
      <c r="AJ1373" s="68"/>
      <c r="AK1373" s="68"/>
      <c r="AL1373" s="68"/>
      <c r="AM1373" s="68"/>
      <c r="AN1373" s="68"/>
      <c r="AO1373" s="68"/>
      <c r="AP1373" s="66">
        <v>10.0</v>
      </c>
      <c r="AQ1373" s="68"/>
      <c r="AR1373" s="68"/>
      <c r="AS1373" s="68"/>
      <c r="AT1373" s="68"/>
      <c r="AU1373" s="68"/>
      <c r="AV1373" s="68"/>
      <c r="AW1373" s="68"/>
      <c r="AX1373" s="66">
        <v>248.0</v>
      </c>
      <c r="AY1373" s="68"/>
      <c r="AZ1373" s="66">
        <v>1108.0</v>
      </c>
      <c r="BA1373" s="66"/>
      <c r="BB1373" s="68"/>
      <c r="BC1373" s="68"/>
      <c r="BD1373" s="68"/>
      <c r="BE1373" s="68"/>
      <c r="BF1373" s="66">
        <v>1.0</v>
      </c>
      <c r="BG1373" s="68"/>
      <c r="BH1373" s="68"/>
      <c r="BI1373" s="68"/>
      <c r="BJ1373" s="66">
        <v>1.0</v>
      </c>
      <c r="BK1373" s="68"/>
      <c r="BL1373" s="68"/>
      <c r="BM1373" s="66">
        <v>1.0</v>
      </c>
      <c r="BN1373" s="68"/>
      <c r="BO1373" s="68"/>
      <c r="BP1373" s="68"/>
      <c r="BQ1373" s="68"/>
      <c r="BR1373" s="67" t="s">
        <v>900</v>
      </c>
      <c r="BW1373" s="68"/>
      <c r="BX1373" s="68"/>
      <c r="BY1373" s="68"/>
      <c r="BZ1373" s="68"/>
      <c r="CA1373" s="68"/>
      <c r="CB1373" s="68"/>
      <c r="CC1373" s="68"/>
      <c r="CD1373" s="68"/>
      <c r="CE1373" s="68"/>
      <c r="CF1373" s="68"/>
      <c r="CG1373" s="68"/>
      <c r="CH1373" s="68"/>
      <c r="CI1373" s="68"/>
    </row>
    <row r="1374">
      <c r="A1374" s="66">
        <v>2856.0</v>
      </c>
      <c r="B1374" s="68"/>
      <c r="C1374" s="67" t="s">
        <v>758</v>
      </c>
      <c r="D1374" s="67" t="s">
        <v>897</v>
      </c>
      <c r="E1374" s="66">
        <v>2013.0</v>
      </c>
      <c r="F1374" s="67" t="s">
        <v>898</v>
      </c>
      <c r="G1374" s="67" t="s">
        <v>635</v>
      </c>
      <c r="H1374" s="68"/>
      <c r="I1374" s="67" t="s">
        <v>95</v>
      </c>
      <c r="J1374" s="66">
        <v>2009.0</v>
      </c>
      <c r="K1374" s="66">
        <v>111.0</v>
      </c>
      <c r="L1374" s="66">
        <v>2005.0</v>
      </c>
      <c r="M1374" s="67" t="s">
        <v>903</v>
      </c>
      <c r="N1374" s="66">
        <v>106.0</v>
      </c>
      <c r="O1374" s="68"/>
      <c r="P1374" s="66">
        <v>1.0333</v>
      </c>
      <c r="Q1374" s="66"/>
      <c r="R1374" s="66">
        <v>1.667</v>
      </c>
      <c r="S1374" s="68"/>
      <c r="T1374" s="68"/>
      <c r="U1374" s="66">
        <v>0.0</v>
      </c>
      <c r="V1374" s="68"/>
      <c r="W1374" s="66">
        <v>1.0</v>
      </c>
      <c r="X1374" s="69"/>
      <c r="Y1374" s="69"/>
      <c r="Z1374" s="68"/>
      <c r="AA1374" s="68"/>
      <c r="AB1374" s="68"/>
      <c r="AC1374" s="68"/>
      <c r="AD1374" s="68"/>
      <c r="AE1374" s="68"/>
      <c r="AF1374" s="68"/>
      <c r="AG1374" s="68"/>
      <c r="AH1374" s="68"/>
      <c r="AI1374" s="68"/>
      <c r="AJ1374" s="68"/>
      <c r="AK1374" s="68"/>
      <c r="AL1374" s="68"/>
      <c r="AM1374" s="68"/>
      <c r="AN1374" s="68"/>
      <c r="AO1374" s="68"/>
      <c r="AP1374" s="66">
        <v>13.0</v>
      </c>
      <c r="AQ1374" s="68"/>
      <c r="AR1374" s="68"/>
      <c r="AS1374" s="68"/>
      <c r="AT1374" s="68"/>
      <c r="AU1374" s="68"/>
      <c r="AV1374" s="68"/>
      <c r="AW1374" s="68"/>
      <c r="AX1374" s="66">
        <v>272.0</v>
      </c>
      <c r="AY1374" s="68"/>
      <c r="AZ1374" s="66">
        <v>1218.0</v>
      </c>
      <c r="BA1374" s="66"/>
      <c r="BB1374" s="68"/>
      <c r="BC1374" s="68"/>
      <c r="BD1374" s="68"/>
      <c r="BE1374" s="68"/>
      <c r="BF1374" s="66">
        <v>1.0</v>
      </c>
      <c r="BG1374" s="68"/>
      <c r="BH1374" s="68"/>
      <c r="BI1374" s="68"/>
      <c r="BJ1374" s="66">
        <v>1.0</v>
      </c>
      <c r="BK1374" s="68"/>
      <c r="BL1374" s="68"/>
      <c r="BM1374" s="66">
        <v>1.0</v>
      </c>
      <c r="BN1374" s="68"/>
      <c r="BO1374" s="68"/>
      <c r="BP1374" s="68"/>
      <c r="BQ1374" s="68"/>
      <c r="BR1374" s="67" t="s">
        <v>900</v>
      </c>
      <c r="BW1374" s="68"/>
      <c r="BX1374" s="68"/>
      <c r="BY1374" s="68"/>
      <c r="BZ1374" s="68"/>
      <c r="CA1374" s="68"/>
      <c r="CB1374" s="68"/>
      <c r="CC1374" s="68"/>
      <c r="CD1374" s="68"/>
      <c r="CE1374" s="68"/>
      <c r="CF1374" s="68"/>
      <c r="CG1374" s="68"/>
      <c r="CH1374" s="68"/>
      <c r="CI1374" s="68"/>
    </row>
    <row r="1375">
      <c r="A1375" s="66">
        <v>2346.0</v>
      </c>
      <c r="B1375" s="68"/>
      <c r="C1375" s="67" t="s">
        <v>758</v>
      </c>
      <c r="D1375" s="67" t="s">
        <v>904</v>
      </c>
      <c r="E1375" s="66">
        <v>2015.0</v>
      </c>
      <c r="F1375" s="67" t="s">
        <v>905</v>
      </c>
      <c r="G1375" s="67" t="s">
        <v>806</v>
      </c>
      <c r="H1375" s="67" t="s">
        <v>906</v>
      </c>
      <c r="I1375" s="67" t="s">
        <v>95</v>
      </c>
      <c r="J1375" s="66">
        <v>2015.0</v>
      </c>
      <c r="K1375" s="66">
        <v>8.45</v>
      </c>
      <c r="L1375" s="67" t="s">
        <v>907</v>
      </c>
      <c r="M1375" s="67" t="s">
        <v>908</v>
      </c>
      <c r="N1375" s="66">
        <v>8.45</v>
      </c>
      <c r="O1375" s="67" t="s">
        <v>909</v>
      </c>
      <c r="Q1375" s="68"/>
      <c r="R1375" s="68"/>
      <c r="S1375" s="68"/>
      <c r="T1375" s="68"/>
      <c r="U1375" s="68"/>
      <c r="V1375" s="68"/>
      <c r="W1375" s="68"/>
      <c r="X1375" s="69"/>
      <c r="Y1375" s="69"/>
      <c r="Z1375" s="66">
        <v>1.0</v>
      </c>
      <c r="AA1375" s="68"/>
      <c r="AB1375" s="68"/>
      <c r="AC1375" s="68"/>
      <c r="AD1375" s="68"/>
      <c r="AE1375" s="68"/>
      <c r="AF1375" s="68"/>
      <c r="AG1375" s="68"/>
      <c r="AH1375" s="68"/>
      <c r="AI1375" s="68"/>
      <c r="AJ1375" s="68"/>
      <c r="AK1375" s="68"/>
      <c r="AL1375" s="68"/>
      <c r="AM1375" s="68"/>
      <c r="AN1375" s="68"/>
      <c r="AO1375" s="68"/>
      <c r="AP1375" s="68"/>
      <c r="AQ1375" s="68"/>
      <c r="AR1375" s="68"/>
      <c r="AS1375" s="68"/>
      <c r="AT1375" s="68"/>
      <c r="AU1375" s="68"/>
      <c r="AV1375" s="68"/>
      <c r="AW1375" s="68"/>
      <c r="AX1375" s="68"/>
      <c r="AY1375" s="68"/>
      <c r="AZ1375" s="68"/>
      <c r="BA1375" s="68"/>
      <c r="BB1375" s="68"/>
      <c r="BC1375" s="68"/>
      <c r="BD1375" s="68"/>
      <c r="BE1375" s="68"/>
      <c r="BF1375" s="68"/>
      <c r="BG1375" s="68"/>
      <c r="BH1375" s="68"/>
      <c r="BI1375" s="68"/>
      <c r="BJ1375" s="68"/>
      <c r="BK1375" s="68"/>
      <c r="BL1375" s="68"/>
      <c r="BM1375" s="68"/>
      <c r="BN1375" s="68"/>
      <c r="BO1375" s="68"/>
      <c r="BP1375" s="68"/>
      <c r="BQ1375" s="68"/>
      <c r="BR1375" s="68"/>
      <c r="BS1375" s="68"/>
      <c r="BT1375" s="68"/>
      <c r="BU1375" s="68"/>
      <c r="BV1375" s="68"/>
      <c r="BW1375" s="68"/>
      <c r="BX1375" s="68"/>
      <c r="BY1375" s="68"/>
      <c r="BZ1375" s="68"/>
      <c r="CA1375" s="68"/>
      <c r="CB1375" s="68"/>
      <c r="CC1375" s="68"/>
      <c r="CD1375" s="68"/>
      <c r="CE1375" s="68"/>
      <c r="CF1375" s="68"/>
      <c r="CG1375" s="68"/>
      <c r="CH1375" s="68"/>
      <c r="CI1375" s="68"/>
    </row>
    <row r="1376">
      <c r="A1376" s="66">
        <v>2346.0</v>
      </c>
      <c r="B1376" s="68"/>
      <c r="C1376" s="67" t="s">
        <v>758</v>
      </c>
      <c r="D1376" s="67" t="s">
        <v>904</v>
      </c>
      <c r="E1376" s="66">
        <v>2015.0</v>
      </c>
      <c r="F1376" s="67" t="s">
        <v>905</v>
      </c>
      <c r="G1376" s="67" t="s">
        <v>806</v>
      </c>
      <c r="H1376" s="67" t="s">
        <v>906</v>
      </c>
      <c r="I1376" s="67" t="s">
        <v>95</v>
      </c>
      <c r="J1376" s="66">
        <v>2015.0</v>
      </c>
      <c r="K1376" s="66">
        <v>19.91</v>
      </c>
      <c r="L1376" s="67" t="s">
        <v>907</v>
      </c>
      <c r="M1376" s="67" t="s">
        <v>910</v>
      </c>
      <c r="N1376" s="66">
        <v>8.45</v>
      </c>
      <c r="O1376" s="67" t="s">
        <v>911</v>
      </c>
      <c r="P1376" s="68"/>
      <c r="Q1376" s="68"/>
      <c r="R1376" s="68"/>
      <c r="S1376" s="68"/>
      <c r="T1376" s="68"/>
      <c r="U1376" s="68"/>
      <c r="V1376" s="68"/>
      <c r="W1376" s="68"/>
      <c r="X1376" s="69"/>
      <c r="Y1376" s="69"/>
      <c r="Z1376" s="66">
        <v>1.0</v>
      </c>
      <c r="AA1376" s="68"/>
      <c r="AB1376" s="68"/>
      <c r="AC1376" s="68"/>
      <c r="AD1376" s="68"/>
      <c r="AE1376" s="68"/>
      <c r="AF1376" s="68"/>
      <c r="AG1376" s="68"/>
      <c r="AH1376" s="68"/>
      <c r="AI1376" s="68"/>
      <c r="AJ1376" s="68"/>
      <c r="AK1376" s="68"/>
      <c r="AL1376" s="68"/>
      <c r="AM1376" s="68"/>
      <c r="AN1376" s="68"/>
      <c r="AO1376" s="68"/>
      <c r="AP1376" s="68"/>
      <c r="AQ1376" s="68"/>
      <c r="AR1376" s="68"/>
      <c r="AS1376" s="68"/>
      <c r="AT1376" s="68"/>
      <c r="AU1376" s="68"/>
      <c r="AV1376" s="68"/>
      <c r="AW1376" s="68"/>
      <c r="AX1376" s="68"/>
      <c r="AY1376" s="68"/>
      <c r="AZ1376" s="68"/>
      <c r="BA1376" s="68"/>
      <c r="BB1376" s="68"/>
      <c r="BC1376" s="68"/>
      <c r="BD1376" s="68"/>
      <c r="BE1376" s="68"/>
      <c r="BF1376" s="68"/>
      <c r="BG1376" s="68"/>
      <c r="BH1376" s="68"/>
      <c r="BI1376" s="68"/>
      <c r="BJ1376" s="68"/>
      <c r="BK1376" s="68"/>
      <c r="BL1376" s="68"/>
      <c r="BM1376" s="68"/>
      <c r="BN1376" s="68"/>
      <c r="BO1376" s="68"/>
      <c r="BP1376" s="68"/>
      <c r="BQ1376" s="68"/>
      <c r="BR1376" s="68"/>
      <c r="BS1376" s="68"/>
      <c r="BT1376" s="68"/>
      <c r="BU1376" s="68"/>
      <c r="BV1376" s="68"/>
      <c r="BW1376" s="68"/>
      <c r="BX1376" s="68"/>
      <c r="BY1376" s="68"/>
      <c r="BZ1376" s="68"/>
      <c r="CA1376" s="68"/>
      <c r="CB1376" s="68"/>
      <c r="CC1376" s="68"/>
      <c r="CD1376" s="68"/>
      <c r="CE1376" s="68"/>
      <c r="CF1376" s="68"/>
      <c r="CG1376" s="68"/>
      <c r="CH1376" s="68"/>
      <c r="CI1376" s="68"/>
    </row>
    <row r="1377">
      <c r="A1377" s="66">
        <v>2346.0</v>
      </c>
      <c r="B1377" s="68"/>
      <c r="C1377" s="67" t="s">
        <v>758</v>
      </c>
      <c r="D1377" s="67" t="s">
        <v>904</v>
      </c>
      <c r="E1377" s="66">
        <v>2015.0</v>
      </c>
      <c r="F1377" s="67" t="s">
        <v>905</v>
      </c>
      <c r="G1377" s="67" t="s">
        <v>806</v>
      </c>
      <c r="H1377" s="67" t="s">
        <v>906</v>
      </c>
      <c r="I1377" s="67" t="s">
        <v>95</v>
      </c>
      <c r="J1377" s="66">
        <v>2015.0</v>
      </c>
      <c r="K1377" s="66">
        <v>31.64</v>
      </c>
      <c r="L1377" s="67" t="s">
        <v>907</v>
      </c>
      <c r="M1377" s="67" t="s">
        <v>912</v>
      </c>
      <c r="N1377" s="66">
        <v>8.45</v>
      </c>
      <c r="O1377" s="67" t="s">
        <v>913</v>
      </c>
      <c r="P1377" s="68"/>
      <c r="Q1377" s="68"/>
      <c r="R1377" s="68"/>
      <c r="S1377" s="68"/>
      <c r="T1377" s="68"/>
      <c r="U1377" s="68"/>
      <c r="V1377" s="68"/>
      <c r="W1377" s="68"/>
      <c r="X1377" s="69"/>
      <c r="Y1377" s="69"/>
      <c r="Z1377" s="66">
        <v>1.0</v>
      </c>
      <c r="AA1377" s="68"/>
      <c r="AB1377" s="68"/>
      <c r="AC1377" s="68"/>
      <c r="AD1377" s="68"/>
      <c r="AE1377" s="68"/>
      <c r="AF1377" s="68"/>
      <c r="AG1377" s="68"/>
      <c r="AH1377" s="68"/>
      <c r="AI1377" s="68"/>
      <c r="AJ1377" s="68"/>
      <c r="AK1377" s="68"/>
      <c r="AL1377" s="68"/>
      <c r="AM1377" s="68"/>
      <c r="AN1377" s="68"/>
      <c r="AO1377" s="68"/>
      <c r="AP1377" s="68"/>
      <c r="AQ1377" s="68"/>
      <c r="AR1377" s="68"/>
      <c r="AS1377" s="68"/>
      <c r="AT1377" s="68"/>
      <c r="AU1377" s="68"/>
      <c r="AV1377" s="68"/>
      <c r="AW1377" s="68"/>
      <c r="AX1377" s="68"/>
      <c r="AY1377" s="68"/>
      <c r="AZ1377" s="68"/>
      <c r="BA1377" s="68"/>
      <c r="BB1377" s="68"/>
      <c r="BC1377" s="68"/>
      <c r="BD1377" s="68"/>
      <c r="BE1377" s="68"/>
      <c r="BF1377" s="68"/>
      <c r="BG1377" s="68"/>
      <c r="BH1377" s="68"/>
      <c r="BI1377" s="68"/>
      <c r="BJ1377" s="68"/>
      <c r="BK1377" s="68"/>
      <c r="BL1377" s="68"/>
      <c r="BM1377" s="68"/>
      <c r="BN1377" s="68"/>
      <c r="BO1377" s="68"/>
      <c r="BP1377" s="68"/>
      <c r="BQ1377" s="68"/>
      <c r="BR1377" s="68"/>
      <c r="BS1377" s="68"/>
      <c r="BT1377" s="68"/>
      <c r="BU1377" s="68"/>
      <c r="BV1377" s="68"/>
      <c r="BW1377" s="68"/>
      <c r="BX1377" s="68"/>
      <c r="BY1377" s="68"/>
      <c r="BZ1377" s="68"/>
      <c r="CA1377" s="68"/>
      <c r="CB1377" s="68"/>
      <c r="CC1377" s="68"/>
      <c r="CD1377" s="68"/>
      <c r="CE1377" s="68"/>
      <c r="CF1377" s="68"/>
      <c r="CG1377" s="68"/>
      <c r="CH1377" s="68"/>
      <c r="CI1377" s="68"/>
    </row>
    <row r="1378">
      <c r="A1378" s="66">
        <v>2346.0</v>
      </c>
      <c r="B1378" s="68"/>
      <c r="C1378" s="67" t="s">
        <v>758</v>
      </c>
      <c r="D1378" s="67" t="s">
        <v>904</v>
      </c>
      <c r="E1378" s="66">
        <v>2015.0</v>
      </c>
      <c r="F1378" s="67" t="s">
        <v>905</v>
      </c>
      <c r="G1378" s="67" t="s">
        <v>806</v>
      </c>
      <c r="H1378" s="67" t="s">
        <v>906</v>
      </c>
      <c r="I1378" s="67" t="s">
        <v>95</v>
      </c>
      <c r="J1378" s="66">
        <v>2015.0</v>
      </c>
      <c r="K1378" s="66">
        <v>43.64</v>
      </c>
      <c r="L1378" s="67" t="s">
        <v>907</v>
      </c>
      <c r="M1378" s="67" t="s">
        <v>914</v>
      </c>
      <c r="N1378" s="66">
        <v>8.45</v>
      </c>
      <c r="O1378" s="67" t="s">
        <v>915</v>
      </c>
      <c r="P1378" s="68"/>
      <c r="Q1378" s="68"/>
      <c r="R1378" s="68"/>
      <c r="S1378" s="68"/>
      <c r="T1378" s="68"/>
      <c r="U1378" s="68"/>
      <c r="V1378" s="68"/>
      <c r="W1378" s="68"/>
      <c r="X1378" s="69"/>
      <c r="Y1378" s="69"/>
      <c r="Z1378" s="66">
        <v>1.0</v>
      </c>
      <c r="AA1378" s="68"/>
      <c r="AB1378" s="68"/>
      <c r="AC1378" s="68"/>
      <c r="AD1378" s="68"/>
      <c r="AE1378" s="68"/>
      <c r="AF1378" s="68"/>
      <c r="AG1378" s="68"/>
      <c r="AH1378" s="68"/>
      <c r="AI1378" s="68"/>
      <c r="AJ1378" s="68"/>
      <c r="AK1378" s="68"/>
      <c r="AL1378" s="68"/>
      <c r="AM1378" s="68"/>
      <c r="AN1378" s="68"/>
      <c r="AO1378" s="68"/>
      <c r="AP1378" s="68"/>
      <c r="AQ1378" s="68"/>
      <c r="AR1378" s="68"/>
      <c r="AS1378" s="68"/>
      <c r="AT1378" s="68"/>
      <c r="AU1378" s="68"/>
      <c r="AV1378" s="68"/>
      <c r="AW1378" s="68"/>
      <c r="AX1378" s="68"/>
      <c r="AY1378" s="68"/>
      <c r="AZ1378" s="68"/>
      <c r="BA1378" s="68"/>
      <c r="BB1378" s="68"/>
      <c r="BC1378" s="68"/>
      <c r="BD1378" s="68"/>
      <c r="BE1378" s="68"/>
      <c r="BF1378" s="68"/>
      <c r="BG1378" s="68"/>
      <c r="BH1378" s="68"/>
      <c r="BI1378" s="68"/>
      <c r="BJ1378" s="68"/>
      <c r="BK1378" s="68"/>
      <c r="BL1378" s="68"/>
      <c r="BM1378" s="68"/>
      <c r="BN1378" s="68"/>
      <c r="BO1378" s="68"/>
      <c r="BP1378" s="68"/>
      <c r="BQ1378" s="68"/>
      <c r="BR1378" s="68"/>
      <c r="BS1378" s="68"/>
      <c r="BT1378" s="68"/>
      <c r="BU1378" s="68"/>
      <c r="BV1378" s="68"/>
      <c r="BW1378" s="68"/>
      <c r="BX1378" s="68"/>
      <c r="BY1378" s="68"/>
      <c r="BZ1378" s="68"/>
      <c r="CA1378" s="68"/>
      <c r="CB1378" s="68"/>
      <c r="CC1378" s="68"/>
      <c r="CD1378" s="68"/>
      <c r="CE1378" s="68"/>
      <c r="CF1378" s="68"/>
      <c r="CG1378" s="68"/>
      <c r="CH1378" s="68"/>
      <c r="CI1378" s="68"/>
    </row>
    <row r="1379">
      <c r="A1379" s="66">
        <v>2346.0</v>
      </c>
      <c r="B1379" s="68"/>
      <c r="C1379" s="67" t="s">
        <v>758</v>
      </c>
      <c r="D1379" s="67" t="s">
        <v>904</v>
      </c>
      <c r="E1379" s="66">
        <v>2015.0</v>
      </c>
      <c r="F1379" s="67" t="s">
        <v>905</v>
      </c>
      <c r="G1379" s="67" t="s">
        <v>806</v>
      </c>
      <c r="H1379" s="67" t="s">
        <v>906</v>
      </c>
      <c r="I1379" s="67" t="s">
        <v>95</v>
      </c>
      <c r="J1379" s="66">
        <v>2015.0</v>
      </c>
      <c r="K1379" s="66">
        <v>55.91</v>
      </c>
      <c r="L1379" s="67" t="s">
        <v>907</v>
      </c>
      <c r="M1379" s="67" t="s">
        <v>916</v>
      </c>
      <c r="N1379" s="66">
        <v>8.45</v>
      </c>
      <c r="O1379" s="67" t="s">
        <v>917</v>
      </c>
      <c r="P1379" s="68"/>
      <c r="Q1379" s="68"/>
      <c r="R1379" s="68"/>
      <c r="S1379" s="68"/>
      <c r="T1379" s="68"/>
      <c r="U1379" s="68"/>
      <c r="V1379" s="68"/>
      <c r="W1379" s="68"/>
      <c r="X1379" s="69"/>
      <c r="Y1379" s="69"/>
      <c r="Z1379" s="66">
        <v>1.0</v>
      </c>
      <c r="AA1379" s="68"/>
      <c r="AB1379" s="68"/>
      <c r="AC1379" s="68"/>
      <c r="AD1379" s="68"/>
      <c r="AE1379" s="68"/>
      <c r="AF1379" s="68"/>
      <c r="AG1379" s="68"/>
      <c r="AH1379" s="68"/>
      <c r="AI1379" s="68"/>
      <c r="AJ1379" s="68"/>
      <c r="AK1379" s="68"/>
      <c r="AL1379" s="68"/>
      <c r="AM1379" s="68"/>
      <c r="AN1379" s="68"/>
      <c r="AO1379" s="68"/>
      <c r="AP1379" s="68"/>
      <c r="AQ1379" s="68"/>
      <c r="AR1379" s="68"/>
      <c r="AS1379" s="68"/>
      <c r="AT1379" s="68"/>
      <c r="AU1379" s="68"/>
      <c r="AV1379" s="68"/>
      <c r="AW1379" s="68"/>
      <c r="AX1379" s="68"/>
      <c r="AY1379" s="68"/>
      <c r="AZ1379" s="68"/>
      <c r="BA1379" s="68"/>
      <c r="BB1379" s="68"/>
      <c r="BC1379" s="68"/>
      <c r="BD1379" s="68"/>
      <c r="BE1379" s="68"/>
      <c r="BF1379" s="68"/>
      <c r="BG1379" s="68"/>
      <c r="BH1379" s="68"/>
      <c r="BI1379" s="68"/>
      <c r="BJ1379" s="68"/>
      <c r="BK1379" s="68"/>
      <c r="BL1379" s="68"/>
      <c r="BM1379" s="68"/>
      <c r="BN1379" s="68"/>
      <c r="BO1379" s="68"/>
      <c r="BP1379" s="68"/>
      <c r="BQ1379" s="68"/>
      <c r="BR1379" s="68"/>
      <c r="BS1379" s="68"/>
      <c r="BT1379" s="68"/>
      <c r="BU1379" s="68"/>
      <c r="BV1379" s="68"/>
      <c r="BW1379" s="68"/>
      <c r="BX1379" s="68"/>
      <c r="BY1379" s="68"/>
      <c r="BZ1379" s="68"/>
      <c r="CA1379" s="68"/>
      <c r="CB1379" s="68"/>
      <c r="CC1379" s="68"/>
      <c r="CD1379" s="68"/>
      <c r="CE1379" s="68"/>
      <c r="CF1379" s="68"/>
      <c r="CG1379" s="68"/>
      <c r="CH1379" s="68"/>
      <c r="CI1379" s="68"/>
    </row>
    <row r="1380">
      <c r="A1380" s="66">
        <v>2346.0</v>
      </c>
      <c r="B1380" s="68"/>
      <c r="C1380" s="67" t="s">
        <v>758</v>
      </c>
      <c r="D1380" s="67" t="s">
        <v>904</v>
      </c>
      <c r="E1380" s="66">
        <v>2015.0</v>
      </c>
      <c r="F1380" s="67" t="s">
        <v>905</v>
      </c>
      <c r="G1380" s="67" t="s">
        <v>806</v>
      </c>
      <c r="H1380" s="67" t="s">
        <v>906</v>
      </c>
      <c r="I1380" s="67" t="s">
        <v>95</v>
      </c>
      <c r="J1380" s="66">
        <v>2015.0</v>
      </c>
      <c r="K1380" s="66">
        <v>68.18</v>
      </c>
      <c r="L1380" s="67" t="s">
        <v>907</v>
      </c>
      <c r="M1380" s="67" t="s">
        <v>918</v>
      </c>
      <c r="N1380" s="66">
        <v>8.45</v>
      </c>
      <c r="O1380" s="67" t="s">
        <v>919</v>
      </c>
      <c r="P1380" s="68"/>
      <c r="Q1380" s="68"/>
      <c r="R1380" s="68"/>
      <c r="S1380" s="68"/>
      <c r="T1380" s="68"/>
      <c r="U1380" s="68"/>
      <c r="V1380" s="68"/>
      <c r="W1380" s="68"/>
      <c r="X1380" s="69"/>
      <c r="Y1380" s="69"/>
      <c r="Z1380" s="66">
        <v>1.0</v>
      </c>
      <c r="AA1380" s="68"/>
      <c r="AB1380" s="68"/>
      <c r="AC1380" s="68"/>
      <c r="AD1380" s="68"/>
      <c r="AE1380" s="68"/>
      <c r="AF1380" s="68"/>
      <c r="AG1380" s="68"/>
      <c r="AH1380" s="68"/>
      <c r="AI1380" s="68"/>
      <c r="AJ1380" s="68"/>
      <c r="AK1380" s="68"/>
      <c r="AL1380" s="68"/>
      <c r="AM1380" s="68"/>
      <c r="AN1380" s="68"/>
      <c r="AO1380" s="68"/>
      <c r="AP1380" s="68"/>
      <c r="AQ1380" s="68"/>
      <c r="AR1380" s="68"/>
      <c r="AS1380" s="68"/>
      <c r="AT1380" s="68"/>
      <c r="AU1380" s="68"/>
      <c r="AV1380" s="68"/>
      <c r="AW1380" s="68"/>
      <c r="AX1380" s="68"/>
      <c r="AY1380" s="68"/>
      <c r="AZ1380" s="68"/>
      <c r="BA1380" s="68"/>
      <c r="BB1380" s="68"/>
      <c r="BC1380" s="68"/>
      <c r="BD1380" s="68"/>
      <c r="BE1380" s="68"/>
      <c r="BF1380" s="68"/>
      <c r="BG1380" s="68"/>
      <c r="BH1380" s="68"/>
      <c r="BI1380" s="68"/>
      <c r="BJ1380" s="68"/>
      <c r="BK1380" s="68"/>
      <c r="BL1380" s="68"/>
      <c r="BM1380" s="68"/>
      <c r="BN1380" s="68"/>
      <c r="BO1380" s="68"/>
      <c r="BP1380" s="68"/>
      <c r="BQ1380" s="68"/>
      <c r="BR1380" s="68"/>
      <c r="BS1380" s="68"/>
      <c r="BT1380" s="68"/>
      <c r="BU1380" s="68"/>
      <c r="BV1380" s="68"/>
      <c r="BW1380" s="68"/>
      <c r="BX1380" s="68"/>
      <c r="BY1380" s="68"/>
      <c r="BZ1380" s="68"/>
      <c r="CA1380" s="68"/>
      <c r="CB1380" s="68"/>
      <c r="CC1380" s="68"/>
      <c r="CD1380" s="68"/>
      <c r="CE1380" s="68"/>
      <c r="CF1380" s="68"/>
      <c r="CG1380" s="68"/>
      <c r="CH1380" s="68"/>
      <c r="CI1380" s="68"/>
    </row>
    <row r="1381">
      <c r="A1381" s="66">
        <v>2346.0</v>
      </c>
      <c r="B1381" s="68"/>
      <c r="C1381" s="67" t="s">
        <v>758</v>
      </c>
      <c r="D1381" s="67" t="s">
        <v>904</v>
      </c>
      <c r="E1381" s="66">
        <v>2015.0</v>
      </c>
      <c r="F1381" s="67" t="s">
        <v>905</v>
      </c>
      <c r="G1381" s="67" t="s">
        <v>806</v>
      </c>
      <c r="H1381" s="67" t="s">
        <v>906</v>
      </c>
      <c r="I1381" s="67" t="s">
        <v>95</v>
      </c>
      <c r="J1381" s="66">
        <v>2015.0</v>
      </c>
      <c r="K1381" s="66">
        <v>120.0</v>
      </c>
      <c r="L1381" s="67" t="s">
        <v>907</v>
      </c>
      <c r="M1381" s="67" t="s">
        <v>920</v>
      </c>
      <c r="N1381" s="66">
        <v>8.45</v>
      </c>
      <c r="O1381" s="67" t="s">
        <v>921</v>
      </c>
      <c r="Q1381" s="68"/>
      <c r="R1381" s="68"/>
      <c r="S1381" s="68"/>
      <c r="T1381" s="68"/>
      <c r="U1381" s="68"/>
      <c r="V1381" s="68"/>
      <c r="W1381" s="68"/>
      <c r="X1381" s="69"/>
      <c r="Y1381" s="69"/>
      <c r="Z1381" s="66">
        <v>1.0</v>
      </c>
      <c r="AA1381" s="68"/>
      <c r="AB1381" s="68"/>
      <c r="AC1381" s="68"/>
      <c r="AD1381" s="68"/>
      <c r="AE1381" s="68"/>
      <c r="AF1381" s="68"/>
      <c r="AG1381" s="68"/>
      <c r="AH1381" s="68"/>
      <c r="AI1381" s="68"/>
      <c r="AJ1381" s="68"/>
      <c r="AK1381" s="68"/>
      <c r="AL1381" s="68"/>
      <c r="AM1381" s="68"/>
      <c r="AN1381" s="68"/>
      <c r="AO1381" s="68"/>
      <c r="AP1381" s="68"/>
      <c r="AQ1381" s="68"/>
      <c r="AR1381" s="68"/>
      <c r="AS1381" s="68"/>
      <c r="AT1381" s="68"/>
      <c r="AU1381" s="68"/>
      <c r="AV1381" s="68"/>
      <c r="AW1381" s="68"/>
      <c r="AX1381" s="68"/>
      <c r="AY1381" s="68"/>
      <c r="AZ1381" s="68"/>
      <c r="BA1381" s="68"/>
      <c r="BB1381" s="68"/>
      <c r="BC1381" s="68"/>
      <c r="BD1381" s="68"/>
      <c r="BE1381" s="68"/>
      <c r="BF1381" s="68"/>
      <c r="BG1381" s="68"/>
      <c r="BH1381" s="68"/>
      <c r="BI1381" s="68"/>
      <c r="BJ1381" s="68"/>
      <c r="BK1381" s="68"/>
      <c r="BL1381" s="68"/>
      <c r="BM1381" s="68"/>
      <c r="BN1381" s="68"/>
      <c r="BO1381" s="68"/>
      <c r="BP1381" s="68"/>
      <c r="BQ1381" s="68"/>
      <c r="BR1381" s="68"/>
      <c r="BS1381" s="68"/>
      <c r="BT1381" s="68"/>
      <c r="BU1381" s="68"/>
      <c r="BV1381" s="68"/>
      <c r="BW1381" s="68"/>
      <c r="BX1381" s="68"/>
      <c r="BY1381" s="68"/>
      <c r="BZ1381" s="68"/>
      <c r="CA1381" s="68"/>
      <c r="CB1381" s="68"/>
      <c r="CC1381" s="68"/>
      <c r="CD1381" s="68"/>
      <c r="CE1381" s="68"/>
      <c r="CF1381" s="68"/>
      <c r="CG1381" s="68"/>
      <c r="CH1381" s="68"/>
      <c r="CI1381" s="68"/>
    </row>
    <row r="1382">
      <c r="A1382" s="66">
        <v>2346.0</v>
      </c>
      <c r="B1382" s="68"/>
      <c r="C1382" s="67" t="s">
        <v>758</v>
      </c>
      <c r="D1382" s="67" t="s">
        <v>904</v>
      </c>
      <c r="E1382" s="66">
        <v>2015.0</v>
      </c>
      <c r="F1382" s="67" t="s">
        <v>905</v>
      </c>
      <c r="G1382" s="67" t="s">
        <v>806</v>
      </c>
      <c r="H1382" s="67" t="s">
        <v>906</v>
      </c>
      <c r="I1382" s="67" t="s">
        <v>626</v>
      </c>
      <c r="J1382" s="66">
        <v>2015.0</v>
      </c>
      <c r="K1382" s="66">
        <v>4.64</v>
      </c>
      <c r="L1382" s="67" t="s">
        <v>907</v>
      </c>
      <c r="M1382" s="67" t="s">
        <v>922</v>
      </c>
      <c r="N1382" s="66">
        <v>8.45</v>
      </c>
      <c r="O1382" s="67" t="s">
        <v>909</v>
      </c>
      <c r="Q1382" s="68"/>
      <c r="R1382" s="68"/>
      <c r="S1382" s="68"/>
      <c r="T1382" s="68"/>
      <c r="U1382" s="68"/>
      <c r="V1382" s="68"/>
      <c r="W1382" s="68"/>
      <c r="X1382" s="69"/>
      <c r="Y1382" s="69"/>
      <c r="Z1382" s="66">
        <v>1.0</v>
      </c>
      <c r="AA1382" s="66">
        <v>1.0</v>
      </c>
      <c r="AB1382" s="68"/>
      <c r="AC1382" s="68"/>
      <c r="AD1382" s="68"/>
      <c r="AE1382" s="68"/>
      <c r="AF1382" s="68"/>
      <c r="AG1382" s="68"/>
      <c r="AH1382" s="68"/>
      <c r="AI1382" s="68"/>
      <c r="AJ1382" s="68"/>
      <c r="AK1382" s="68"/>
      <c r="AL1382" s="68"/>
      <c r="AM1382" s="68"/>
      <c r="AN1382" s="68"/>
      <c r="AO1382" s="68"/>
      <c r="AP1382" s="68"/>
      <c r="AQ1382" s="68"/>
      <c r="AR1382" s="68"/>
      <c r="AS1382" s="68"/>
      <c r="AT1382" s="68"/>
      <c r="AU1382" s="68"/>
      <c r="AV1382" s="68"/>
      <c r="AW1382" s="68"/>
      <c r="AX1382" s="68"/>
      <c r="AY1382" s="68"/>
      <c r="AZ1382" s="68"/>
      <c r="BA1382" s="68"/>
      <c r="BB1382" s="68"/>
      <c r="BC1382" s="68"/>
      <c r="BD1382" s="68"/>
      <c r="BE1382" s="68"/>
      <c r="BF1382" s="68"/>
      <c r="BG1382" s="68"/>
      <c r="BH1382" s="68"/>
      <c r="BI1382" s="68"/>
      <c r="BJ1382" s="68"/>
      <c r="BK1382" s="68"/>
      <c r="BL1382" s="68"/>
      <c r="BM1382" s="68"/>
      <c r="BN1382" s="68"/>
      <c r="BO1382" s="68"/>
      <c r="BP1382" s="68"/>
      <c r="BQ1382" s="68"/>
      <c r="BR1382" s="68"/>
      <c r="BS1382" s="68"/>
      <c r="BT1382" s="68"/>
      <c r="BU1382" s="68"/>
      <c r="BV1382" s="68"/>
      <c r="BW1382" s="68"/>
      <c r="BX1382" s="68"/>
      <c r="BY1382" s="68"/>
      <c r="BZ1382" s="68"/>
      <c r="CA1382" s="68"/>
      <c r="CB1382" s="68"/>
      <c r="CC1382" s="68"/>
      <c r="CD1382" s="68"/>
      <c r="CE1382" s="68"/>
      <c r="CF1382" s="68"/>
      <c r="CG1382" s="68"/>
      <c r="CH1382" s="68"/>
      <c r="CI1382" s="68"/>
    </row>
    <row r="1383">
      <c r="A1383" s="66">
        <v>2346.0</v>
      </c>
      <c r="B1383" s="68"/>
      <c r="C1383" s="67" t="s">
        <v>758</v>
      </c>
      <c r="D1383" s="67" t="s">
        <v>904</v>
      </c>
      <c r="E1383" s="66">
        <v>2015.0</v>
      </c>
      <c r="F1383" s="67" t="s">
        <v>905</v>
      </c>
      <c r="G1383" s="67" t="s">
        <v>806</v>
      </c>
      <c r="H1383" s="67" t="s">
        <v>906</v>
      </c>
      <c r="I1383" s="67" t="s">
        <v>626</v>
      </c>
      <c r="J1383" s="66">
        <v>2015.0</v>
      </c>
      <c r="K1383" s="66">
        <v>16.64</v>
      </c>
      <c r="L1383" s="67" t="s">
        <v>907</v>
      </c>
      <c r="M1383" s="67" t="s">
        <v>910</v>
      </c>
      <c r="N1383" s="66">
        <v>8.45</v>
      </c>
      <c r="O1383" s="67" t="s">
        <v>911</v>
      </c>
      <c r="P1383" s="68"/>
      <c r="Q1383" s="68"/>
      <c r="R1383" s="68"/>
      <c r="S1383" s="68"/>
      <c r="T1383" s="68"/>
      <c r="U1383" s="68"/>
      <c r="V1383" s="68"/>
      <c r="W1383" s="68"/>
      <c r="X1383" s="69"/>
      <c r="Y1383" s="69"/>
      <c r="Z1383" s="66">
        <v>1.0</v>
      </c>
      <c r="AA1383" s="66">
        <v>1.0</v>
      </c>
      <c r="AB1383" s="68"/>
      <c r="AC1383" s="68"/>
      <c r="AD1383" s="68"/>
      <c r="AE1383" s="68"/>
      <c r="AF1383" s="68"/>
      <c r="AG1383" s="68"/>
      <c r="AH1383" s="68"/>
      <c r="AI1383" s="68"/>
      <c r="AJ1383" s="68"/>
      <c r="AK1383" s="68"/>
      <c r="AL1383" s="68"/>
      <c r="AM1383" s="68"/>
      <c r="AN1383" s="68"/>
      <c r="AO1383" s="68"/>
      <c r="AP1383" s="68"/>
      <c r="AQ1383" s="68"/>
      <c r="AR1383" s="68"/>
      <c r="AS1383" s="68"/>
      <c r="AT1383" s="68"/>
      <c r="AU1383" s="68"/>
      <c r="AV1383" s="68"/>
      <c r="AW1383" s="68"/>
      <c r="AX1383" s="68"/>
      <c r="AY1383" s="68"/>
      <c r="AZ1383" s="68"/>
      <c r="BA1383" s="68"/>
      <c r="BB1383" s="68"/>
      <c r="BC1383" s="68"/>
      <c r="BD1383" s="68"/>
      <c r="BE1383" s="68"/>
      <c r="BF1383" s="68"/>
      <c r="BG1383" s="68"/>
      <c r="BH1383" s="68"/>
      <c r="BI1383" s="68"/>
      <c r="BJ1383" s="68"/>
      <c r="BK1383" s="68"/>
      <c r="BL1383" s="68"/>
      <c r="BM1383" s="68"/>
      <c r="BN1383" s="68"/>
      <c r="BO1383" s="68"/>
      <c r="BP1383" s="68"/>
      <c r="BQ1383" s="68"/>
      <c r="BR1383" s="68"/>
      <c r="BS1383" s="68"/>
      <c r="BT1383" s="68"/>
      <c r="BU1383" s="68"/>
      <c r="BV1383" s="68"/>
      <c r="BW1383" s="68"/>
      <c r="BX1383" s="68"/>
      <c r="BY1383" s="68"/>
      <c r="BZ1383" s="68"/>
      <c r="CA1383" s="68"/>
      <c r="CB1383" s="68"/>
      <c r="CC1383" s="68"/>
      <c r="CD1383" s="68"/>
      <c r="CE1383" s="68"/>
      <c r="CF1383" s="68"/>
      <c r="CG1383" s="68"/>
      <c r="CH1383" s="68"/>
      <c r="CI1383" s="68"/>
    </row>
    <row r="1384">
      <c r="A1384" s="66">
        <v>2346.0</v>
      </c>
      <c r="B1384" s="68"/>
      <c r="C1384" s="67" t="s">
        <v>758</v>
      </c>
      <c r="D1384" s="67" t="s">
        <v>904</v>
      </c>
      <c r="E1384" s="66">
        <v>2015.0</v>
      </c>
      <c r="F1384" s="67" t="s">
        <v>905</v>
      </c>
      <c r="G1384" s="67" t="s">
        <v>806</v>
      </c>
      <c r="H1384" s="67" t="s">
        <v>906</v>
      </c>
      <c r="I1384" s="67" t="s">
        <v>626</v>
      </c>
      <c r="J1384" s="66">
        <v>2015.0</v>
      </c>
      <c r="K1384" s="66">
        <v>28.36</v>
      </c>
      <c r="L1384" s="67" t="s">
        <v>907</v>
      </c>
      <c r="M1384" s="67" t="s">
        <v>912</v>
      </c>
      <c r="N1384" s="66">
        <v>8.45</v>
      </c>
      <c r="O1384" s="67" t="s">
        <v>913</v>
      </c>
      <c r="P1384" s="68"/>
      <c r="Q1384" s="68"/>
      <c r="R1384" s="68"/>
      <c r="S1384" s="68"/>
      <c r="T1384" s="68"/>
      <c r="U1384" s="68"/>
      <c r="V1384" s="68"/>
      <c r="W1384" s="68"/>
      <c r="X1384" s="69"/>
      <c r="Y1384" s="69"/>
      <c r="Z1384" s="66">
        <v>1.0</v>
      </c>
      <c r="AA1384" s="66">
        <v>1.0</v>
      </c>
      <c r="AB1384" s="68"/>
      <c r="AC1384" s="68"/>
      <c r="AD1384" s="68"/>
      <c r="AE1384" s="68"/>
      <c r="AF1384" s="68"/>
      <c r="AG1384" s="68"/>
      <c r="AH1384" s="68"/>
      <c r="AI1384" s="68"/>
      <c r="AJ1384" s="68"/>
      <c r="AK1384" s="68"/>
      <c r="AL1384" s="68"/>
      <c r="AM1384" s="68"/>
      <c r="AN1384" s="68"/>
      <c r="AO1384" s="68"/>
      <c r="AP1384" s="68"/>
      <c r="AQ1384" s="68"/>
      <c r="AR1384" s="68"/>
      <c r="AS1384" s="68"/>
      <c r="AT1384" s="68"/>
      <c r="AU1384" s="68"/>
      <c r="AV1384" s="68"/>
      <c r="AW1384" s="68"/>
      <c r="AX1384" s="68"/>
      <c r="AY1384" s="68"/>
      <c r="AZ1384" s="68"/>
      <c r="BA1384" s="68"/>
      <c r="BB1384" s="68"/>
      <c r="BC1384" s="68"/>
      <c r="BD1384" s="68"/>
      <c r="BE1384" s="68"/>
      <c r="BF1384" s="68"/>
      <c r="BG1384" s="68"/>
      <c r="BH1384" s="68"/>
      <c r="BI1384" s="68"/>
      <c r="BJ1384" s="68"/>
      <c r="BK1384" s="68"/>
      <c r="BL1384" s="68"/>
      <c r="BM1384" s="68"/>
      <c r="BN1384" s="68"/>
      <c r="BO1384" s="68"/>
      <c r="BP1384" s="68"/>
      <c r="BQ1384" s="68"/>
      <c r="BR1384" s="68"/>
      <c r="BS1384" s="68"/>
      <c r="BT1384" s="68"/>
      <c r="BU1384" s="68"/>
      <c r="BV1384" s="68"/>
      <c r="BW1384" s="68"/>
      <c r="BX1384" s="68"/>
      <c r="BY1384" s="68"/>
      <c r="BZ1384" s="68"/>
      <c r="CA1384" s="68"/>
      <c r="CB1384" s="68"/>
      <c r="CC1384" s="68"/>
      <c r="CD1384" s="68"/>
      <c r="CE1384" s="68"/>
      <c r="CF1384" s="68"/>
      <c r="CG1384" s="68"/>
      <c r="CH1384" s="68"/>
      <c r="CI1384" s="68"/>
    </row>
    <row r="1385">
      <c r="A1385" s="66">
        <v>2346.0</v>
      </c>
      <c r="B1385" s="68"/>
      <c r="C1385" s="67" t="s">
        <v>758</v>
      </c>
      <c r="D1385" s="67" t="s">
        <v>904</v>
      </c>
      <c r="E1385" s="66">
        <v>2015.0</v>
      </c>
      <c r="F1385" s="67" t="s">
        <v>905</v>
      </c>
      <c r="G1385" s="67" t="s">
        <v>806</v>
      </c>
      <c r="H1385" s="67" t="s">
        <v>906</v>
      </c>
      <c r="I1385" s="67" t="s">
        <v>626</v>
      </c>
      <c r="J1385" s="66">
        <v>2015.0</v>
      </c>
      <c r="K1385" s="66">
        <v>40.64</v>
      </c>
      <c r="L1385" s="67" t="s">
        <v>907</v>
      </c>
      <c r="M1385" s="67" t="s">
        <v>914</v>
      </c>
      <c r="N1385" s="66">
        <v>8.45</v>
      </c>
      <c r="O1385" s="67" t="s">
        <v>915</v>
      </c>
      <c r="P1385" s="68"/>
      <c r="Q1385" s="68"/>
      <c r="R1385" s="68"/>
      <c r="S1385" s="68"/>
      <c r="T1385" s="68"/>
      <c r="U1385" s="68"/>
      <c r="V1385" s="68"/>
      <c r="W1385" s="68"/>
      <c r="X1385" s="69"/>
      <c r="Y1385" s="69"/>
      <c r="Z1385" s="66">
        <v>1.0</v>
      </c>
      <c r="AA1385" s="66">
        <v>1.0</v>
      </c>
      <c r="AB1385" s="68"/>
      <c r="AC1385" s="68"/>
      <c r="AD1385" s="68"/>
      <c r="AE1385" s="68"/>
      <c r="AF1385" s="68"/>
      <c r="AG1385" s="68"/>
      <c r="AH1385" s="68"/>
      <c r="AI1385" s="68"/>
      <c r="AJ1385" s="68"/>
      <c r="AK1385" s="68"/>
      <c r="AL1385" s="68"/>
      <c r="AM1385" s="68"/>
      <c r="AN1385" s="68"/>
      <c r="AO1385" s="68"/>
      <c r="AP1385" s="68"/>
      <c r="AQ1385" s="68"/>
      <c r="AR1385" s="68"/>
      <c r="AS1385" s="68"/>
      <c r="AT1385" s="68"/>
      <c r="AU1385" s="68"/>
      <c r="AV1385" s="68"/>
      <c r="AW1385" s="68"/>
      <c r="AX1385" s="68"/>
      <c r="AY1385" s="68"/>
      <c r="AZ1385" s="68"/>
      <c r="BA1385" s="68"/>
      <c r="BB1385" s="68"/>
      <c r="BC1385" s="68"/>
      <c r="BD1385" s="68"/>
      <c r="BE1385" s="68"/>
      <c r="BF1385" s="68"/>
      <c r="BG1385" s="68"/>
      <c r="BH1385" s="68"/>
      <c r="BI1385" s="68"/>
      <c r="BJ1385" s="68"/>
      <c r="BK1385" s="68"/>
      <c r="BL1385" s="68"/>
      <c r="BM1385" s="68"/>
      <c r="BN1385" s="68"/>
      <c r="BO1385" s="68"/>
      <c r="BP1385" s="68"/>
      <c r="BQ1385" s="68"/>
      <c r="BR1385" s="68"/>
      <c r="BS1385" s="68"/>
      <c r="BT1385" s="68"/>
      <c r="BU1385" s="68"/>
      <c r="BV1385" s="68"/>
      <c r="BW1385" s="68"/>
      <c r="BX1385" s="68"/>
      <c r="BY1385" s="68"/>
      <c r="BZ1385" s="68"/>
      <c r="CA1385" s="68"/>
      <c r="CB1385" s="68"/>
      <c r="CC1385" s="68"/>
      <c r="CD1385" s="68"/>
      <c r="CE1385" s="68"/>
      <c r="CF1385" s="68"/>
      <c r="CG1385" s="68"/>
      <c r="CH1385" s="68"/>
      <c r="CI1385" s="68"/>
    </row>
    <row r="1386">
      <c r="A1386" s="66">
        <v>2346.0</v>
      </c>
      <c r="B1386" s="68"/>
      <c r="C1386" s="67" t="s">
        <v>758</v>
      </c>
      <c r="D1386" s="67" t="s">
        <v>904</v>
      </c>
      <c r="E1386" s="66">
        <v>2015.0</v>
      </c>
      <c r="F1386" s="67" t="s">
        <v>905</v>
      </c>
      <c r="G1386" s="67" t="s">
        <v>806</v>
      </c>
      <c r="H1386" s="67" t="s">
        <v>906</v>
      </c>
      <c r="I1386" s="67" t="s">
        <v>626</v>
      </c>
      <c r="J1386" s="66">
        <v>2015.0</v>
      </c>
      <c r="K1386" s="66">
        <v>52.91</v>
      </c>
      <c r="L1386" s="67" t="s">
        <v>907</v>
      </c>
      <c r="M1386" s="67" t="s">
        <v>916</v>
      </c>
      <c r="N1386" s="66">
        <v>8.45</v>
      </c>
      <c r="O1386" s="67" t="s">
        <v>917</v>
      </c>
      <c r="P1386" s="68"/>
      <c r="Q1386" s="68"/>
      <c r="R1386" s="68"/>
      <c r="S1386" s="68"/>
      <c r="T1386" s="68"/>
      <c r="U1386" s="68"/>
      <c r="V1386" s="68"/>
      <c r="W1386" s="68"/>
      <c r="X1386" s="69"/>
      <c r="Y1386" s="69"/>
      <c r="Z1386" s="66">
        <v>1.0</v>
      </c>
      <c r="AA1386" s="66">
        <v>1.0</v>
      </c>
      <c r="AB1386" s="68"/>
      <c r="AC1386" s="68"/>
      <c r="AD1386" s="68"/>
      <c r="AE1386" s="68"/>
      <c r="AF1386" s="68"/>
      <c r="AG1386" s="68"/>
      <c r="AH1386" s="68"/>
      <c r="AI1386" s="68"/>
      <c r="AJ1386" s="68"/>
      <c r="AK1386" s="68"/>
      <c r="AL1386" s="68"/>
      <c r="AM1386" s="68"/>
      <c r="AN1386" s="68"/>
      <c r="AO1386" s="68"/>
      <c r="AP1386" s="68"/>
      <c r="AQ1386" s="68"/>
      <c r="AR1386" s="68"/>
      <c r="AS1386" s="68"/>
      <c r="AT1386" s="68"/>
      <c r="AU1386" s="68"/>
      <c r="AV1386" s="68"/>
      <c r="AW1386" s="68"/>
      <c r="AX1386" s="68"/>
      <c r="AY1386" s="68"/>
      <c r="AZ1386" s="68"/>
      <c r="BA1386" s="68"/>
      <c r="BB1386" s="68"/>
      <c r="BC1386" s="68"/>
      <c r="BD1386" s="68"/>
      <c r="BE1386" s="68"/>
      <c r="BF1386" s="68"/>
      <c r="BG1386" s="68"/>
      <c r="BH1386" s="68"/>
      <c r="BI1386" s="68"/>
      <c r="BJ1386" s="68"/>
      <c r="BK1386" s="68"/>
      <c r="BL1386" s="68"/>
      <c r="BM1386" s="68"/>
      <c r="BN1386" s="68"/>
      <c r="BO1386" s="68"/>
      <c r="BP1386" s="68"/>
      <c r="BQ1386" s="68"/>
      <c r="BR1386" s="68"/>
      <c r="BS1386" s="68"/>
      <c r="BT1386" s="68"/>
      <c r="BU1386" s="68"/>
      <c r="BV1386" s="68"/>
      <c r="BW1386" s="68"/>
      <c r="BX1386" s="68"/>
      <c r="BY1386" s="68"/>
      <c r="BZ1386" s="68"/>
      <c r="CA1386" s="68"/>
      <c r="CB1386" s="68"/>
      <c r="CC1386" s="68"/>
      <c r="CD1386" s="68"/>
      <c r="CE1386" s="68"/>
      <c r="CF1386" s="68"/>
      <c r="CG1386" s="68"/>
      <c r="CH1386" s="68"/>
      <c r="CI1386" s="68"/>
    </row>
    <row r="1387">
      <c r="A1387" s="66">
        <v>2346.0</v>
      </c>
      <c r="B1387" s="68"/>
      <c r="C1387" s="67" t="s">
        <v>758</v>
      </c>
      <c r="D1387" s="67" t="s">
        <v>904</v>
      </c>
      <c r="E1387" s="66">
        <v>2015.0</v>
      </c>
      <c r="F1387" s="67" t="s">
        <v>905</v>
      </c>
      <c r="G1387" s="67" t="s">
        <v>806</v>
      </c>
      <c r="H1387" s="67" t="s">
        <v>906</v>
      </c>
      <c r="I1387" s="67" t="s">
        <v>626</v>
      </c>
      <c r="J1387" s="66">
        <v>2015.0</v>
      </c>
      <c r="K1387" s="66">
        <v>65.18</v>
      </c>
      <c r="L1387" s="67" t="s">
        <v>907</v>
      </c>
      <c r="M1387" s="67" t="s">
        <v>918</v>
      </c>
      <c r="N1387" s="66">
        <v>8.45</v>
      </c>
      <c r="O1387" s="67" t="s">
        <v>919</v>
      </c>
      <c r="P1387" s="68"/>
      <c r="Q1387" s="68"/>
      <c r="R1387" s="68"/>
      <c r="S1387" s="68"/>
      <c r="T1387" s="68"/>
      <c r="U1387" s="68"/>
      <c r="V1387" s="68"/>
      <c r="W1387" s="68"/>
      <c r="X1387" s="69"/>
      <c r="Y1387" s="69"/>
      <c r="Z1387" s="66">
        <v>1.0</v>
      </c>
      <c r="AA1387" s="66">
        <v>1.0</v>
      </c>
      <c r="AB1387" s="68"/>
      <c r="AC1387" s="68"/>
      <c r="AD1387" s="68"/>
      <c r="AE1387" s="68"/>
      <c r="AF1387" s="68"/>
      <c r="AG1387" s="68"/>
      <c r="AH1387" s="68"/>
      <c r="AI1387" s="68"/>
      <c r="AJ1387" s="68"/>
      <c r="AK1387" s="68"/>
      <c r="AL1387" s="68"/>
      <c r="AM1387" s="68"/>
      <c r="AN1387" s="68"/>
      <c r="AO1387" s="68"/>
      <c r="AP1387" s="68"/>
      <c r="AQ1387" s="68"/>
      <c r="AR1387" s="68"/>
      <c r="AS1387" s="68"/>
      <c r="AT1387" s="68"/>
      <c r="AU1387" s="68"/>
      <c r="AV1387" s="68"/>
      <c r="AW1387" s="68"/>
      <c r="AX1387" s="68"/>
      <c r="AY1387" s="68"/>
      <c r="AZ1387" s="68"/>
      <c r="BA1387" s="68"/>
      <c r="BB1387" s="68"/>
      <c r="BC1387" s="68"/>
      <c r="BD1387" s="68"/>
      <c r="BE1387" s="68"/>
      <c r="BF1387" s="68"/>
      <c r="BG1387" s="68"/>
      <c r="BH1387" s="68"/>
      <c r="BI1387" s="68"/>
      <c r="BJ1387" s="68"/>
      <c r="BK1387" s="68"/>
      <c r="BL1387" s="68"/>
      <c r="BM1387" s="68"/>
      <c r="BN1387" s="68"/>
      <c r="BO1387" s="68"/>
      <c r="BP1387" s="68"/>
      <c r="BQ1387" s="68"/>
      <c r="BR1387" s="68"/>
      <c r="BS1387" s="68"/>
      <c r="BT1387" s="68"/>
      <c r="BU1387" s="68"/>
      <c r="BV1387" s="68"/>
      <c r="BW1387" s="68"/>
      <c r="BX1387" s="68"/>
      <c r="BY1387" s="68"/>
      <c r="BZ1387" s="68"/>
      <c r="CA1387" s="68"/>
      <c r="CB1387" s="68"/>
      <c r="CC1387" s="68"/>
      <c r="CD1387" s="68"/>
      <c r="CE1387" s="68"/>
      <c r="CF1387" s="68"/>
      <c r="CG1387" s="68"/>
      <c r="CH1387" s="68"/>
      <c r="CI1387" s="68"/>
    </row>
    <row r="1388">
      <c r="A1388" s="66">
        <v>2346.0</v>
      </c>
      <c r="B1388" s="68"/>
      <c r="C1388" s="67" t="s">
        <v>758</v>
      </c>
      <c r="D1388" s="67" t="s">
        <v>904</v>
      </c>
      <c r="E1388" s="66">
        <v>2015.0</v>
      </c>
      <c r="F1388" s="67" t="s">
        <v>905</v>
      </c>
      <c r="G1388" s="67" t="s">
        <v>806</v>
      </c>
      <c r="H1388" s="67" t="s">
        <v>906</v>
      </c>
      <c r="I1388" s="67" t="s">
        <v>626</v>
      </c>
      <c r="J1388" s="66">
        <v>2015.0</v>
      </c>
      <c r="K1388" s="66">
        <v>117.0</v>
      </c>
      <c r="L1388" s="67" t="s">
        <v>907</v>
      </c>
      <c r="M1388" s="67" t="s">
        <v>923</v>
      </c>
      <c r="N1388" s="66">
        <v>8.45</v>
      </c>
      <c r="O1388" s="67" t="s">
        <v>921</v>
      </c>
      <c r="Q1388" s="68"/>
      <c r="R1388" s="68"/>
      <c r="S1388" s="68"/>
      <c r="T1388" s="68"/>
      <c r="U1388" s="68"/>
      <c r="V1388" s="68"/>
      <c r="W1388" s="68"/>
      <c r="X1388" s="69"/>
      <c r="Y1388" s="69"/>
      <c r="Z1388" s="66">
        <v>1.0</v>
      </c>
      <c r="AA1388" s="66">
        <v>1.0</v>
      </c>
      <c r="AB1388" s="68"/>
      <c r="AC1388" s="68"/>
      <c r="AD1388" s="68"/>
      <c r="AE1388" s="68"/>
      <c r="AF1388" s="68"/>
      <c r="AG1388" s="68"/>
      <c r="AH1388" s="68"/>
      <c r="AI1388" s="68"/>
      <c r="AJ1388" s="68"/>
      <c r="AK1388" s="68"/>
      <c r="AL1388" s="68"/>
      <c r="AM1388" s="68"/>
      <c r="AN1388" s="68"/>
      <c r="AO1388" s="68"/>
      <c r="AP1388" s="68"/>
      <c r="AQ1388" s="68"/>
      <c r="AR1388" s="68"/>
      <c r="AS1388" s="68"/>
      <c r="AT1388" s="68"/>
      <c r="AU1388" s="68"/>
      <c r="AV1388" s="68"/>
      <c r="AW1388" s="68"/>
      <c r="AX1388" s="68"/>
      <c r="AY1388" s="68"/>
      <c r="AZ1388" s="68"/>
      <c r="BA1388" s="68"/>
      <c r="BB1388" s="68"/>
      <c r="BC1388" s="68"/>
      <c r="BD1388" s="68"/>
      <c r="BE1388" s="68"/>
      <c r="BF1388" s="68"/>
      <c r="BG1388" s="68"/>
      <c r="BH1388" s="68"/>
      <c r="BI1388" s="68"/>
      <c r="BJ1388" s="68"/>
      <c r="BK1388" s="68"/>
      <c r="BL1388" s="68"/>
      <c r="BM1388" s="68"/>
      <c r="BN1388" s="68"/>
      <c r="BO1388" s="68"/>
      <c r="BP1388" s="68"/>
      <c r="BQ1388" s="68"/>
      <c r="BR1388" s="68"/>
      <c r="BS1388" s="68"/>
      <c r="BT1388" s="68"/>
      <c r="BU1388" s="68"/>
      <c r="BV1388" s="68"/>
      <c r="BW1388" s="68"/>
      <c r="BX1388" s="68"/>
      <c r="BY1388" s="68"/>
      <c r="BZ1388" s="68"/>
      <c r="CA1388" s="68"/>
      <c r="CB1388" s="68"/>
      <c r="CC1388" s="68"/>
      <c r="CD1388" s="68"/>
      <c r="CE1388" s="68"/>
      <c r="CF1388" s="68"/>
      <c r="CG1388" s="68"/>
      <c r="CH1388" s="68"/>
      <c r="CI1388" s="68"/>
    </row>
    <row r="1389">
      <c r="A1389" s="66">
        <v>2346.0</v>
      </c>
      <c r="B1389" s="68"/>
      <c r="C1389" s="67" t="s">
        <v>758</v>
      </c>
      <c r="D1389" s="67" t="s">
        <v>904</v>
      </c>
      <c r="E1389" s="66">
        <v>2015.0</v>
      </c>
      <c r="F1389" s="67" t="s">
        <v>905</v>
      </c>
      <c r="G1389" s="67" t="s">
        <v>806</v>
      </c>
      <c r="H1389" s="67" t="s">
        <v>906</v>
      </c>
      <c r="I1389" s="67" t="s">
        <v>95</v>
      </c>
      <c r="J1389" s="66">
        <v>2015.0</v>
      </c>
      <c r="K1389" s="66">
        <v>10.36</v>
      </c>
      <c r="L1389" s="67" t="s">
        <v>907</v>
      </c>
      <c r="M1389" s="67" t="s">
        <v>924</v>
      </c>
      <c r="N1389" s="66">
        <v>8.45</v>
      </c>
      <c r="O1389" s="67" t="s">
        <v>909</v>
      </c>
      <c r="Q1389" s="68"/>
      <c r="R1389" s="68"/>
      <c r="S1389" s="68"/>
      <c r="T1389" s="68"/>
      <c r="U1389" s="68"/>
      <c r="V1389" s="68"/>
      <c r="W1389" s="68"/>
      <c r="X1389" s="69"/>
      <c r="Y1389" s="69"/>
      <c r="Z1389" s="66">
        <v>1.0</v>
      </c>
      <c r="AA1389" s="68"/>
      <c r="AB1389" s="68"/>
      <c r="AC1389" s="68"/>
      <c r="AD1389" s="68"/>
      <c r="AE1389" s="68"/>
      <c r="AF1389" s="68"/>
      <c r="AG1389" s="68"/>
      <c r="AH1389" s="68"/>
      <c r="AI1389" s="68"/>
      <c r="AJ1389" s="68"/>
      <c r="AK1389" s="68"/>
      <c r="AL1389" s="68"/>
      <c r="AM1389" s="68"/>
      <c r="AN1389" s="68"/>
      <c r="AO1389" s="68"/>
      <c r="AP1389" s="68"/>
      <c r="AQ1389" s="68"/>
      <c r="AR1389" s="68"/>
      <c r="AS1389" s="68"/>
      <c r="AT1389" s="68"/>
      <c r="AU1389" s="68"/>
      <c r="AV1389" s="68"/>
      <c r="AW1389" s="68"/>
      <c r="AX1389" s="68"/>
      <c r="AY1389" s="68"/>
      <c r="AZ1389" s="68"/>
      <c r="BA1389" s="68"/>
      <c r="BB1389" s="68"/>
      <c r="BC1389" s="68"/>
      <c r="BD1389" s="68"/>
      <c r="BE1389" s="68"/>
      <c r="BF1389" s="68"/>
      <c r="BG1389" s="68"/>
      <c r="BH1389" s="68"/>
      <c r="BI1389" s="68"/>
      <c r="BJ1389" s="68"/>
      <c r="BK1389" s="68"/>
      <c r="BL1389" s="68"/>
      <c r="BM1389" s="68"/>
      <c r="BN1389" s="68"/>
      <c r="BO1389" s="68"/>
      <c r="BP1389" s="68"/>
      <c r="BQ1389" s="68"/>
      <c r="BR1389" s="68"/>
      <c r="BS1389" s="68"/>
      <c r="BT1389" s="68"/>
      <c r="BU1389" s="68"/>
      <c r="BV1389" s="68"/>
      <c r="BW1389" s="68"/>
      <c r="BX1389" s="68"/>
      <c r="BY1389" s="68"/>
      <c r="BZ1389" s="68"/>
      <c r="CA1389" s="68"/>
      <c r="CB1389" s="68"/>
      <c r="CC1389" s="68"/>
      <c r="CD1389" s="68"/>
      <c r="CE1389" s="68"/>
      <c r="CF1389" s="68"/>
      <c r="CG1389" s="68"/>
      <c r="CH1389" s="68"/>
      <c r="CI1389" s="68"/>
    </row>
    <row r="1390">
      <c r="A1390" s="66">
        <v>2346.0</v>
      </c>
      <c r="B1390" s="68"/>
      <c r="C1390" s="67" t="s">
        <v>758</v>
      </c>
      <c r="D1390" s="67" t="s">
        <v>904</v>
      </c>
      <c r="E1390" s="66">
        <v>2015.0</v>
      </c>
      <c r="F1390" s="67" t="s">
        <v>905</v>
      </c>
      <c r="G1390" s="67" t="s">
        <v>806</v>
      </c>
      <c r="H1390" s="67" t="s">
        <v>906</v>
      </c>
      <c r="I1390" s="67" t="s">
        <v>95</v>
      </c>
      <c r="J1390" s="66">
        <v>2015.0</v>
      </c>
      <c r="K1390" s="66">
        <v>18.27</v>
      </c>
      <c r="L1390" s="67" t="s">
        <v>907</v>
      </c>
      <c r="M1390" s="67" t="s">
        <v>910</v>
      </c>
      <c r="N1390" s="66">
        <v>8.45</v>
      </c>
      <c r="O1390" s="67" t="s">
        <v>911</v>
      </c>
      <c r="P1390" s="68"/>
      <c r="Q1390" s="68"/>
      <c r="R1390" s="68"/>
      <c r="S1390" s="68"/>
      <c r="T1390" s="68"/>
      <c r="U1390" s="68"/>
      <c r="V1390" s="68"/>
      <c r="W1390" s="68"/>
      <c r="X1390" s="69"/>
      <c r="Y1390" s="69"/>
      <c r="Z1390" s="66">
        <v>1.0</v>
      </c>
      <c r="AA1390" s="68"/>
      <c r="AB1390" s="68"/>
      <c r="AC1390" s="68"/>
      <c r="AD1390" s="68"/>
      <c r="AE1390" s="68"/>
      <c r="AF1390" s="68"/>
      <c r="AG1390" s="68"/>
      <c r="AH1390" s="68"/>
      <c r="AI1390" s="68"/>
      <c r="AJ1390" s="68"/>
      <c r="AK1390" s="68"/>
      <c r="AL1390" s="68"/>
      <c r="AM1390" s="68"/>
      <c r="AN1390" s="68"/>
      <c r="AO1390" s="68"/>
      <c r="AP1390" s="68"/>
      <c r="AQ1390" s="68"/>
      <c r="AR1390" s="68"/>
      <c r="AS1390" s="68"/>
      <c r="AT1390" s="68"/>
      <c r="AU1390" s="68"/>
      <c r="AV1390" s="68"/>
      <c r="AW1390" s="68"/>
      <c r="AX1390" s="68"/>
      <c r="AY1390" s="68"/>
      <c r="AZ1390" s="68"/>
      <c r="BA1390" s="68"/>
      <c r="BB1390" s="68"/>
      <c r="BC1390" s="68"/>
      <c r="BD1390" s="68"/>
      <c r="BE1390" s="68"/>
      <c r="BF1390" s="68"/>
      <c r="BG1390" s="68"/>
      <c r="BH1390" s="68"/>
      <c r="BI1390" s="68"/>
      <c r="BJ1390" s="68"/>
      <c r="BK1390" s="68"/>
      <c r="BL1390" s="68"/>
      <c r="BM1390" s="68"/>
      <c r="BN1390" s="68"/>
      <c r="BO1390" s="68"/>
      <c r="BP1390" s="68"/>
      <c r="BQ1390" s="68"/>
      <c r="BR1390" s="68"/>
      <c r="BS1390" s="68"/>
      <c r="BT1390" s="68"/>
      <c r="BU1390" s="68"/>
      <c r="BV1390" s="68"/>
      <c r="BW1390" s="68"/>
      <c r="BX1390" s="68"/>
      <c r="BY1390" s="68"/>
      <c r="BZ1390" s="68"/>
      <c r="CA1390" s="68"/>
      <c r="CB1390" s="68"/>
      <c r="CC1390" s="68"/>
      <c r="CD1390" s="68"/>
      <c r="CE1390" s="68"/>
      <c r="CF1390" s="68"/>
      <c r="CG1390" s="68"/>
      <c r="CH1390" s="68"/>
      <c r="CI1390" s="68"/>
    </row>
    <row r="1391">
      <c r="A1391" s="66">
        <v>2346.0</v>
      </c>
      <c r="B1391" s="68"/>
      <c r="C1391" s="67" t="s">
        <v>758</v>
      </c>
      <c r="D1391" s="67" t="s">
        <v>904</v>
      </c>
      <c r="E1391" s="66">
        <v>2015.0</v>
      </c>
      <c r="F1391" s="67" t="s">
        <v>905</v>
      </c>
      <c r="G1391" s="67" t="s">
        <v>806</v>
      </c>
      <c r="H1391" s="67" t="s">
        <v>906</v>
      </c>
      <c r="I1391" s="67" t="s">
        <v>95</v>
      </c>
      <c r="J1391" s="66">
        <v>2015.0</v>
      </c>
      <c r="K1391" s="66">
        <v>26.18</v>
      </c>
      <c r="L1391" s="67" t="s">
        <v>907</v>
      </c>
      <c r="M1391" s="67" t="s">
        <v>912</v>
      </c>
      <c r="N1391" s="66">
        <v>8.45</v>
      </c>
      <c r="O1391" s="67" t="s">
        <v>913</v>
      </c>
      <c r="P1391" s="68"/>
      <c r="Q1391" s="68"/>
      <c r="R1391" s="68"/>
      <c r="S1391" s="68"/>
      <c r="T1391" s="68"/>
      <c r="U1391" s="68"/>
      <c r="V1391" s="68"/>
      <c r="W1391" s="68"/>
      <c r="X1391" s="69"/>
      <c r="Y1391" s="69"/>
      <c r="Z1391" s="66">
        <v>1.0</v>
      </c>
      <c r="AA1391" s="68"/>
      <c r="AB1391" s="68"/>
      <c r="AC1391" s="68"/>
      <c r="AD1391" s="68"/>
      <c r="AE1391" s="68"/>
      <c r="AF1391" s="68"/>
      <c r="AG1391" s="68"/>
      <c r="AH1391" s="68"/>
      <c r="AI1391" s="68"/>
      <c r="AJ1391" s="68"/>
      <c r="AK1391" s="68"/>
      <c r="AL1391" s="68"/>
      <c r="AM1391" s="68"/>
      <c r="AN1391" s="68"/>
      <c r="AO1391" s="68"/>
      <c r="AP1391" s="68"/>
      <c r="AQ1391" s="68"/>
      <c r="AR1391" s="68"/>
      <c r="AS1391" s="68"/>
      <c r="AT1391" s="68"/>
      <c r="AU1391" s="68"/>
      <c r="AV1391" s="68"/>
      <c r="AW1391" s="68"/>
      <c r="AX1391" s="68"/>
      <c r="AY1391" s="68"/>
      <c r="AZ1391" s="68"/>
      <c r="BA1391" s="68"/>
      <c r="BB1391" s="68"/>
      <c r="BC1391" s="68"/>
      <c r="BD1391" s="68"/>
      <c r="BE1391" s="68"/>
      <c r="BF1391" s="68"/>
      <c r="BG1391" s="68"/>
      <c r="BH1391" s="68"/>
      <c r="BI1391" s="68"/>
      <c r="BJ1391" s="68"/>
      <c r="BK1391" s="68"/>
      <c r="BL1391" s="68"/>
      <c r="BM1391" s="68"/>
      <c r="BN1391" s="68"/>
      <c r="BO1391" s="68"/>
      <c r="BP1391" s="68"/>
      <c r="BQ1391" s="68"/>
      <c r="BR1391" s="68"/>
      <c r="BS1391" s="68"/>
      <c r="BT1391" s="68"/>
      <c r="BU1391" s="68"/>
      <c r="BV1391" s="68"/>
      <c r="BW1391" s="68"/>
      <c r="BX1391" s="68"/>
      <c r="BY1391" s="68"/>
      <c r="BZ1391" s="68"/>
      <c r="CA1391" s="68"/>
      <c r="CB1391" s="68"/>
      <c r="CC1391" s="68"/>
      <c r="CD1391" s="68"/>
      <c r="CE1391" s="68"/>
      <c r="CF1391" s="68"/>
      <c r="CG1391" s="68"/>
      <c r="CH1391" s="68"/>
      <c r="CI1391" s="68"/>
    </row>
    <row r="1392">
      <c r="A1392" s="66">
        <v>2346.0</v>
      </c>
      <c r="B1392" s="68"/>
      <c r="C1392" s="67" t="s">
        <v>758</v>
      </c>
      <c r="D1392" s="67" t="s">
        <v>904</v>
      </c>
      <c r="E1392" s="66">
        <v>2015.0</v>
      </c>
      <c r="F1392" s="67" t="s">
        <v>905</v>
      </c>
      <c r="G1392" s="67" t="s">
        <v>806</v>
      </c>
      <c r="H1392" s="67" t="s">
        <v>906</v>
      </c>
      <c r="I1392" s="67" t="s">
        <v>95</v>
      </c>
      <c r="J1392" s="66">
        <v>2015.0</v>
      </c>
      <c r="K1392" s="66">
        <v>34.36</v>
      </c>
      <c r="L1392" s="67" t="s">
        <v>907</v>
      </c>
      <c r="M1392" s="67" t="s">
        <v>914</v>
      </c>
      <c r="N1392" s="66">
        <v>8.45</v>
      </c>
      <c r="O1392" s="67" t="s">
        <v>915</v>
      </c>
      <c r="P1392" s="68"/>
      <c r="Q1392" s="68"/>
      <c r="R1392" s="68"/>
      <c r="S1392" s="68"/>
      <c r="T1392" s="68"/>
      <c r="U1392" s="68"/>
      <c r="V1392" s="68"/>
      <c r="W1392" s="68"/>
      <c r="X1392" s="69"/>
      <c r="Y1392" s="69"/>
      <c r="Z1392" s="66">
        <v>1.0</v>
      </c>
      <c r="AA1392" s="68"/>
      <c r="AB1392" s="68"/>
      <c r="AC1392" s="68"/>
      <c r="AD1392" s="68"/>
      <c r="AE1392" s="68"/>
      <c r="AF1392" s="68"/>
      <c r="AG1392" s="68"/>
      <c r="AH1392" s="68"/>
      <c r="AI1392" s="68"/>
      <c r="AJ1392" s="68"/>
      <c r="AK1392" s="68"/>
      <c r="AL1392" s="68"/>
      <c r="AM1392" s="68"/>
      <c r="AN1392" s="68"/>
      <c r="AO1392" s="68"/>
      <c r="AP1392" s="68"/>
      <c r="AQ1392" s="68"/>
      <c r="AR1392" s="68"/>
      <c r="AS1392" s="68"/>
      <c r="AT1392" s="68"/>
      <c r="AU1392" s="68"/>
      <c r="AV1392" s="68"/>
      <c r="AW1392" s="68"/>
      <c r="AX1392" s="68"/>
      <c r="AY1392" s="68"/>
      <c r="AZ1392" s="68"/>
      <c r="BA1392" s="68"/>
      <c r="BB1392" s="68"/>
      <c r="BC1392" s="68"/>
      <c r="BD1392" s="68"/>
      <c r="BE1392" s="68"/>
      <c r="BF1392" s="68"/>
      <c r="BG1392" s="68"/>
      <c r="BH1392" s="68"/>
      <c r="BI1392" s="68"/>
      <c r="BJ1392" s="68"/>
      <c r="BK1392" s="68"/>
      <c r="BL1392" s="68"/>
      <c r="BM1392" s="68"/>
      <c r="BN1392" s="68"/>
      <c r="BO1392" s="68"/>
      <c r="BP1392" s="68"/>
      <c r="BQ1392" s="68"/>
      <c r="BR1392" s="68"/>
      <c r="BS1392" s="68"/>
      <c r="BT1392" s="68"/>
      <c r="BU1392" s="68"/>
      <c r="BV1392" s="68"/>
      <c r="BW1392" s="68"/>
      <c r="BX1392" s="68"/>
      <c r="BY1392" s="68"/>
      <c r="BZ1392" s="68"/>
      <c r="CA1392" s="68"/>
      <c r="CB1392" s="68"/>
      <c r="CC1392" s="68"/>
      <c r="CD1392" s="68"/>
      <c r="CE1392" s="68"/>
      <c r="CF1392" s="68"/>
      <c r="CG1392" s="68"/>
      <c r="CH1392" s="68"/>
      <c r="CI1392" s="68"/>
    </row>
    <row r="1393">
      <c r="A1393" s="66">
        <v>2346.0</v>
      </c>
      <c r="B1393" s="68"/>
      <c r="C1393" s="67" t="s">
        <v>758</v>
      </c>
      <c r="D1393" s="67" t="s">
        <v>904</v>
      </c>
      <c r="E1393" s="66">
        <v>2015.0</v>
      </c>
      <c r="F1393" s="67" t="s">
        <v>905</v>
      </c>
      <c r="G1393" s="67" t="s">
        <v>806</v>
      </c>
      <c r="H1393" s="67" t="s">
        <v>906</v>
      </c>
      <c r="I1393" s="67" t="s">
        <v>95</v>
      </c>
      <c r="J1393" s="66">
        <v>2015.0</v>
      </c>
      <c r="K1393" s="66">
        <v>42.82</v>
      </c>
      <c r="L1393" s="67" t="s">
        <v>907</v>
      </c>
      <c r="M1393" s="67" t="s">
        <v>916</v>
      </c>
      <c r="N1393" s="66">
        <v>8.45</v>
      </c>
      <c r="O1393" s="67" t="s">
        <v>917</v>
      </c>
      <c r="P1393" s="68"/>
      <c r="Q1393" s="68"/>
      <c r="R1393" s="68"/>
      <c r="S1393" s="68"/>
      <c r="T1393" s="68"/>
      <c r="U1393" s="68"/>
      <c r="V1393" s="68"/>
      <c r="W1393" s="68"/>
      <c r="X1393" s="69"/>
      <c r="Y1393" s="69"/>
      <c r="Z1393" s="66">
        <v>1.0</v>
      </c>
      <c r="AA1393" s="68"/>
      <c r="AB1393" s="68"/>
      <c r="AC1393" s="68"/>
      <c r="AD1393" s="68"/>
      <c r="AE1393" s="68"/>
      <c r="AF1393" s="68"/>
      <c r="AG1393" s="68"/>
      <c r="AH1393" s="68"/>
      <c r="AI1393" s="68"/>
      <c r="AJ1393" s="68"/>
      <c r="AK1393" s="68"/>
      <c r="AL1393" s="68"/>
      <c r="AM1393" s="68"/>
      <c r="AN1393" s="68"/>
      <c r="AO1393" s="68"/>
      <c r="AP1393" s="68"/>
      <c r="AQ1393" s="68"/>
      <c r="AR1393" s="68"/>
      <c r="AS1393" s="68"/>
      <c r="AT1393" s="68"/>
      <c r="AU1393" s="68"/>
      <c r="AV1393" s="68"/>
      <c r="AW1393" s="68"/>
      <c r="AX1393" s="68"/>
      <c r="AY1393" s="68"/>
      <c r="AZ1393" s="68"/>
      <c r="BA1393" s="68"/>
      <c r="BB1393" s="68"/>
      <c r="BC1393" s="68"/>
      <c r="BD1393" s="68"/>
      <c r="BE1393" s="68"/>
      <c r="BF1393" s="68"/>
      <c r="BG1393" s="68"/>
      <c r="BH1393" s="68"/>
      <c r="BI1393" s="68"/>
      <c r="BJ1393" s="68"/>
      <c r="BK1393" s="68"/>
      <c r="BL1393" s="68"/>
      <c r="BM1393" s="68"/>
      <c r="BN1393" s="68"/>
      <c r="BO1393" s="68"/>
      <c r="BP1393" s="68"/>
      <c r="BQ1393" s="68"/>
      <c r="BR1393" s="68"/>
      <c r="BS1393" s="68"/>
      <c r="BT1393" s="68"/>
      <c r="BU1393" s="68"/>
      <c r="BV1393" s="68"/>
      <c r="BW1393" s="68"/>
      <c r="BX1393" s="68"/>
      <c r="BY1393" s="68"/>
      <c r="BZ1393" s="68"/>
      <c r="CA1393" s="68"/>
      <c r="CB1393" s="68"/>
      <c r="CC1393" s="68"/>
      <c r="CD1393" s="68"/>
      <c r="CE1393" s="68"/>
      <c r="CF1393" s="68"/>
      <c r="CG1393" s="68"/>
      <c r="CH1393" s="68"/>
      <c r="CI1393" s="68"/>
    </row>
    <row r="1394">
      <c r="A1394" s="66">
        <v>2346.0</v>
      </c>
      <c r="B1394" s="68"/>
      <c r="C1394" s="67" t="s">
        <v>758</v>
      </c>
      <c r="D1394" s="67" t="s">
        <v>904</v>
      </c>
      <c r="E1394" s="66">
        <v>2015.0</v>
      </c>
      <c r="F1394" s="67" t="s">
        <v>905</v>
      </c>
      <c r="G1394" s="67" t="s">
        <v>806</v>
      </c>
      <c r="H1394" s="67" t="s">
        <v>906</v>
      </c>
      <c r="I1394" s="67" t="s">
        <v>95</v>
      </c>
      <c r="J1394" s="66">
        <v>2015.0</v>
      </c>
      <c r="K1394" s="66">
        <v>51.55</v>
      </c>
      <c r="L1394" s="67" t="s">
        <v>907</v>
      </c>
      <c r="M1394" s="67" t="s">
        <v>918</v>
      </c>
      <c r="N1394" s="66">
        <v>8.45</v>
      </c>
      <c r="O1394" s="67" t="s">
        <v>919</v>
      </c>
      <c r="P1394" s="68"/>
      <c r="Q1394" s="68"/>
      <c r="R1394" s="68"/>
      <c r="S1394" s="68"/>
      <c r="T1394" s="68"/>
      <c r="U1394" s="68"/>
      <c r="V1394" s="68"/>
      <c r="W1394" s="68"/>
      <c r="X1394" s="69"/>
      <c r="Y1394" s="69"/>
      <c r="Z1394" s="66">
        <v>1.0</v>
      </c>
      <c r="AA1394" s="68"/>
      <c r="AB1394" s="68"/>
      <c r="AC1394" s="68"/>
      <c r="AD1394" s="68"/>
      <c r="AE1394" s="68"/>
      <c r="AF1394" s="68"/>
      <c r="AG1394" s="68"/>
      <c r="AH1394" s="68"/>
      <c r="AI1394" s="68"/>
      <c r="AJ1394" s="68"/>
      <c r="AK1394" s="68"/>
      <c r="AL1394" s="68"/>
      <c r="AM1394" s="68"/>
      <c r="AN1394" s="68"/>
      <c r="AO1394" s="68"/>
      <c r="AP1394" s="68"/>
      <c r="AQ1394" s="68"/>
      <c r="AR1394" s="68"/>
      <c r="AS1394" s="68"/>
      <c r="AT1394" s="68"/>
      <c r="AU1394" s="68"/>
      <c r="AV1394" s="68"/>
      <c r="AW1394" s="68"/>
      <c r="AX1394" s="68"/>
      <c r="AY1394" s="68"/>
      <c r="AZ1394" s="68"/>
      <c r="BA1394" s="68"/>
      <c r="BB1394" s="68"/>
      <c r="BC1394" s="68"/>
      <c r="BD1394" s="68"/>
      <c r="BE1394" s="68"/>
      <c r="BF1394" s="68"/>
      <c r="BG1394" s="68"/>
      <c r="BH1394" s="68"/>
      <c r="BI1394" s="68"/>
      <c r="BJ1394" s="68"/>
      <c r="BK1394" s="68"/>
      <c r="BL1394" s="68"/>
      <c r="BM1394" s="68"/>
      <c r="BN1394" s="68"/>
      <c r="BO1394" s="68"/>
      <c r="BP1394" s="68"/>
      <c r="BQ1394" s="68"/>
      <c r="BR1394" s="68"/>
      <c r="BS1394" s="68"/>
      <c r="BT1394" s="68"/>
      <c r="BU1394" s="68"/>
      <c r="BV1394" s="68"/>
      <c r="BW1394" s="68"/>
      <c r="BX1394" s="68"/>
      <c r="BY1394" s="68"/>
      <c r="BZ1394" s="68"/>
      <c r="CA1394" s="68"/>
      <c r="CB1394" s="68"/>
      <c r="CC1394" s="68"/>
      <c r="CD1394" s="68"/>
      <c r="CE1394" s="68"/>
      <c r="CF1394" s="68"/>
      <c r="CG1394" s="68"/>
      <c r="CH1394" s="68"/>
      <c r="CI1394" s="68"/>
    </row>
    <row r="1395">
      <c r="A1395" s="66">
        <v>2346.0</v>
      </c>
      <c r="B1395" s="68"/>
      <c r="C1395" s="67" t="s">
        <v>758</v>
      </c>
      <c r="D1395" s="67" t="s">
        <v>904</v>
      </c>
      <c r="E1395" s="66">
        <v>2015.0</v>
      </c>
      <c r="F1395" s="67" t="s">
        <v>905</v>
      </c>
      <c r="G1395" s="67" t="s">
        <v>806</v>
      </c>
      <c r="H1395" s="67" t="s">
        <v>906</v>
      </c>
      <c r="I1395" s="67" t="s">
        <v>95</v>
      </c>
      <c r="J1395" s="66">
        <v>2015.0</v>
      </c>
      <c r="K1395" s="66">
        <v>89.18</v>
      </c>
      <c r="L1395" s="67" t="s">
        <v>907</v>
      </c>
      <c r="M1395" s="67" t="s">
        <v>925</v>
      </c>
      <c r="N1395" s="66">
        <v>8.45</v>
      </c>
      <c r="O1395" s="67" t="s">
        <v>921</v>
      </c>
      <c r="Q1395" s="68"/>
      <c r="R1395" s="68"/>
      <c r="S1395" s="68"/>
      <c r="T1395" s="68"/>
      <c r="U1395" s="68"/>
      <c r="V1395" s="68"/>
      <c r="W1395" s="68"/>
      <c r="X1395" s="69"/>
      <c r="Y1395" s="69"/>
      <c r="Z1395" s="66">
        <v>1.0</v>
      </c>
      <c r="AA1395" s="68"/>
      <c r="AB1395" s="68"/>
      <c r="AC1395" s="68"/>
      <c r="AD1395" s="68"/>
      <c r="AE1395" s="68"/>
      <c r="AF1395" s="68"/>
      <c r="AG1395" s="68"/>
      <c r="AH1395" s="68"/>
      <c r="AI1395" s="68"/>
      <c r="AJ1395" s="68"/>
      <c r="AK1395" s="68"/>
      <c r="AL1395" s="68"/>
      <c r="AM1395" s="68"/>
      <c r="AN1395" s="68"/>
      <c r="AO1395" s="68"/>
      <c r="AP1395" s="68"/>
      <c r="AQ1395" s="68"/>
      <c r="AR1395" s="68"/>
      <c r="AS1395" s="68"/>
      <c r="AT1395" s="68"/>
      <c r="AU1395" s="68"/>
      <c r="AV1395" s="68"/>
      <c r="AW1395" s="68"/>
      <c r="AX1395" s="68"/>
      <c r="AY1395" s="68"/>
      <c r="AZ1395" s="68"/>
      <c r="BA1395" s="68"/>
      <c r="BB1395" s="68"/>
      <c r="BC1395" s="68"/>
      <c r="BD1395" s="68"/>
      <c r="BE1395" s="68"/>
      <c r="BF1395" s="68"/>
      <c r="BG1395" s="68"/>
      <c r="BH1395" s="68"/>
      <c r="BI1395" s="68"/>
      <c r="BJ1395" s="68"/>
      <c r="BK1395" s="68"/>
      <c r="BL1395" s="68"/>
      <c r="BM1395" s="68"/>
      <c r="BN1395" s="68"/>
      <c r="BO1395" s="68"/>
      <c r="BP1395" s="68"/>
      <c r="BQ1395" s="68"/>
      <c r="BR1395" s="68"/>
      <c r="BS1395" s="68"/>
      <c r="BT1395" s="68"/>
      <c r="BU1395" s="68"/>
      <c r="BV1395" s="68"/>
      <c r="BW1395" s="68"/>
      <c r="BX1395" s="68"/>
      <c r="BY1395" s="68"/>
      <c r="BZ1395" s="68"/>
      <c r="CA1395" s="68"/>
      <c r="CB1395" s="68"/>
      <c r="CC1395" s="68"/>
      <c r="CD1395" s="68"/>
      <c r="CE1395" s="68"/>
      <c r="CF1395" s="68"/>
      <c r="CG1395" s="68"/>
      <c r="CH1395" s="68"/>
      <c r="CI1395" s="68"/>
    </row>
    <row r="1396">
      <c r="A1396" s="66">
        <v>1685.0</v>
      </c>
      <c r="B1396" s="68"/>
      <c r="C1396" s="67" t="s">
        <v>758</v>
      </c>
      <c r="D1396" s="67" t="s">
        <v>926</v>
      </c>
      <c r="E1396" s="66">
        <v>2017.0</v>
      </c>
      <c r="F1396" s="67" t="s">
        <v>927</v>
      </c>
      <c r="G1396" s="67" t="s">
        <v>365</v>
      </c>
      <c r="H1396" s="68"/>
      <c r="I1396" s="67" t="s">
        <v>95</v>
      </c>
      <c r="J1396" s="66">
        <v>2001.0</v>
      </c>
      <c r="K1396" s="66">
        <v>28.0</v>
      </c>
      <c r="L1396" s="66">
        <v>2000.0</v>
      </c>
      <c r="M1396" s="67" t="s">
        <v>928</v>
      </c>
      <c r="O1396" s="68"/>
      <c r="P1396" s="67" t="s">
        <v>929</v>
      </c>
      <c r="Q1396" s="67"/>
      <c r="R1396" s="67" t="s">
        <v>930</v>
      </c>
      <c r="W1396" s="68"/>
      <c r="X1396" s="69"/>
      <c r="Y1396" s="69"/>
      <c r="Z1396" s="68"/>
      <c r="AA1396" s="68"/>
      <c r="AB1396" s="68"/>
      <c r="AC1396" s="68"/>
      <c r="AD1396" s="68"/>
      <c r="AE1396" s="68"/>
      <c r="AF1396" s="68"/>
      <c r="AG1396" s="68"/>
      <c r="AH1396" s="68"/>
      <c r="AI1396" s="68"/>
      <c r="AJ1396" s="68"/>
      <c r="AK1396" s="68"/>
      <c r="AL1396" s="68"/>
      <c r="AM1396" s="68"/>
      <c r="AN1396" s="68"/>
      <c r="AO1396" s="68"/>
      <c r="AP1396" s="68"/>
      <c r="AQ1396" s="68"/>
      <c r="AR1396" s="68"/>
      <c r="AS1396" s="68"/>
      <c r="AT1396" s="68"/>
      <c r="AU1396" s="68"/>
      <c r="AV1396" s="68"/>
      <c r="AW1396" s="68"/>
      <c r="AX1396" s="68"/>
      <c r="AY1396" s="68"/>
      <c r="AZ1396" s="68"/>
      <c r="BA1396" s="68"/>
      <c r="BB1396" s="68"/>
      <c r="BC1396" s="68"/>
      <c r="BD1396" s="68"/>
      <c r="BE1396" s="68"/>
      <c r="BF1396" s="68"/>
      <c r="BG1396" s="68"/>
      <c r="BH1396" s="68"/>
      <c r="BI1396" s="68"/>
      <c r="BJ1396" s="68"/>
      <c r="BK1396" s="68"/>
      <c r="BL1396" s="68"/>
      <c r="BM1396" s="66">
        <v>1.0</v>
      </c>
      <c r="BN1396" s="68"/>
      <c r="BO1396" s="68"/>
      <c r="BP1396" s="68"/>
      <c r="BQ1396" s="68"/>
      <c r="BR1396" s="67" t="s">
        <v>931</v>
      </c>
      <c r="BX1396" s="68"/>
      <c r="BY1396" s="68"/>
      <c r="BZ1396" s="68"/>
      <c r="CA1396" s="68"/>
      <c r="CB1396" s="68"/>
      <c r="CC1396" s="68"/>
      <c r="CD1396" s="68"/>
      <c r="CE1396" s="68"/>
      <c r="CF1396" s="68"/>
      <c r="CG1396" s="68"/>
      <c r="CH1396" s="68"/>
      <c r="CI1396" s="68"/>
    </row>
    <row r="1397">
      <c r="A1397" s="66">
        <v>1685.0</v>
      </c>
      <c r="B1397" s="68"/>
      <c r="C1397" s="67" t="s">
        <v>758</v>
      </c>
      <c r="D1397" s="67" t="s">
        <v>926</v>
      </c>
      <c r="E1397" s="66">
        <v>2017.0</v>
      </c>
      <c r="F1397" s="67" t="s">
        <v>927</v>
      </c>
      <c r="G1397" s="67" t="s">
        <v>365</v>
      </c>
      <c r="H1397" s="68"/>
      <c r="I1397" s="67" t="s">
        <v>95</v>
      </c>
      <c r="J1397" s="66">
        <v>2001.0</v>
      </c>
      <c r="K1397" s="66">
        <v>74.0</v>
      </c>
      <c r="L1397" s="66">
        <v>2000.0</v>
      </c>
      <c r="M1397" s="67" t="s">
        <v>932</v>
      </c>
      <c r="O1397" s="68"/>
      <c r="P1397" s="66">
        <v>0.1</v>
      </c>
      <c r="Q1397" s="66"/>
      <c r="R1397" s="66">
        <v>1.0</v>
      </c>
      <c r="S1397" s="68"/>
      <c r="T1397" s="68"/>
      <c r="U1397" s="68"/>
      <c r="V1397" s="68"/>
      <c r="W1397" s="68"/>
      <c r="X1397" s="69"/>
      <c r="Y1397" s="69"/>
      <c r="Z1397" s="68"/>
      <c r="AA1397" s="68"/>
      <c r="AB1397" s="68"/>
      <c r="AC1397" s="68"/>
      <c r="AD1397" s="68"/>
      <c r="AE1397" s="68"/>
      <c r="AF1397" s="68"/>
      <c r="AG1397" s="68"/>
      <c r="AH1397" s="68"/>
      <c r="AI1397" s="68"/>
      <c r="AJ1397" s="68"/>
      <c r="AK1397" s="68"/>
      <c r="AL1397" s="68"/>
      <c r="AM1397" s="68"/>
      <c r="AN1397" s="68"/>
      <c r="AO1397" s="68"/>
      <c r="AP1397" s="68"/>
      <c r="AQ1397" s="68"/>
      <c r="AR1397" s="68"/>
      <c r="AS1397" s="68"/>
      <c r="AT1397" s="68"/>
      <c r="AU1397" s="68"/>
      <c r="AV1397" s="68"/>
      <c r="AW1397" s="68"/>
      <c r="AX1397" s="68"/>
      <c r="AY1397" s="68"/>
      <c r="AZ1397" s="68"/>
      <c r="BA1397" s="68"/>
      <c r="BB1397" s="68"/>
      <c r="BC1397" s="68"/>
      <c r="BD1397" s="68"/>
      <c r="BE1397" s="68"/>
      <c r="BF1397" s="68"/>
      <c r="BG1397" s="68"/>
      <c r="BH1397" s="68"/>
      <c r="BI1397" s="68"/>
      <c r="BJ1397" s="68"/>
      <c r="BK1397" s="68"/>
      <c r="BL1397" s="68"/>
      <c r="BM1397" s="68"/>
      <c r="BN1397" s="68"/>
      <c r="BO1397" s="68"/>
      <c r="BP1397" s="68"/>
      <c r="BQ1397" s="68"/>
      <c r="BR1397" s="68"/>
      <c r="BS1397" s="68"/>
      <c r="BT1397" s="68"/>
      <c r="BU1397" s="68"/>
      <c r="BV1397" s="68"/>
      <c r="BW1397" s="68"/>
      <c r="BX1397" s="68"/>
      <c r="BY1397" s="68"/>
      <c r="BZ1397" s="68"/>
      <c r="CA1397" s="68"/>
      <c r="CB1397" s="68"/>
      <c r="CC1397" s="68"/>
      <c r="CD1397" s="68"/>
      <c r="CE1397" s="68"/>
      <c r="CF1397" s="68"/>
      <c r="CG1397" s="68"/>
      <c r="CH1397" s="68"/>
      <c r="CI1397" s="68"/>
    </row>
    <row r="1398">
      <c r="A1398" s="66">
        <v>1685.0</v>
      </c>
      <c r="B1398" s="68"/>
      <c r="C1398" s="67" t="s">
        <v>758</v>
      </c>
      <c r="D1398" s="67" t="s">
        <v>926</v>
      </c>
      <c r="E1398" s="66">
        <v>2017.0</v>
      </c>
      <c r="F1398" s="67" t="s">
        <v>927</v>
      </c>
      <c r="G1398" s="67" t="s">
        <v>365</v>
      </c>
      <c r="H1398" s="68"/>
      <c r="I1398" s="67" t="s">
        <v>95</v>
      </c>
      <c r="J1398" s="66">
        <v>2001.0</v>
      </c>
      <c r="K1398" s="66">
        <v>454.0</v>
      </c>
      <c r="L1398" s="66">
        <v>2000.0</v>
      </c>
      <c r="M1398" s="67" t="s">
        <v>933</v>
      </c>
      <c r="P1398" s="66">
        <v>0.05</v>
      </c>
      <c r="Q1398" s="66"/>
      <c r="R1398" s="66">
        <v>0.5</v>
      </c>
      <c r="S1398" s="68"/>
      <c r="T1398" s="68"/>
      <c r="U1398" s="68"/>
      <c r="V1398" s="68"/>
      <c r="W1398" s="68"/>
      <c r="X1398" s="69"/>
      <c r="Y1398" s="69"/>
      <c r="Z1398" s="68"/>
      <c r="AA1398" s="68"/>
      <c r="AB1398" s="68"/>
      <c r="AC1398" s="68"/>
      <c r="AD1398" s="68"/>
      <c r="AE1398" s="68"/>
      <c r="AF1398" s="68"/>
      <c r="AG1398" s="68"/>
      <c r="AH1398" s="68"/>
      <c r="AI1398" s="68"/>
      <c r="AJ1398" s="68"/>
      <c r="AK1398" s="68"/>
      <c r="AL1398" s="68"/>
      <c r="AM1398" s="68"/>
      <c r="AN1398" s="68"/>
      <c r="AO1398" s="68"/>
      <c r="AP1398" s="68"/>
      <c r="AQ1398" s="68"/>
      <c r="AR1398" s="68"/>
      <c r="AS1398" s="68"/>
      <c r="AT1398" s="68"/>
      <c r="AU1398" s="68"/>
      <c r="AV1398" s="68"/>
      <c r="AW1398" s="68"/>
      <c r="AX1398" s="68"/>
      <c r="AY1398" s="68"/>
      <c r="AZ1398" s="68"/>
      <c r="BA1398" s="68"/>
      <c r="BB1398" s="68"/>
      <c r="BC1398" s="68"/>
      <c r="BD1398" s="68"/>
      <c r="BE1398" s="68"/>
      <c r="BF1398" s="68"/>
      <c r="BG1398" s="68"/>
      <c r="BH1398" s="68"/>
      <c r="BI1398" s="68"/>
      <c r="BJ1398" s="68"/>
      <c r="BK1398" s="68"/>
      <c r="BL1398" s="68"/>
      <c r="BM1398" s="68"/>
      <c r="BN1398" s="68"/>
      <c r="BO1398" s="68"/>
      <c r="BP1398" s="68"/>
      <c r="BQ1398" s="68"/>
      <c r="BR1398" s="68"/>
      <c r="BS1398" s="68"/>
      <c r="BT1398" s="68"/>
      <c r="BU1398" s="68"/>
      <c r="BV1398" s="68"/>
      <c r="BW1398" s="68"/>
      <c r="BX1398" s="68"/>
      <c r="BY1398" s="68"/>
      <c r="BZ1398" s="68"/>
      <c r="CA1398" s="68"/>
      <c r="CB1398" s="68"/>
      <c r="CC1398" s="68"/>
      <c r="CD1398" s="68"/>
      <c r="CE1398" s="68"/>
      <c r="CF1398" s="68"/>
      <c r="CG1398" s="68"/>
      <c r="CH1398" s="68"/>
      <c r="CI1398" s="68"/>
    </row>
    <row r="1399">
      <c r="A1399" s="66">
        <v>1685.0</v>
      </c>
      <c r="B1399" s="68"/>
      <c r="C1399" s="67" t="s">
        <v>758</v>
      </c>
      <c r="D1399" s="67" t="s">
        <v>926</v>
      </c>
      <c r="E1399" s="66">
        <v>2017.0</v>
      </c>
      <c r="F1399" s="67" t="s">
        <v>927</v>
      </c>
      <c r="G1399" s="67" t="s">
        <v>365</v>
      </c>
      <c r="H1399" s="68"/>
      <c r="I1399" s="67" t="s">
        <v>95</v>
      </c>
      <c r="J1399" s="66">
        <v>2001.0</v>
      </c>
      <c r="K1399" s="66">
        <v>29.0</v>
      </c>
      <c r="L1399" s="66">
        <v>2000.0</v>
      </c>
      <c r="M1399" s="67" t="s">
        <v>934</v>
      </c>
      <c r="P1399" s="67" t="s">
        <v>929</v>
      </c>
      <c r="Q1399" s="67"/>
      <c r="R1399" s="67" t="s">
        <v>930</v>
      </c>
      <c r="W1399" s="68"/>
      <c r="X1399" s="69"/>
      <c r="Y1399" s="69"/>
      <c r="Z1399" s="68"/>
      <c r="AA1399" s="68"/>
      <c r="AB1399" s="68"/>
      <c r="AC1399" s="68"/>
      <c r="AD1399" s="68"/>
      <c r="AE1399" s="68"/>
      <c r="AF1399" s="68"/>
      <c r="AG1399" s="68"/>
      <c r="AH1399" s="68"/>
      <c r="AI1399" s="68"/>
      <c r="AJ1399" s="68"/>
      <c r="AK1399" s="68"/>
      <c r="AL1399" s="68"/>
      <c r="AM1399" s="68"/>
      <c r="AN1399" s="68"/>
      <c r="AO1399" s="68"/>
      <c r="AP1399" s="68"/>
      <c r="AQ1399" s="68"/>
      <c r="AR1399" s="68"/>
      <c r="AS1399" s="68"/>
      <c r="AT1399" s="68"/>
      <c r="AU1399" s="68"/>
      <c r="AV1399" s="68"/>
      <c r="AW1399" s="68"/>
      <c r="AX1399" s="68"/>
      <c r="AY1399" s="68"/>
      <c r="AZ1399" s="68"/>
      <c r="BA1399" s="68"/>
      <c r="BB1399" s="68"/>
      <c r="BC1399" s="68"/>
      <c r="BD1399" s="68"/>
      <c r="BE1399" s="68"/>
      <c r="BF1399" s="68"/>
      <c r="BG1399" s="68"/>
      <c r="BH1399" s="68"/>
      <c r="BI1399" s="68"/>
      <c r="BJ1399" s="68"/>
      <c r="BK1399" s="68"/>
      <c r="BL1399" s="68"/>
      <c r="BM1399" s="66">
        <v>1.0</v>
      </c>
      <c r="BN1399" s="68"/>
      <c r="BO1399" s="68"/>
      <c r="BP1399" s="68"/>
      <c r="BQ1399" s="68"/>
      <c r="BR1399" s="67" t="s">
        <v>931</v>
      </c>
      <c r="BX1399" s="68"/>
      <c r="BY1399" s="68"/>
      <c r="BZ1399" s="68"/>
      <c r="CA1399" s="68"/>
      <c r="CB1399" s="68"/>
      <c r="CC1399" s="68"/>
      <c r="CD1399" s="68"/>
      <c r="CE1399" s="68"/>
      <c r="CF1399" s="68"/>
      <c r="CG1399" s="68"/>
      <c r="CH1399" s="68"/>
      <c r="CI1399" s="68"/>
    </row>
    <row r="1400">
      <c r="A1400" s="66">
        <v>1685.0</v>
      </c>
      <c r="B1400" s="68"/>
      <c r="C1400" s="67" t="s">
        <v>758</v>
      </c>
      <c r="D1400" s="67" t="s">
        <v>926</v>
      </c>
      <c r="E1400" s="66">
        <v>2017.0</v>
      </c>
      <c r="F1400" s="67" t="s">
        <v>927</v>
      </c>
      <c r="G1400" s="67" t="s">
        <v>365</v>
      </c>
      <c r="H1400" s="68"/>
      <c r="I1400" s="67" t="s">
        <v>95</v>
      </c>
      <c r="J1400" s="66">
        <v>2001.0</v>
      </c>
      <c r="K1400" s="66">
        <v>76.0</v>
      </c>
      <c r="L1400" s="66">
        <v>2000.0</v>
      </c>
      <c r="M1400" s="67" t="s">
        <v>935</v>
      </c>
      <c r="P1400" s="66">
        <v>0.1</v>
      </c>
      <c r="Q1400" s="66"/>
      <c r="R1400" s="66">
        <v>1.0</v>
      </c>
      <c r="S1400" s="68"/>
      <c r="T1400" s="68"/>
      <c r="U1400" s="68"/>
      <c r="V1400" s="68"/>
      <c r="W1400" s="68"/>
      <c r="X1400" s="69"/>
      <c r="Y1400" s="69"/>
      <c r="Z1400" s="68"/>
      <c r="AA1400" s="68"/>
      <c r="AB1400" s="68"/>
      <c r="AC1400" s="68"/>
      <c r="AD1400" s="68"/>
      <c r="AE1400" s="68"/>
      <c r="AF1400" s="68"/>
      <c r="AG1400" s="68"/>
      <c r="AH1400" s="68"/>
      <c r="AI1400" s="68"/>
      <c r="AJ1400" s="68"/>
      <c r="AK1400" s="68"/>
      <c r="AL1400" s="68"/>
      <c r="AM1400" s="68"/>
      <c r="AN1400" s="68"/>
      <c r="AO1400" s="68"/>
      <c r="AP1400" s="68"/>
      <c r="AQ1400" s="68"/>
      <c r="AR1400" s="68"/>
      <c r="AS1400" s="68"/>
      <c r="AT1400" s="68"/>
      <c r="AU1400" s="68"/>
      <c r="AV1400" s="68"/>
      <c r="AW1400" s="68"/>
      <c r="AX1400" s="68"/>
      <c r="AY1400" s="68"/>
      <c r="AZ1400" s="68"/>
      <c r="BA1400" s="68"/>
      <c r="BB1400" s="68"/>
      <c r="BC1400" s="68"/>
      <c r="BD1400" s="68"/>
      <c r="BE1400" s="68"/>
      <c r="BF1400" s="68"/>
      <c r="BG1400" s="68"/>
      <c r="BH1400" s="68"/>
      <c r="BI1400" s="68"/>
      <c r="BJ1400" s="68"/>
      <c r="BK1400" s="68"/>
      <c r="BL1400" s="68"/>
      <c r="BM1400" s="68"/>
      <c r="BN1400" s="68"/>
      <c r="BO1400" s="68"/>
      <c r="BP1400" s="68"/>
      <c r="BQ1400" s="68"/>
      <c r="BR1400" s="68"/>
      <c r="BS1400" s="68"/>
      <c r="BT1400" s="68"/>
      <c r="BU1400" s="68"/>
      <c r="BV1400" s="68"/>
      <c r="BW1400" s="68"/>
      <c r="BX1400" s="68"/>
      <c r="BY1400" s="68"/>
      <c r="BZ1400" s="68"/>
      <c r="CA1400" s="68"/>
      <c r="CB1400" s="68"/>
      <c r="CC1400" s="68"/>
      <c r="CD1400" s="68"/>
      <c r="CE1400" s="68"/>
      <c r="CF1400" s="68"/>
      <c r="CG1400" s="68"/>
      <c r="CH1400" s="68"/>
      <c r="CI1400" s="68"/>
    </row>
    <row r="1401">
      <c r="A1401" s="66">
        <v>1685.0</v>
      </c>
      <c r="B1401" s="68"/>
      <c r="C1401" s="67" t="s">
        <v>758</v>
      </c>
      <c r="D1401" s="67" t="s">
        <v>926</v>
      </c>
      <c r="E1401" s="66">
        <v>2017.0</v>
      </c>
      <c r="F1401" s="67" t="s">
        <v>927</v>
      </c>
      <c r="G1401" s="67" t="s">
        <v>365</v>
      </c>
      <c r="H1401" s="68"/>
      <c r="I1401" s="67" t="s">
        <v>95</v>
      </c>
      <c r="J1401" s="66">
        <v>2001.0</v>
      </c>
      <c r="K1401" s="66">
        <v>588.0</v>
      </c>
      <c r="L1401" s="66">
        <v>2000.0</v>
      </c>
      <c r="M1401" s="67" t="s">
        <v>936</v>
      </c>
      <c r="P1401" s="66">
        <v>0.05</v>
      </c>
      <c r="Q1401" s="66"/>
      <c r="R1401" s="66">
        <v>0.5</v>
      </c>
      <c r="S1401" s="68"/>
      <c r="T1401" s="68"/>
      <c r="U1401" s="68"/>
      <c r="V1401" s="68"/>
      <c r="W1401" s="68"/>
      <c r="X1401" s="69"/>
      <c r="Y1401" s="69"/>
      <c r="Z1401" s="68"/>
      <c r="AA1401" s="68"/>
      <c r="AB1401" s="68"/>
      <c r="AC1401" s="68"/>
      <c r="AD1401" s="68"/>
      <c r="AE1401" s="68"/>
      <c r="AF1401" s="68"/>
      <c r="AG1401" s="68"/>
      <c r="AH1401" s="68"/>
      <c r="AI1401" s="68"/>
      <c r="AJ1401" s="68"/>
      <c r="AK1401" s="68"/>
      <c r="AL1401" s="68"/>
      <c r="AM1401" s="68"/>
      <c r="AN1401" s="68"/>
      <c r="AO1401" s="68"/>
      <c r="AP1401" s="68"/>
      <c r="AQ1401" s="68"/>
      <c r="AR1401" s="68"/>
      <c r="AS1401" s="68"/>
      <c r="AT1401" s="68"/>
      <c r="AU1401" s="68"/>
      <c r="AV1401" s="68"/>
      <c r="AW1401" s="68"/>
      <c r="AX1401" s="68"/>
      <c r="AY1401" s="68"/>
      <c r="AZ1401" s="68"/>
      <c r="BA1401" s="68"/>
      <c r="BB1401" s="68"/>
      <c r="BC1401" s="68"/>
      <c r="BD1401" s="68"/>
      <c r="BE1401" s="68"/>
      <c r="BF1401" s="68"/>
      <c r="BG1401" s="68"/>
      <c r="BH1401" s="68"/>
      <c r="BI1401" s="68"/>
      <c r="BJ1401" s="68"/>
      <c r="BK1401" s="68"/>
      <c r="BL1401" s="68"/>
      <c r="BM1401" s="68"/>
      <c r="BN1401" s="68"/>
      <c r="BO1401" s="68"/>
      <c r="BP1401" s="68"/>
      <c r="BQ1401" s="68"/>
      <c r="BR1401" s="68"/>
      <c r="BS1401" s="68"/>
      <c r="BT1401" s="68"/>
      <c r="BU1401" s="68"/>
      <c r="BV1401" s="68"/>
      <c r="BW1401" s="68"/>
      <c r="BX1401" s="68"/>
      <c r="BY1401" s="68"/>
      <c r="BZ1401" s="68"/>
      <c r="CA1401" s="68"/>
      <c r="CB1401" s="68"/>
      <c r="CC1401" s="68"/>
      <c r="CD1401" s="68"/>
      <c r="CE1401" s="68"/>
      <c r="CF1401" s="68"/>
      <c r="CG1401" s="68"/>
      <c r="CH1401" s="68"/>
      <c r="CI1401" s="68"/>
    </row>
    <row r="1402">
      <c r="A1402" s="66">
        <v>1003.0</v>
      </c>
      <c r="B1402" s="68"/>
      <c r="C1402" s="67" t="s">
        <v>758</v>
      </c>
      <c r="D1402" s="67" t="s">
        <v>937</v>
      </c>
      <c r="E1402" s="66">
        <v>2018.0</v>
      </c>
      <c r="F1402" s="67" t="s">
        <v>938</v>
      </c>
      <c r="G1402" s="67" t="s">
        <v>274</v>
      </c>
      <c r="H1402" s="67" t="s">
        <v>275</v>
      </c>
      <c r="I1402" s="67" t="s">
        <v>95</v>
      </c>
      <c r="J1402" s="66">
        <v>2010.0</v>
      </c>
      <c r="K1402" s="66">
        <v>5.0</v>
      </c>
      <c r="L1402" s="66">
        <v>2005.0</v>
      </c>
      <c r="M1402" s="67" t="s">
        <v>759</v>
      </c>
      <c r="N1402" s="68"/>
      <c r="O1402" s="68"/>
      <c r="P1402" s="66">
        <v>2.8</v>
      </c>
      <c r="Q1402" s="66"/>
      <c r="R1402" s="66">
        <v>1.0</v>
      </c>
      <c r="S1402" s="68"/>
      <c r="T1402" s="68"/>
      <c r="U1402" s="68"/>
      <c r="V1402" s="68"/>
      <c r="W1402" s="68"/>
      <c r="X1402" s="69"/>
      <c r="Y1402" s="69"/>
      <c r="Z1402" s="68"/>
      <c r="AA1402" s="68"/>
      <c r="AB1402" s="68"/>
      <c r="AC1402" s="68"/>
      <c r="AD1402" s="68"/>
      <c r="AE1402" s="68"/>
      <c r="AF1402" s="68"/>
      <c r="AG1402" s="68"/>
      <c r="AH1402" s="68"/>
      <c r="AI1402" s="68"/>
      <c r="AJ1402" s="68"/>
      <c r="AK1402" s="68"/>
      <c r="AL1402" s="68"/>
      <c r="AM1402" s="68"/>
      <c r="AN1402" s="68"/>
      <c r="AO1402" s="68"/>
      <c r="AP1402" s="68"/>
      <c r="AQ1402" s="68"/>
      <c r="AR1402" s="68"/>
      <c r="AS1402" s="68"/>
      <c r="AT1402" s="68"/>
      <c r="AU1402" s="68"/>
      <c r="AV1402" s="68"/>
      <c r="AW1402" s="68"/>
      <c r="AX1402" s="68"/>
      <c r="AY1402" s="68"/>
      <c r="AZ1402" s="68"/>
      <c r="BA1402" s="68"/>
      <c r="BB1402" s="68"/>
      <c r="BC1402" s="68"/>
      <c r="BD1402" s="68"/>
      <c r="BE1402" s="68"/>
      <c r="BF1402" s="68"/>
      <c r="BG1402" s="68"/>
      <c r="BH1402" s="68"/>
      <c r="BI1402" s="68"/>
      <c r="BJ1402" s="68"/>
      <c r="BK1402" s="68"/>
      <c r="BL1402" s="68"/>
      <c r="BM1402" s="68"/>
      <c r="BN1402" s="68"/>
      <c r="BO1402" s="68"/>
      <c r="BP1402" s="68"/>
      <c r="BQ1402" s="68"/>
      <c r="BR1402" s="68"/>
      <c r="BS1402" s="68"/>
      <c r="BT1402" s="68"/>
      <c r="BU1402" s="68"/>
      <c r="BV1402" s="68"/>
      <c r="BW1402" s="68"/>
      <c r="BX1402" s="68"/>
      <c r="BY1402" s="68"/>
      <c r="BZ1402" s="68"/>
      <c r="CA1402" s="68"/>
      <c r="CB1402" s="68"/>
      <c r="CC1402" s="68"/>
      <c r="CD1402" s="68"/>
      <c r="CE1402" s="68"/>
      <c r="CF1402" s="68"/>
      <c r="CG1402" s="68"/>
      <c r="CH1402" s="68"/>
      <c r="CI1402" s="68"/>
    </row>
    <row r="1403">
      <c r="A1403" s="66">
        <v>1003.0</v>
      </c>
      <c r="B1403" s="68"/>
      <c r="C1403" s="67" t="s">
        <v>758</v>
      </c>
      <c r="D1403" s="67" t="s">
        <v>937</v>
      </c>
      <c r="E1403" s="66">
        <v>2018.0</v>
      </c>
      <c r="F1403" s="67" t="s">
        <v>938</v>
      </c>
      <c r="G1403" s="67" t="s">
        <v>274</v>
      </c>
      <c r="H1403" s="67" t="s">
        <v>275</v>
      </c>
      <c r="I1403" s="67" t="s">
        <v>95</v>
      </c>
      <c r="J1403" s="66">
        <v>2020.0</v>
      </c>
      <c r="K1403" s="66">
        <v>6.0</v>
      </c>
      <c r="L1403" s="66">
        <v>2005.0</v>
      </c>
      <c r="M1403" s="67" t="s">
        <v>759</v>
      </c>
      <c r="N1403" s="68"/>
      <c r="O1403" s="68"/>
      <c r="P1403" s="66">
        <v>2.8</v>
      </c>
      <c r="Q1403" s="66"/>
      <c r="R1403" s="66">
        <v>1.0</v>
      </c>
      <c r="S1403" s="68"/>
      <c r="T1403" s="68"/>
      <c r="U1403" s="68"/>
      <c r="V1403" s="68"/>
      <c r="W1403" s="68"/>
      <c r="X1403" s="69"/>
      <c r="Y1403" s="69"/>
      <c r="Z1403" s="68"/>
      <c r="AA1403" s="68"/>
      <c r="AB1403" s="68"/>
      <c r="AC1403" s="68"/>
      <c r="AD1403" s="68"/>
      <c r="AE1403" s="68"/>
      <c r="AF1403" s="68"/>
      <c r="AG1403" s="68"/>
      <c r="AH1403" s="68"/>
      <c r="AI1403" s="68"/>
      <c r="AJ1403" s="68"/>
      <c r="AK1403" s="68"/>
      <c r="AL1403" s="68"/>
      <c r="AM1403" s="68"/>
      <c r="AN1403" s="68"/>
      <c r="AO1403" s="68"/>
      <c r="AP1403" s="68"/>
      <c r="AQ1403" s="68"/>
      <c r="AR1403" s="68"/>
      <c r="AS1403" s="68"/>
      <c r="AT1403" s="68"/>
      <c r="AU1403" s="68"/>
      <c r="AV1403" s="68"/>
      <c r="AW1403" s="68"/>
      <c r="AX1403" s="68"/>
      <c r="AY1403" s="68"/>
      <c r="AZ1403" s="68"/>
      <c r="BA1403" s="68"/>
      <c r="BB1403" s="68"/>
      <c r="BC1403" s="68"/>
      <c r="BD1403" s="68"/>
      <c r="BE1403" s="68"/>
      <c r="BF1403" s="68"/>
      <c r="BG1403" s="68"/>
      <c r="BH1403" s="68"/>
      <c r="BI1403" s="68"/>
      <c r="BJ1403" s="68"/>
      <c r="BK1403" s="68"/>
      <c r="BL1403" s="68"/>
      <c r="BM1403" s="68"/>
      <c r="BN1403" s="68"/>
      <c r="BO1403" s="68"/>
      <c r="BP1403" s="68"/>
      <c r="BQ1403" s="68"/>
      <c r="BR1403" s="68"/>
      <c r="BS1403" s="68"/>
      <c r="BT1403" s="68"/>
      <c r="BU1403" s="68"/>
      <c r="BV1403" s="68"/>
      <c r="BW1403" s="68"/>
      <c r="BX1403" s="68"/>
      <c r="BY1403" s="68"/>
      <c r="BZ1403" s="68"/>
      <c r="CA1403" s="68"/>
      <c r="CB1403" s="68"/>
      <c r="CC1403" s="68"/>
      <c r="CD1403" s="68"/>
      <c r="CE1403" s="68"/>
      <c r="CF1403" s="68"/>
      <c r="CG1403" s="68"/>
      <c r="CH1403" s="68"/>
      <c r="CI1403" s="68"/>
    </row>
    <row r="1404">
      <c r="A1404" s="66">
        <v>1003.0</v>
      </c>
      <c r="B1404" s="68"/>
      <c r="C1404" s="67" t="s">
        <v>758</v>
      </c>
      <c r="D1404" s="67" t="s">
        <v>937</v>
      </c>
      <c r="E1404" s="66">
        <v>2018.0</v>
      </c>
      <c r="F1404" s="67" t="s">
        <v>938</v>
      </c>
      <c r="G1404" s="67" t="s">
        <v>274</v>
      </c>
      <c r="H1404" s="67" t="s">
        <v>275</v>
      </c>
      <c r="I1404" s="67" t="s">
        <v>95</v>
      </c>
      <c r="J1404" s="66">
        <v>2050.0</v>
      </c>
      <c r="K1404" s="66">
        <v>9.5</v>
      </c>
      <c r="L1404" s="66">
        <v>2005.0</v>
      </c>
      <c r="M1404" s="67" t="s">
        <v>759</v>
      </c>
      <c r="N1404" s="68"/>
      <c r="O1404" s="68"/>
      <c r="P1404" s="66">
        <v>2.8</v>
      </c>
      <c r="Q1404" s="66"/>
      <c r="R1404" s="66">
        <v>1.0</v>
      </c>
      <c r="S1404" s="68"/>
      <c r="T1404" s="68"/>
      <c r="U1404" s="68"/>
      <c r="V1404" s="68"/>
      <c r="W1404" s="68"/>
      <c r="X1404" s="69"/>
      <c r="Y1404" s="69"/>
      <c r="Z1404" s="68"/>
      <c r="AA1404" s="68"/>
      <c r="AB1404" s="68"/>
      <c r="AC1404" s="68"/>
      <c r="AD1404" s="68"/>
      <c r="AE1404" s="68"/>
      <c r="AF1404" s="68"/>
      <c r="AG1404" s="68"/>
      <c r="AH1404" s="68"/>
      <c r="AI1404" s="68"/>
      <c r="AJ1404" s="68"/>
      <c r="AK1404" s="68"/>
      <c r="AL1404" s="68"/>
      <c r="AM1404" s="68"/>
      <c r="AN1404" s="68"/>
      <c r="AO1404" s="68"/>
      <c r="AP1404" s="68"/>
      <c r="AQ1404" s="68"/>
      <c r="AR1404" s="68"/>
      <c r="AS1404" s="68"/>
      <c r="AT1404" s="68"/>
      <c r="AU1404" s="68"/>
      <c r="AV1404" s="68"/>
      <c r="AW1404" s="68"/>
      <c r="AX1404" s="68"/>
      <c r="AY1404" s="68"/>
      <c r="AZ1404" s="68"/>
      <c r="BA1404" s="68"/>
      <c r="BB1404" s="68"/>
      <c r="BC1404" s="68"/>
      <c r="BD1404" s="68"/>
      <c r="BE1404" s="68"/>
      <c r="BF1404" s="68"/>
      <c r="BG1404" s="68"/>
      <c r="BH1404" s="68"/>
      <c r="BI1404" s="68"/>
      <c r="BJ1404" s="68"/>
      <c r="BK1404" s="68"/>
      <c r="BL1404" s="68"/>
      <c r="BM1404" s="68"/>
      <c r="BN1404" s="68"/>
      <c r="BO1404" s="68"/>
      <c r="BP1404" s="68"/>
      <c r="BQ1404" s="68"/>
      <c r="BR1404" s="68"/>
      <c r="BS1404" s="68"/>
      <c r="BT1404" s="68"/>
      <c r="BU1404" s="68"/>
      <c r="BV1404" s="68"/>
      <c r="BW1404" s="68"/>
      <c r="BX1404" s="68"/>
      <c r="BY1404" s="68"/>
      <c r="BZ1404" s="68"/>
      <c r="CA1404" s="68"/>
      <c r="CB1404" s="68"/>
      <c r="CC1404" s="68"/>
      <c r="CD1404" s="68"/>
      <c r="CE1404" s="68"/>
      <c r="CF1404" s="68"/>
      <c r="CG1404" s="68"/>
      <c r="CH1404" s="68"/>
      <c r="CI1404" s="68"/>
    </row>
    <row r="1405">
      <c r="A1405" s="66">
        <v>1003.0</v>
      </c>
      <c r="B1405" s="68"/>
      <c r="C1405" s="67" t="s">
        <v>758</v>
      </c>
      <c r="D1405" s="67" t="s">
        <v>937</v>
      </c>
      <c r="E1405" s="66">
        <v>2018.0</v>
      </c>
      <c r="F1405" s="67" t="s">
        <v>938</v>
      </c>
      <c r="G1405" s="67" t="s">
        <v>274</v>
      </c>
      <c r="H1405" s="67" t="s">
        <v>275</v>
      </c>
      <c r="I1405" s="67" t="s">
        <v>95</v>
      </c>
      <c r="J1405" s="66">
        <v>2100.0</v>
      </c>
      <c r="K1405" s="66">
        <v>15.0</v>
      </c>
      <c r="L1405" s="66">
        <v>2005.0</v>
      </c>
      <c r="M1405" s="67" t="s">
        <v>759</v>
      </c>
      <c r="N1405" s="68"/>
      <c r="O1405" s="68"/>
      <c r="P1405" s="66">
        <v>2.8</v>
      </c>
      <c r="Q1405" s="66"/>
      <c r="R1405" s="66">
        <v>1.0</v>
      </c>
      <c r="S1405" s="68"/>
      <c r="T1405" s="68"/>
      <c r="U1405" s="68"/>
      <c r="V1405" s="68"/>
      <c r="W1405" s="68"/>
      <c r="X1405" s="69"/>
      <c r="Y1405" s="69"/>
      <c r="Z1405" s="68"/>
      <c r="AA1405" s="68"/>
      <c r="AB1405" s="68"/>
      <c r="AC1405" s="68"/>
      <c r="AD1405" s="68"/>
      <c r="AE1405" s="68"/>
      <c r="AF1405" s="68"/>
      <c r="AG1405" s="68"/>
      <c r="AH1405" s="68"/>
      <c r="AI1405" s="68"/>
      <c r="AJ1405" s="68"/>
      <c r="AK1405" s="68"/>
      <c r="AL1405" s="68"/>
      <c r="AM1405" s="68"/>
      <c r="AN1405" s="68"/>
      <c r="AO1405" s="68"/>
      <c r="AP1405" s="68"/>
      <c r="AQ1405" s="68"/>
      <c r="AR1405" s="68"/>
      <c r="AS1405" s="68"/>
      <c r="AT1405" s="68"/>
      <c r="AU1405" s="68"/>
      <c r="AV1405" s="68"/>
      <c r="AW1405" s="68"/>
      <c r="AX1405" s="68"/>
      <c r="AY1405" s="68"/>
      <c r="AZ1405" s="68"/>
      <c r="BA1405" s="68"/>
      <c r="BB1405" s="68"/>
      <c r="BC1405" s="68"/>
      <c r="BD1405" s="68"/>
      <c r="BE1405" s="68"/>
      <c r="BF1405" s="68"/>
      <c r="BG1405" s="68"/>
      <c r="BH1405" s="68"/>
      <c r="BI1405" s="68"/>
      <c r="BJ1405" s="68"/>
      <c r="BK1405" s="68"/>
      <c r="BL1405" s="68"/>
      <c r="BM1405" s="68"/>
      <c r="BN1405" s="68"/>
      <c r="BO1405" s="68"/>
      <c r="BP1405" s="68"/>
      <c r="BQ1405" s="68"/>
      <c r="BR1405" s="68"/>
      <c r="BS1405" s="68"/>
      <c r="BT1405" s="68"/>
      <c r="BU1405" s="68"/>
      <c r="BV1405" s="68"/>
      <c r="BW1405" s="68"/>
      <c r="BX1405" s="68"/>
      <c r="BY1405" s="68"/>
      <c r="BZ1405" s="68"/>
      <c r="CA1405" s="68"/>
      <c r="CB1405" s="68"/>
      <c r="CC1405" s="68"/>
      <c r="CD1405" s="68"/>
      <c r="CE1405" s="68"/>
      <c r="CF1405" s="68"/>
      <c r="CG1405" s="68"/>
      <c r="CH1405" s="68"/>
      <c r="CI1405" s="68"/>
    </row>
    <row r="1406">
      <c r="A1406" s="66">
        <v>1003.0</v>
      </c>
      <c r="B1406" s="68"/>
      <c r="C1406" s="67" t="s">
        <v>758</v>
      </c>
      <c r="D1406" s="67" t="s">
        <v>937</v>
      </c>
      <c r="E1406" s="66">
        <v>2018.0</v>
      </c>
      <c r="F1406" s="67" t="s">
        <v>938</v>
      </c>
      <c r="G1406" s="67" t="s">
        <v>274</v>
      </c>
      <c r="H1406" s="67" t="s">
        <v>939</v>
      </c>
      <c r="I1406" s="67" t="s">
        <v>95</v>
      </c>
      <c r="J1406" s="66">
        <v>2010.0</v>
      </c>
      <c r="K1406" s="66">
        <v>45.0</v>
      </c>
      <c r="L1406" s="66">
        <v>2005.0</v>
      </c>
      <c r="M1406" s="67" t="s">
        <v>940</v>
      </c>
      <c r="N1406" s="68"/>
      <c r="O1406" s="68"/>
      <c r="P1406" s="66">
        <v>0.1</v>
      </c>
      <c r="Q1406" s="66"/>
      <c r="R1406" s="66">
        <v>1.0</v>
      </c>
      <c r="S1406" s="68"/>
      <c r="T1406" s="68"/>
      <c r="U1406" s="68"/>
      <c r="V1406" s="68"/>
      <c r="W1406" s="68"/>
      <c r="X1406" s="69"/>
      <c r="Y1406" s="69"/>
      <c r="Z1406" s="68"/>
      <c r="AA1406" s="68"/>
      <c r="AB1406" s="68"/>
      <c r="AC1406" s="68"/>
      <c r="AD1406" s="68"/>
      <c r="AE1406" s="68"/>
      <c r="AF1406" s="68"/>
      <c r="AG1406" s="68"/>
      <c r="AH1406" s="68"/>
      <c r="AI1406" s="68"/>
      <c r="AJ1406" s="68"/>
      <c r="AK1406" s="68"/>
      <c r="AL1406" s="68"/>
      <c r="AM1406" s="68"/>
      <c r="AN1406" s="68"/>
      <c r="AO1406" s="68"/>
      <c r="AP1406" s="68"/>
      <c r="AQ1406" s="68"/>
      <c r="AR1406" s="68"/>
      <c r="AS1406" s="68"/>
      <c r="AT1406" s="68"/>
      <c r="AU1406" s="68"/>
      <c r="AV1406" s="68"/>
      <c r="AW1406" s="68"/>
      <c r="AX1406" s="68"/>
      <c r="AY1406" s="68"/>
      <c r="AZ1406" s="68"/>
      <c r="BA1406" s="68"/>
      <c r="BB1406" s="68"/>
      <c r="BC1406" s="68"/>
      <c r="BD1406" s="68"/>
      <c r="BE1406" s="68"/>
      <c r="BF1406" s="68"/>
      <c r="BG1406" s="68"/>
      <c r="BH1406" s="68"/>
      <c r="BI1406" s="68"/>
      <c r="BJ1406" s="68"/>
      <c r="BK1406" s="68"/>
      <c r="BL1406" s="68"/>
      <c r="BM1406" s="68"/>
      <c r="BN1406" s="68"/>
      <c r="BO1406" s="68"/>
      <c r="BP1406" s="68"/>
      <c r="BQ1406" s="68"/>
      <c r="BR1406" s="68"/>
      <c r="BS1406" s="68"/>
      <c r="BT1406" s="68"/>
      <c r="BU1406" s="68"/>
      <c r="BV1406" s="68"/>
      <c r="BW1406" s="68"/>
      <c r="BX1406" s="68"/>
      <c r="BY1406" s="68"/>
      <c r="BZ1406" s="68"/>
      <c r="CA1406" s="68"/>
      <c r="CB1406" s="68"/>
      <c r="CC1406" s="68"/>
      <c r="CD1406" s="68"/>
      <c r="CE1406" s="68"/>
      <c r="CF1406" s="68"/>
      <c r="CG1406" s="68"/>
      <c r="CH1406" s="68"/>
      <c r="CI1406" s="68"/>
    </row>
    <row r="1407">
      <c r="A1407" s="66">
        <v>1003.0</v>
      </c>
      <c r="B1407" s="68"/>
      <c r="C1407" s="67" t="s">
        <v>758</v>
      </c>
      <c r="D1407" s="67" t="s">
        <v>937</v>
      </c>
      <c r="E1407" s="66">
        <v>2018.0</v>
      </c>
      <c r="F1407" s="67" t="s">
        <v>938</v>
      </c>
      <c r="G1407" s="67" t="s">
        <v>274</v>
      </c>
      <c r="H1407" s="67" t="s">
        <v>939</v>
      </c>
      <c r="I1407" s="67" t="s">
        <v>95</v>
      </c>
      <c r="J1407" s="66">
        <v>2020.0</v>
      </c>
      <c r="K1407" s="66">
        <v>48.0</v>
      </c>
      <c r="L1407" s="66">
        <v>2005.0</v>
      </c>
      <c r="M1407" s="67" t="s">
        <v>940</v>
      </c>
      <c r="N1407" s="68"/>
      <c r="O1407" s="68"/>
      <c r="P1407" s="66">
        <v>0.1</v>
      </c>
      <c r="Q1407" s="66"/>
      <c r="R1407" s="66">
        <v>1.0</v>
      </c>
      <c r="S1407" s="68"/>
      <c r="T1407" s="68"/>
      <c r="U1407" s="68"/>
      <c r="V1407" s="68"/>
      <c r="W1407" s="68"/>
      <c r="X1407" s="69"/>
      <c r="Y1407" s="69"/>
      <c r="Z1407" s="68"/>
      <c r="AA1407" s="68"/>
      <c r="AB1407" s="68"/>
      <c r="AC1407" s="68"/>
      <c r="AD1407" s="68"/>
      <c r="AE1407" s="68"/>
      <c r="AF1407" s="68"/>
      <c r="AG1407" s="68"/>
      <c r="AH1407" s="68"/>
      <c r="AI1407" s="68"/>
      <c r="AJ1407" s="68"/>
      <c r="AK1407" s="68"/>
      <c r="AL1407" s="68"/>
      <c r="AM1407" s="68"/>
      <c r="AN1407" s="68"/>
      <c r="AO1407" s="68"/>
      <c r="AP1407" s="68"/>
      <c r="AQ1407" s="68"/>
      <c r="AR1407" s="68"/>
      <c r="AS1407" s="68"/>
      <c r="AT1407" s="68"/>
      <c r="AU1407" s="68"/>
      <c r="AV1407" s="68"/>
      <c r="AW1407" s="68"/>
      <c r="AX1407" s="68"/>
      <c r="AY1407" s="68"/>
      <c r="AZ1407" s="68"/>
      <c r="BA1407" s="68"/>
      <c r="BB1407" s="68"/>
      <c r="BC1407" s="68"/>
      <c r="BD1407" s="68"/>
      <c r="BE1407" s="68"/>
      <c r="BF1407" s="68"/>
      <c r="BG1407" s="68"/>
      <c r="BH1407" s="68"/>
      <c r="BI1407" s="68"/>
      <c r="BJ1407" s="68"/>
      <c r="BK1407" s="68"/>
      <c r="BL1407" s="68"/>
      <c r="BM1407" s="68"/>
      <c r="BN1407" s="68"/>
      <c r="BO1407" s="68"/>
      <c r="BP1407" s="68"/>
      <c r="BQ1407" s="68"/>
      <c r="BR1407" s="68"/>
      <c r="BS1407" s="68"/>
      <c r="BT1407" s="68"/>
      <c r="BU1407" s="68"/>
      <c r="BV1407" s="68"/>
      <c r="BW1407" s="68"/>
      <c r="BX1407" s="68"/>
      <c r="BY1407" s="68"/>
      <c r="BZ1407" s="68"/>
      <c r="CA1407" s="68"/>
      <c r="CB1407" s="68"/>
      <c r="CC1407" s="68"/>
      <c r="CD1407" s="68"/>
      <c r="CE1407" s="68"/>
      <c r="CF1407" s="68"/>
      <c r="CG1407" s="68"/>
      <c r="CH1407" s="68"/>
      <c r="CI1407" s="68"/>
    </row>
    <row r="1408">
      <c r="A1408" s="66">
        <v>1003.0</v>
      </c>
      <c r="B1408" s="68"/>
      <c r="C1408" s="67" t="s">
        <v>758</v>
      </c>
      <c r="D1408" s="67" t="s">
        <v>937</v>
      </c>
      <c r="E1408" s="66">
        <v>2018.0</v>
      </c>
      <c r="F1408" s="67" t="s">
        <v>938</v>
      </c>
      <c r="G1408" s="67" t="s">
        <v>274</v>
      </c>
      <c r="H1408" s="67" t="s">
        <v>939</v>
      </c>
      <c r="I1408" s="67" t="s">
        <v>95</v>
      </c>
      <c r="J1408" s="66">
        <v>2050.0</v>
      </c>
      <c r="K1408" s="66">
        <v>62.0</v>
      </c>
      <c r="L1408" s="66">
        <v>2005.0</v>
      </c>
      <c r="M1408" s="67" t="s">
        <v>940</v>
      </c>
      <c r="N1408" s="68"/>
      <c r="O1408" s="68"/>
      <c r="P1408" s="66">
        <v>0.1</v>
      </c>
      <c r="Q1408" s="66"/>
      <c r="R1408" s="66">
        <v>1.0</v>
      </c>
      <c r="S1408" s="68"/>
      <c r="T1408" s="68"/>
      <c r="U1408" s="68"/>
      <c r="V1408" s="68"/>
      <c r="W1408" s="68"/>
      <c r="X1408" s="69"/>
      <c r="Y1408" s="69"/>
      <c r="Z1408" s="68"/>
      <c r="AA1408" s="68"/>
      <c r="AB1408" s="68"/>
      <c r="AC1408" s="68"/>
      <c r="AD1408" s="68"/>
      <c r="AE1408" s="68"/>
      <c r="AF1408" s="68"/>
      <c r="AG1408" s="68"/>
      <c r="AH1408" s="68"/>
      <c r="AI1408" s="68"/>
      <c r="AJ1408" s="68"/>
      <c r="AK1408" s="68"/>
      <c r="AL1408" s="68"/>
      <c r="AM1408" s="68"/>
      <c r="AN1408" s="68"/>
      <c r="AO1408" s="68"/>
      <c r="AP1408" s="68"/>
      <c r="AQ1408" s="68"/>
      <c r="AR1408" s="68"/>
      <c r="AS1408" s="68"/>
      <c r="AT1408" s="68"/>
      <c r="AU1408" s="68"/>
      <c r="AV1408" s="68"/>
      <c r="AW1408" s="68"/>
      <c r="AX1408" s="68"/>
      <c r="AY1408" s="68"/>
      <c r="AZ1408" s="68"/>
      <c r="BA1408" s="68"/>
      <c r="BB1408" s="68"/>
      <c r="BC1408" s="68"/>
      <c r="BD1408" s="68"/>
      <c r="BE1408" s="68"/>
      <c r="BF1408" s="68"/>
      <c r="BG1408" s="68"/>
      <c r="BH1408" s="68"/>
      <c r="BI1408" s="68"/>
      <c r="BJ1408" s="68"/>
      <c r="BK1408" s="68"/>
      <c r="BL1408" s="68"/>
      <c r="BM1408" s="68"/>
      <c r="BN1408" s="68"/>
      <c r="BO1408" s="68"/>
      <c r="BP1408" s="68"/>
      <c r="BQ1408" s="68"/>
      <c r="BR1408" s="68"/>
      <c r="BS1408" s="68"/>
      <c r="BT1408" s="68"/>
      <c r="BU1408" s="68"/>
      <c r="BV1408" s="68"/>
      <c r="BW1408" s="68"/>
      <c r="BX1408" s="68"/>
      <c r="BY1408" s="68"/>
      <c r="BZ1408" s="68"/>
      <c r="CA1408" s="68"/>
      <c r="CB1408" s="68"/>
      <c r="CC1408" s="68"/>
      <c r="CD1408" s="68"/>
      <c r="CE1408" s="68"/>
      <c r="CF1408" s="68"/>
      <c r="CG1408" s="68"/>
      <c r="CH1408" s="68"/>
      <c r="CI1408" s="68"/>
    </row>
    <row r="1409">
      <c r="A1409" s="66">
        <v>1003.0</v>
      </c>
      <c r="B1409" s="68"/>
      <c r="C1409" s="67" t="s">
        <v>758</v>
      </c>
      <c r="D1409" s="67" t="s">
        <v>937</v>
      </c>
      <c r="E1409" s="66">
        <v>2018.0</v>
      </c>
      <c r="F1409" s="67" t="s">
        <v>938</v>
      </c>
      <c r="G1409" s="67" t="s">
        <v>274</v>
      </c>
      <c r="H1409" s="67" t="s">
        <v>939</v>
      </c>
      <c r="I1409" s="67" t="s">
        <v>95</v>
      </c>
      <c r="J1409" s="66">
        <v>2100.0</v>
      </c>
      <c r="K1409" s="66">
        <v>86.0</v>
      </c>
      <c r="L1409" s="66">
        <v>2005.0</v>
      </c>
      <c r="M1409" s="67" t="s">
        <v>940</v>
      </c>
      <c r="N1409" s="68"/>
      <c r="O1409" s="68"/>
      <c r="P1409" s="66">
        <v>0.1</v>
      </c>
      <c r="Q1409" s="66"/>
      <c r="R1409" s="66">
        <v>1.0</v>
      </c>
      <c r="S1409" s="68"/>
      <c r="T1409" s="68"/>
      <c r="U1409" s="68"/>
      <c r="V1409" s="68"/>
      <c r="W1409" s="68"/>
      <c r="X1409" s="69"/>
      <c r="Y1409" s="69"/>
      <c r="Z1409" s="68"/>
      <c r="AA1409" s="68"/>
      <c r="AB1409" s="68"/>
      <c r="AC1409" s="68"/>
      <c r="AD1409" s="68"/>
      <c r="AE1409" s="68"/>
      <c r="AF1409" s="68"/>
      <c r="AG1409" s="68"/>
      <c r="AH1409" s="68"/>
      <c r="AI1409" s="68"/>
      <c r="AJ1409" s="68"/>
      <c r="AK1409" s="68"/>
      <c r="AL1409" s="68"/>
      <c r="AM1409" s="68"/>
      <c r="AN1409" s="68"/>
      <c r="AO1409" s="68"/>
      <c r="AP1409" s="68"/>
      <c r="AQ1409" s="68"/>
      <c r="AR1409" s="68"/>
      <c r="AS1409" s="68"/>
      <c r="AT1409" s="68"/>
      <c r="AU1409" s="68"/>
      <c r="AV1409" s="68"/>
      <c r="AW1409" s="68"/>
      <c r="AX1409" s="68"/>
      <c r="AY1409" s="68"/>
      <c r="AZ1409" s="68"/>
      <c r="BA1409" s="68"/>
      <c r="BB1409" s="68"/>
      <c r="BC1409" s="68"/>
      <c r="BD1409" s="68"/>
      <c r="BE1409" s="68"/>
      <c r="BF1409" s="68"/>
      <c r="BG1409" s="68"/>
      <c r="BH1409" s="68"/>
      <c r="BI1409" s="68"/>
      <c r="BJ1409" s="68"/>
      <c r="BK1409" s="68"/>
      <c r="BL1409" s="68"/>
      <c r="BM1409" s="68"/>
      <c r="BN1409" s="68"/>
      <c r="BO1409" s="68"/>
      <c r="BP1409" s="68"/>
      <c r="BQ1409" s="68"/>
      <c r="BR1409" s="68"/>
      <c r="BS1409" s="68"/>
      <c r="BT1409" s="68"/>
      <c r="BU1409" s="68"/>
      <c r="BV1409" s="68"/>
      <c r="BW1409" s="68"/>
      <c r="BX1409" s="68"/>
      <c r="BY1409" s="68"/>
      <c r="BZ1409" s="68"/>
      <c r="CA1409" s="68"/>
      <c r="CB1409" s="68"/>
      <c r="CC1409" s="68"/>
      <c r="CD1409" s="68"/>
      <c r="CE1409" s="68"/>
      <c r="CF1409" s="68"/>
      <c r="CG1409" s="68"/>
      <c r="CH1409" s="68"/>
      <c r="CI1409" s="68"/>
    </row>
    <row r="1410">
      <c r="A1410" s="66">
        <v>1003.0</v>
      </c>
      <c r="B1410" s="68"/>
      <c r="C1410" s="67" t="s">
        <v>758</v>
      </c>
      <c r="D1410" s="67" t="s">
        <v>937</v>
      </c>
      <c r="E1410" s="66">
        <v>2018.0</v>
      </c>
      <c r="F1410" s="67" t="s">
        <v>938</v>
      </c>
      <c r="G1410" s="67" t="s">
        <v>274</v>
      </c>
      <c r="H1410" s="67" t="s">
        <v>275</v>
      </c>
      <c r="I1410" s="67" t="s">
        <v>95</v>
      </c>
      <c r="J1410" s="66">
        <v>2010.0</v>
      </c>
      <c r="K1410" s="66">
        <v>36.0</v>
      </c>
      <c r="L1410" s="66">
        <v>2005.0</v>
      </c>
      <c r="M1410" s="67" t="s">
        <v>941</v>
      </c>
      <c r="O1410" s="68"/>
      <c r="P1410" s="66">
        <v>0.1</v>
      </c>
      <c r="Q1410" s="66"/>
      <c r="R1410" s="66">
        <v>1.0</v>
      </c>
      <c r="S1410" s="68"/>
      <c r="T1410" s="68"/>
      <c r="U1410" s="68"/>
      <c r="V1410" s="68"/>
      <c r="W1410" s="68"/>
      <c r="X1410" s="69"/>
      <c r="Y1410" s="69"/>
      <c r="Z1410" s="68"/>
      <c r="AA1410" s="68"/>
      <c r="AB1410" s="68"/>
      <c r="AC1410" s="68"/>
      <c r="AD1410" s="68"/>
      <c r="AE1410" s="68"/>
      <c r="AF1410" s="68"/>
      <c r="AG1410" s="68"/>
      <c r="AH1410" s="68"/>
      <c r="AI1410" s="68"/>
      <c r="AJ1410" s="68"/>
      <c r="AK1410" s="68"/>
      <c r="AL1410" s="68"/>
      <c r="AM1410" s="68"/>
      <c r="AN1410" s="68"/>
      <c r="AO1410" s="68"/>
      <c r="AP1410" s="68"/>
      <c r="AQ1410" s="68"/>
      <c r="AR1410" s="68"/>
      <c r="AS1410" s="68"/>
      <c r="AT1410" s="68"/>
      <c r="AU1410" s="68"/>
      <c r="AV1410" s="68"/>
      <c r="AW1410" s="68"/>
      <c r="AX1410" s="68"/>
      <c r="AY1410" s="68"/>
      <c r="AZ1410" s="68"/>
      <c r="BA1410" s="68"/>
      <c r="BB1410" s="68"/>
      <c r="BC1410" s="68"/>
      <c r="BD1410" s="68"/>
      <c r="BE1410" s="68"/>
      <c r="BF1410" s="68"/>
      <c r="BG1410" s="68"/>
      <c r="BH1410" s="68"/>
      <c r="BI1410" s="68"/>
      <c r="BJ1410" s="68"/>
      <c r="BK1410" s="68"/>
      <c r="BL1410" s="68"/>
      <c r="BM1410" s="68"/>
      <c r="BN1410" s="68"/>
      <c r="BO1410" s="68"/>
      <c r="BP1410" s="68"/>
      <c r="BQ1410" s="68"/>
      <c r="BR1410" s="68"/>
      <c r="BS1410" s="68"/>
      <c r="BT1410" s="68"/>
      <c r="BU1410" s="68"/>
      <c r="BV1410" s="68"/>
      <c r="BW1410" s="68"/>
      <c r="BX1410" s="68"/>
      <c r="BY1410" s="68"/>
      <c r="BZ1410" s="68"/>
      <c r="CA1410" s="68"/>
      <c r="CB1410" s="68"/>
      <c r="CC1410" s="68"/>
      <c r="CD1410" s="68"/>
      <c r="CE1410" s="68"/>
      <c r="CF1410" s="68"/>
      <c r="CG1410" s="68"/>
      <c r="CH1410" s="68"/>
      <c r="CI1410" s="68"/>
    </row>
    <row r="1411">
      <c r="A1411" s="66">
        <v>1003.0</v>
      </c>
      <c r="B1411" s="68"/>
      <c r="C1411" s="67" t="s">
        <v>758</v>
      </c>
      <c r="D1411" s="67" t="s">
        <v>937</v>
      </c>
      <c r="E1411" s="66">
        <v>2018.0</v>
      </c>
      <c r="F1411" s="67" t="s">
        <v>938</v>
      </c>
      <c r="G1411" s="67" t="s">
        <v>274</v>
      </c>
      <c r="H1411" s="67" t="s">
        <v>275</v>
      </c>
      <c r="I1411" s="67" t="s">
        <v>95</v>
      </c>
      <c r="J1411" s="66">
        <v>2020.0</v>
      </c>
      <c r="K1411" s="66">
        <v>40.0</v>
      </c>
      <c r="L1411" s="66">
        <v>2005.0</v>
      </c>
      <c r="M1411" s="67" t="s">
        <v>941</v>
      </c>
      <c r="O1411" s="68"/>
      <c r="P1411" s="66">
        <v>0.1</v>
      </c>
      <c r="Q1411" s="66"/>
      <c r="R1411" s="66">
        <v>1.0</v>
      </c>
      <c r="S1411" s="68"/>
      <c r="T1411" s="68"/>
      <c r="U1411" s="68"/>
      <c r="V1411" s="68"/>
      <c r="W1411" s="68"/>
      <c r="X1411" s="69"/>
      <c r="Y1411" s="69"/>
      <c r="Z1411" s="68"/>
      <c r="AA1411" s="68"/>
      <c r="AB1411" s="68"/>
      <c r="AC1411" s="68"/>
      <c r="AD1411" s="68"/>
      <c r="AE1411" s="68"/>
      <c r="AF1411" s="68"/>
      <c r="AG1411" s="68"/>
      <c r="AH1411" s="68"/>
      <c r="AI1411" s="68"/>
      <c r="AJ1411" s="68"/>
      <c r="AK1411" s="68"/>
      <c r="AL1411" s="68"/>
      <c r="AM1411" s="68"/>
      <c r="AN1411" s="68"/>
      <c r="AO1411" s="68"/>
      <c r="AP1411" s="68"/>
      <c r="AQ1411" s="68"/>
      <c r="AR1411" s="68"/>
      <c r="AS1411" s="68"/>
      <c r="AT1411" s="68"/>
      <c r="AU1411" s="68"/>
      <c r="AV1411" s="68"/>
      <c r="AW1411" s="68"/>
      <c r="AX1411" s="68"/>
      <c r="AY1411" s="68"/>
      <c r="AZ1411" s="68"/>
      <c r="BA1411" s="68"/>
      <c r="BB1411" s="68"/>
      <c r="BC1411" s="68"/>
      <c r="BD1411" s="68"/>
      <c r="BE1411" s="68"/>
      <c r="BF1411" s="68"/>
      <c r="BG1411" s="68"/>
      <c r="BH1411" s="68"/>
      <c r="BI1411" s="68"/>
      <c r="BJ1411" s="68"/>
      <c r="BK1411" s="68"/>
      <c r="BL1411" s="68"/>
      <c r="BM1411" s="68"/>
      <c r="BN1411" s="68"/>
      <c r="BO1411" s="68"/>
      <c r="BP1411" s="68"/>
      <c r="BQ1411" s="68"/>
      <c r="BR1411" s="68"/>
      <c r="BS1411" s="68"/>
      <c r="BT1411" s="68"/>
      <c r="BU1411" s="68"/>
      <c r="BV1411" s="68"/>
      <c r="BW1411" s="68"/>
      <c r="BX1411" s="68"/>
      <c r="BY1411" s="68"/>
      <c r="BZ1411" s="68"/>
      <c r="CA1411" s="68"/>
      <c r="CB1411" s="68"/>
      <c r="CC1411" s="68"/>
      <c r="CD1411" s="68"/>
      <c r="CE1411" s="68"/>
      <c r="CF1411" s="68"/>
      <c r="CG1411" s="68"/>
      <c r="CH1411" s="68"/>
      <c r="CI1411" s="68"/>
    </row>
    <row r="1412">
      <c r="A1412" s="66">
        <v>1003.0</v>
      </c>
      <c r="B1412" s="68"/>
      <c r="C1412" s="67" t="s">
        <v>758</v>
      </c>
      <c r="D1412" s="67" t="s">
        <v>937</v>
      </c>
      <c r="E1412" s="66">
        <v>2018.0</v>
      </c>
      <c r="F1412" s="67" t="s">
        <v>938</v>
      </c>
      <c r="G1412" s="67" t="s">
        <v>274</v>
      </c>
      <c r="H1412" s="67" t="s">
        <v>275</v>
      </c>
      <c r="I1412" s="67" t="s">
        <v>95</v>
      </c>
      <c r="J1412" s="66">
        <v>2050.0</v>
      </c>
      <c r="K1412" s="66">
        <v>53.0</v>
      </c>
      <c r="L1412" s="66">
        <v>2005.0</v>
      </c>
      <c r="M1412" s="67" t="s">
        <v>941</v>
      </c>
      <c r="O1412" s="68"/>
      <c r="P1412" s="66">
        <v>0.1</v>
      </c>
      <c r="Q1412" s="66"/>
      <c r="R1412" s="66">
        <v>1.0</v>
      </c>
      <c r="S1412" s="68"/>
      <c r="T1412" s="68"/>
      <c r="U1412" s="68"/>
      <c r="V1412" s="68"/>
      <c r="W1412" s="68"/>
      <c r="X1412" s="69"/>
      <c r="Y1412" s="69"/>
      <c r="Z1412" s="68"/>
      <c r="AA1412" s="68"/>
      <c r="AB1412" s="68"/>
      <c r="AC1412" s="68"/>
      <c r="AD1412" s="68"/>
      <c r="AE1412" s="68"/>
      <c r="AF1412" s="68"/>
      <c r="AG1412" s="68"/>
      <c r="AH1412" s="68"/>
      <c r="AI1412" s="68"/>
      <c r="AJ1412" s="68"/>
      <c r="AK1412" s="68"/>
      <c r="AL1412" s="68"/>
      <c r="AM1412" s="68"/>
      <c r="AN1412" s="68"/>
      <c r="AO1412" s="68"/>
      <c r="AP1412" s="68"/>
      <c r="AQ1412" s="68"/>
      <c r="AR1412" s="68"/>
      <c r="AS1412" s="68"/>
      <c r="AT1412" s="68"/>
      <c r="AU1412" s="68"/>
      <c r="AV1412" s="68"/>
      <c r="AW1412" s="68"/>
      <c r="AX1412" s="68"/>
      <c r="AY1412" s="68"/>
      <c r="AZ1412" s="68"/>
      <c r="BA1412" s="68"/>
      <c r="BB1412" s="68"/>
      <c r="BC1412" s="68"/>
      <c r="BD1412" s="68"/>
      <c r="BE1412" s="68"/>
      <c r="BF1412" s="68"/>
      <c r="BG1412" s="68"/>
      <c r="BH1412" s="68"/>
      <c r="BI1412" s="68"/>
      <c r="BJ1412" s="68"/>
      <c r="BK1412" s="68"/>
      <c r="BL1412" s="68"/>
      <c r="BM1412" s="68"/>
      <c r="BN1412" s="68"/>
      <c r="BO1412" s="68"/>
      <c r="BP1412" s="68"/>
      <c r="BQ1412" s="68"/>
      <c r="BR1412" s="68"/>
      <c r="BS1412" s="68"/>
      <c r="BT1412" s="68"/>
      <c r="BU1412" s="68"/>
      <c r="BV1412" s="68"/>
      <c r="BW1412" s="68"/>
      <c r="BX1412" s="68"/>
      <c r="BY1412" s="68"/>
      <c r="BZ1412" s="68"/>
      <c r="CA1412" s="68"/>
      <c r="CB1412" s="68"/>
      <c r="CC1412" s="68"/>
      <c r="CD1412" s="68"/>
      <c r="CE1412" s="68"/>
      <c r="CF1412" s="68"/>
      <c r="CG1412" s="68"/>
      <c r="CH1412" s="68"/>
      <c r="CI1412" s="68"/>
    </row>
    <row r="1413">
      <c r="A1413" s="66">
        <v>1003.0</v>
      </c>
      <c r="B1413" s="68"/>
      <c r="C1413" s="67" t="s">
        <v>758</v>
      </c>
      <c r="D1413" s="67" t="s">
        <v>937</v>
      </c>
      <c r="E1413" s="66">
        <v>2018.0</v>
      </c>
      <c r="F1413" s="67" t="s">
        <v>938</v>
      </c>
      <c r="G1413" s="67" t="s">
        <v>274</v>
      </c>
      <c r="H1413" s="67" t="s">
        <v>275</v>
      </c>
      <c r="I1413" s="67" t="s">
        <v>95</v>
      </c>
      <c r="J1413" s="66">
        <v>2100.0</v>
      </c>
      <c r="K1413" s="66">
        <v>78.0</v>
      </c>
      <c r="L1413" s="66">
        <v>2005.0</v>
      </c>
      <c r="M1413" s="67" t="s">
        <v>941</v>
      </c>
      <c r="O1413" s="68"/>
      <c r="P1413" s="66">
        <v>0.1</v>
      </c>
      <c r="Q1413" s="66"/>
      <c r="R1413" s="66">
        <v>1.0</v>
      </c>
      <c r="S1413" s="68"/>
      <c r="T1413" s="68"/>
      <c r="U1413" s="68"/>
      <c r="V1413" s="68"/>
      <c r="W1413" s="68"/>
      <c r="X1413" s="69"/>
      <c r="Y1413" s="69"/>
      <c r="Z1413" s="68"/>
      <c r="AA1413" s="68"/>
      <c r="AB1413" s="68"/>
      <c r="AC1413" s="68"/>
      <c r="AD1413" s="68"/>
      <c r="AE1413" s="68"/>
      <c r="AF1413" s="68"/>
      <c r="AG1413" s="68"/>
      <c r="AH1413" s="68"/>
      <c r="AI1413" s="68"/>
      <c r="AJ1413" s="68"/>
      <c r="AK1413" s="68"/>
      <c r="AL1413" s="68"/>
      <c r="AM1413" s="68"/>
      <c r="AN1413" s="68"/>
      <c r="AO1413" s="68"/>
      <c r="AP1413" s="68"/>
      <c r="AQ1413" s="68"/>
      <c r="AR1413" s="68"/>
      <c r="AS1413" s="68"/>
      <c r="AT1413" s="68"/>
      <c r="AU1413" s="68"/>
      <c r="AV1413" s="68"/>
      <c r="AW1413" s="68"/>
      <c r="AX1413" s="68"/>
      <c r="AY1413" s="68"/>
      <c r="AZ1413" s="68"/>
      <c r="BA1413" s="68"/>
      <c r="BB1413" s="68"/>
      <c r="BC1413" s="68"/>
      <c r="BD1413" s="68"/>
      <c r="BE1413" s="68"/>
      <c r="BF1413" s="68"/>
      <c r="BG1413" s="68"/>
      <c r="BH1413" s="68"/>
      <c r="BI1413" s="68"/>
      <c r="BJ1413" s="68"/>
      <c r="BK1413" s="68"/>
      <c r="BL1413" s="68"/>
      <c r="BM1413" s="68"/>
      <c r="BN1413" s="68"/>
      <c r="BO1413" s="68"/>
      <c r="BP1413" s="68"/>
      <c r="BQ1413" s="68"/>
      <c r="BR1413" s="68"/>
      <c r="BS1413" s="68"/>
      <c r="BT1413" s="68"/>
      <c r="BU1413" s="68"/>
      <c r="BV1413" s="68"/>
      <c r="BW1413" s="68"/>
      <c r="BX1413" s="68"/>
      <c r="BY1413" s="68"/>
      <c r="BZ1413" s="68"/>
      <c r="CA1413" s="68"/>
      <c r="CB1413" s="68"/>
      <c r="CC1413" s="68"/>
      <c r="CD1413" s="68"/>
      <c r="CE1413" s="68"/>
      <c r="CF1413" s="68"/>
      <c r="CG1413" s="68"/>
      <c r="CH1413" s="68"/>
      <c r="CI1413" s="68"/>
    </row>
    <row r="1414">
      <c r="A1414" s="66">
        <v>1003.0</v>
      </c>
      <c r="B1414" s="68"/>
      <c r="C1414" s="67" t="s">
        <v>758</v>
      </c>
      <c r="D1414" s="67" t="s">
        <v>937</v>
      </c>
      <c r="E1414" s="66">
        <v>2018.0</v>
      </c>
      <c r="F1414" s="67" t="s">
        <v>938</v>
      </c>
      <c r="G1414" s="67" t="s">
        <v>274</v>
      </c>
      <c r="H1414" s="67" t="s">
        <v>939</v>
      </c>
      <c r="I1414" s="67" t="s">
        <v>95</v>
      </c>
      <c r="J1414" s="66">
        <v>2010.0</v>
      </c>
      <c r="K1414" s="66">
        <v>7.0</v>
      </c>
      <c r="L1414" s="66">
        <v>2005.0</v>
      </c>
      <c r="M1414" s="67" t="s">
        <v>942</v>
      </c>
      <c r="O1414" s="68"/>
      <c r="P1414" s="66">
        <v>2.8</v>
      </c>
      <c r="Q1414" s="66"/>
      <c r="R1414" s="66">
        <v>1.0</v>
      </c>
      <c r="S1414" s="68"/>
      <c r="T1414" s="68"/>
      <c r="U1414" s="68"/>
      <c r="V1414" s="68"/>
      <c r="W1414" s="68"/>
      <c r="X1414" s="69"/>
      <c r="Y1414" s="69"/>
      <c r="Z1414" s="68"/>
      <c r="AA1414" s="68"/>
      <c r="AB1414" s="68"/>
      <c r="AC1414" s="68"/>
      <c r="AD1414" s="68"/>
      <c r="AE1414" s="68"/>
      <c r="AF1414" s="68"/>
      <c r="AG1414" s="68"/>
      <c r="AH1414" s="68"/>
      <c r="AI1414" s="68"/>
      <c r="AJ1414" s="68"/>
      <c r="AK1414" s="68"/>
      <c r="AL1414" s="68"/>
      <c r="AM1414" s="68"/>
      <c r="AN1414" s="68"/>
      <c r="AO1414" s="68"/>
      <c r="AP1414" s="68"/>
      <c r="AQ1414" s="68"/>
      <c r="AR1414" s="68"/>
      <c r="AS1414" s="68"/>
      <c r="AT1414" s="68"/>
      <c r="AU1414" s="68"/>
      <c r="AV1414" s="68"/>
      <c r="AW1414" s="68"/>
      <c r="AX1414" s="68"/>
      <c r="AY1414" s="68"/>
      <c r="AZ1414" s="68"/>
      <c r="BA1414" s="68"/>
      <c r="BB1414" s="68"/>
      <c r="BC1414" s="68"/>
      <c r="BD1414" s="68"/>
      <c r="BE1414" s="68"/>
      <c r="BF1414" s="68"/>
      <c r="BG1414" s="68"/>
      <c r="BH1414" s="68"/>
      <c r="BI1414" s="68"/>
      <c r="BJ1414" s="68"/>
      <c r="BK1414" s="68"/>
      <c r="BL1414" s="68"/>
      <c r="BM1414" s="68"/>
      <c r="BN1414" s="68"/>
      <c r="BO1414" s="68"/>
      <c r="BP1414" s="68"/>
      <c r="BQ1414" s="68"/>
      <c r="BR1414" s="68"/>
      <c r="BS1414" s="68"/>
      <c r="BT1414" s="68"/>
      <c r="BU1414" s="68"/>
      <c r="BV1414" s="68"/>
      <c r="BW1414" s="68"/>
      <c r="BX1414" s="68"/>
      <c r="BY1414" s="68"/>
      <c r="BZ1414" s="68"/>
      <c r="CA1414" s="68"/>
      <c r="CB1414" s="68"/>
      <c r="CC1414" s="68"/>
      <c r="CD1414" s="68"/>
      <c r="CE1414" s="68"/>
      <c r="CF1414" s="68"/>
      <c r="CG1414" s="68"/>
      <c r="CH1414" s="68"/>
      <c r="CI1414" s="68"/>
    </row>
    <row r="1415">
      <c r="A1415" s="66">
        <v>1003.0</v>
      </c>
      <c r="B1415" s="68"/>
      <c r="C1415" s="67" t="s">
        <v>758</v>
      </c>
      <c r="D1415" s="67" t="s">
        <v>937</v>
      </c>
      <c r="E1415" s="66">
        <v>2018.0</v>
      </c>
      <c r="F1415" s="67" t="s">
        <v>938</v>
      </c>
      <c r="G1415" s="67" t="s">
        <v>274</v>
      </c>
      <c r="H1415" s="67" t="s">
        <v>939</v>
      </c>
      <c r="I1415" s="67" t="s">
        <v>95</v>
      </c>
      <c r="J1415" s="66">
        <v>2020.0</v>
      </c>
      <c r="K1415" s="66">
        <v>10.0</v>
      </c>
      <c r="L1415" s="66">
        <v>2005.0</v>
      </c>
      <c r="M1415" s="67" t="s">
        <v>942</v>
      </c>
      <c r="O1415" s="68"/>
      <c r="P1415" s="66">
        <v>2.8</v>
      </c>
      <c r="Q1415" s="66"/>
      <c r="R1415" s="66">
        <v>1.0</v>
      </c>
      <c r="S1415" s="68"/>
      <c r="T1415" s="68"/>
      <c r="U1415" s="68"/>
      <c r="V1415" s="68"/>
      <c r="W1415" s="68"/>
      <c r="X1415" s="69"/>
      <c r="Y1415" s="69"/>
      <c r="Z1415" s="68"/>
      <c r="AA1415" s="68"/>
      <c r="AB1415" s="68"/>
      <c r="AC1415" s="68"/>
      <c r="AD1415" s="68"/>
      <c r="AE1415" s="68"/>
      <c r="AF1415" s="68"/>
      <c r="AG1415" s="68"/>
      <c r="AH1415" s="68"/>
      <c r="AI1415" s="68"/>
      <c r="AJ1415" s="68"/>
      <c r="AK1415" s="68"/>
      <c r="AL1415" s="68"/>
      <c r="AM1415" s="68"/>
      <c r="AN1415" s="68"/>
      <c r="AO1415" s="68"/>
      <c r="AP1415" s="68"/>
      <c r="AQ1415" s="68"/>
      <c r="AR1415" s="68"/>
      <c r="AS1415" s="68"/>
      <c r="AT1415" s="68"/>
      <c r="AU1415" s="68"/>
      <c r="AV1415" s="68"/>
      <c r="AW1415" s="68"/>
      <c r="AX1415" s="68"/>
      <c r="AY1415" s="68"/>
      <c r="AZ1415" s="68"/>
      <c r="BA1415" s="68"/>
      <c r="BB1415" s="68"/>
      <c r="BC1415" s="68"/>
      <c r="BD1415" s="68"/>
      <c r="BE1415" s="68"/>
      <c r="BF1415" s="68"/>
      <c r="BG1415" s="68"/>
      <c r="BH1415" s="68"/>
      <c r="BI1415" s="68"/>
      <c r="BJ1415" s="68"/>
      <c r="BK1415" s="68"/>
      <c r="BL1415" s="68"/>
      <c r="BM1415" s="68"/>
      <c r="BN1415" s="68"/>
      <c r="BO1415" s="68"/>
      <c r="BP1415" s="68"/>
      <c r="BQ1415" s="68"/>
      <c r="BR1415" s="68"/>
      <c r="BS1415" s="68"/>
      <c r="BT1415" s="68"/>
      <c r="BU1415" s="68"/>
      <c r="BV1415" s="68"/>
      <c r="BW1415" s="68"/>
      <c r="BX1415" s="68"/>
      <c r="BY1415" s="68"/>
      <c r="BZ1415" s="68"/>
      <c r="CA1415" s="68"/>
      <c r="CB1415" s="68"/>
      <c r="CC1415" s="68"/>
      <c r="CD1415" s="68"/>
      <c r="CE1415" s="68"/>
      <c r="CF1415" s="68"/>
      <c r="CG1415" s="68"/>
      <c r="CH1415" s="68"/>
      <c r="CI1415" s="68"/>
    </row>
    <row r="1416">
      <c r="A1416" s="66">
        <v>1003.0</v>
      </c>
      <c r="B1416" s="68"/>
      <c r="C1416" s="67" t="s">
        <v>758</v>
      </c>
      <c r="D1416" s="67" t="s">
        <v>937</v>
      </c>
      <c r="E1416" s="66">
        <v>2018.0</v>
      </c>
      <c r="F1416" s="67" t="s">
        <v>938</v>
      </c>
      <c r="G1416" s="67" t="s">
        <v>274</v>
      </c>
      <c r="H1416" s="67" t="s">
        <v>939</v>
      </c>
      <c r="I1416" s="67" t="s">
        <v>95</v>
      </c>
      <c r="J1416" s="66">
        <v>2050.0</v>
      </c>
      <c r="K1416" s="66">
        <v>14.0</v>
      </c>
      <c r="L1416" s="66">
        <v>2005.0</v>
      </c>
      <c r="M1416" s="67" t="s">
        <v>942</v>
      </c>
      <c r="O1416" s="68"/>
      <c r="P1416" s="66">
        <v>2.8</v>
      </c>
      <c r="Q1416" s="66"/>
      <c r="R1416" s="66">
        <v>1.0</v>
      </c>
      <c r="S1416" s="68"/>
      <c r="T1416" s="68"/>
      <c r="U1416" s="68"/>
      <c r="V1416" s="68"/>
      <c r="W1416" s="68"/>
      <c r="X1416" s="69"/>
      <c r="Y1416" s="69"/>
      <c r="Z1416" s="68"/>
      <c r="AA1416" s="68"/>
      <c r="AB1416" s="68"/>
      <c r="AC1416" s="68"/>
      <c r="AD1416" s="68"/>
      <c r="AE1416" s="68"/>
      <c r="AF1416" s="68"/>
      <c r="AG1416" s="68"/>
      <c r="AH1416" s="68"/>
      <c r="AI1416" s="68"/>
      <c r="AJ1416" s="68"/>
      <c r="AK1416" s="68"/>
      <c r="AL1416" s="68"/>
      <c r="AM1416" s="68"/>
      <c r="AN1416" s="68"/>
      <c r="AO1416" s="68"/>
      <c r="AP1416" s="68"/>
      <c r="AQ1416" s="68"/>
      <c r="AR1416" s="68"/>
      <c r="AS1416" s="68"/>
      <c r="AT1416" s="68"/>
      <c r="AU1416" s="68"/>
      <c r="AV1416" s="68"/>
      <c r="AW1416" s="68"/>
      <c r="AX1416" s="68"/>
      <c r="AY1416" s="68"/>
      <c r="AZ1416" s="68"/>
      <c r="BA1416" s="68"/>
      <c r="BB1416" s="68"/>
      <c r="BC1416" s="68"/>
      <c r="BD1416" s="68"/>
      <c r="BE1416" s="68"/>
      <c r="BF1416" s="68"/>
      <c r="BG1416" s="68"/>
      <c r="BH1416" s="68"/>
      <c r="BI1416" s="68"/>
      <c r="BJ1416" s="68"/>
      <c r="BK1416" s="68"/>
      <c r="BL1416" s="68"/>
      <c r="BM1416" s="68"/>
      <c r="BN1416" s="68"/>
      <c r="BO1416" s="68"/>
      <c r="BP1416" s="68"/>
      <c r="BQ1416" s="68"/>
      <c r="BR1416" s="68"/>
      <c r="BS1416" s="68"/>
      <c r="BT1416" s="68"/>
      <c r="BU1416" s="68"/>
      <c r="BV1416" s="68"/>
      <c r="BW1416" s="68"/>
      <c r="BX1416" s="68"/>
      <c r="BY1416" s="68"/>
      <c r="BZ1416" s="68"/>
      <c r="CA1416" s="68"/>
      <c r="CB1416" s="68"/>
      <c r="CC1416" s="68"/>
      <c r="CD1416" s="68"/>
      <c r="CE1416" s="68"/>
      <c r="CF1416" s="68"/>
      <c r="CG1416" s="68"/>
      <c r="CH1416" s="68"/>
      <c r="CI1416" s="68"/>
    </row>
    <row r="1417">
      <c r="A1417" s="66">
        <v>1003.0</v>
      </c>
      <c r="B1417" s="68"/>
      <c r="C1417" s="67" t="s">
        <v>758</v>
      </c>
      <c r="D1417" s="67" t="s">
        <v>937</v>
      </c>
      <c r="E1417" s="66">
        <v>2018.0</v>
      </c>
      <c r="F1417" s="67" t="s">
        <v>938</v>
      </c>
      <c r="G1417" s="67" t="s">
        <v>274</v>
      </c>
      <c r="H1417" s="67" t="s">
        <v>939</v>
      </c>
      <c r="I1417" s="67" t="s">
        <v>95</v>
      </c>
      <c r="J1417" s="66">
        <v>2100.0</v>
      </c>
      <c r="K1417" s="66">
        <v>21.0</v>
      </c>
      <c r="L1417" s="66">
        <v>2005.0</v>
      </c>
      <c r="M1417" s="67" t="s">
        <v>942</v>
      </c>
      <c r="O1417" s="68"/>
      <c r="P1417" s="66">
        <v>2.8</v>
      </c>
      <c r="Q1417" s="66"/>
      <c r="R1417" s="66">
        <v>1.0</v>
      </c>
      <c r="S1417" s="68"/>
      <c r="T1417" s="68"/>
      <c r="U1417" s="68"/>
      <c r="V1417" s="68"/>
      <c r="W1417" s="68"/>
      <c r="X1417" s="69"/>
      <c r="Y1417" s="69"/>
      <c r="Z1417" s="68"/>
      <c r="AA1417" s="68"/>
      <c r="AB1417" s="68"/>
      <c r="AC1417" s="68"/>
      <c r="AD1417" s="68"/>
      <c r="AE1417" s="68"/>
      <c r="AF1417" s="68"/>
      <c r="AG1417" s="68"/>
      <c r="AH1417" s="68"/>
      <c r="AI1417" s="68"/>
      <c r="AJ1417" s="68"/>
      <c r="AK1417" s="68"/>
      <c r="AL1417" s="68"/>
      <c r="AM1417" s="68"/>
      <c r="AN1417" s="68"/>
      <c r="AO1417" s="68"/>
      <c r="AP1417" s="68"/>
      <c r="AQ1417" s="68"/>
      <c r="AR1417" s="68"/>
      <c r="AS1417" s="68"/>
      <c r="AT1417" s="68"/>
      <c r="AU1417" s="68"/>
      <c r="AV1417" s="68"/>
      <c r="AW1417" s="68"/>
      <c r="AX1417" s="68"/>
      <c r="AY1417" s="68"/>
      <c r="AZ1417" s="68"/>
      <c r="BA1417" s="68"/>
      <c r="BB1417" s="68"/>
      <c r="BC1417" s="68"/>
      <c r="BD1417" s="68"/>
      <c r="BE1417" s="68"/>
      <c r="BF1417" s="68"/>
      <c r="BG1417" s="68"/>
      <c r="BH1417" s="68"/>
      <c r="BI1417" s="68"/>
      <c r="BJ1417" s="68"/>
      <c r="BK1417" s="68"/>
      <c r="BL1417" s="68"/>
      <c r="BM1417" s="68"/>
      <c r="BN1417" s="68"/>
      <c r="BO1417" s="68"/>
      <c r="BP1417" s="68"/>
      <c r="BQ1417" s="68"/>
      <c r="BR1417" s="68"/>
      <c r="BS1417" s="68"/>
      <c r="BT1417" s="68"/>
      <c r="BU1417" s="68"/>
      <c r="BV1417" s="68"/>
      <c r="BW1417" s="68"/>
      <c r="BX1417" s="68"/>
      <c r="BY1417" s="68"/>
      <c r="BZ1417" s="68"/>
      <c r="CA1417" s="68"/>
      <c r="CB1417" s="68"/>
      <c r="CC1417" s="68"/>
      <c r="CD1417" s="68"/>
      <c r="CE1417" s="68"/>
      <c r="CF1417" s="68"/>
      <c r="CG1417" s="68"/>
      <c r="CH1417" s="68"/>
      <c r="CI1417" s="68"/>
    </row>
    <row r="1418">
      <c r="A1418" s="66">
        <v>2704.0</v>
      </c>
      <c r="B1418" s="68"/>
      <c r="C1418" s="67" t="s">
        <v>758</v>
      </c>
      <c r="D1418" s="67" t="s">
        <v>943</v>
      </c>
      <c r="E1418" s="66">
        <v>2014.0</v>
      </c>
      <c r="F1418" s="67" t="s">
        <v>944</v>
      </c>
      <c r="G1418" s="67" t="s">
        <v>945</v>
      </c>
      <c r="H1418" s="68"/>
      <c r="I1418" s="67" t="s">
        <v>84</v>
      </c>
      <c r="J1418" s="66">
        <v>2005.0</v>
      </c>
      <c r="K1418" s="66">
        <v>16.0</v>
      </c>
      <c r="L1418" s="66">
        <v>2005.0</v>
      </c>
      <c r="M1418" s="67" t="s">
        <v>946</v>
      </c>
      <c r="N1418" s="66">
        <v>10.0</v>
      </c>
      <c r="O1418" s="68"/>
      <c r="P1418" s="66">
        <v>1.5</v>
      </c>
      <c r="Q1418" s="66"/>
      <c r="R1418" s="66">
        <v>2.0</v>
      </c>
      <c r="S1418" s="68"/>
      <c r="T1418" s="68"/>
      <c r="U1418" s="68"/>
      <c r="V1418" s="68"/>
      <c r="W1418" s="68"/>
      <c r="X1418" s="69"/>
      <c r="Y1418" s="69"/>
      <c r="Z1418" s="66">
        <v>1.0</v>
      </c>
      <c r="AA1418" s="68"/>
      <c r="AB1418" s="68"/>
      <c r="AC1418" s="68"/>
      <c r="AD1418" s="68"/>
      <c r="AE1418" s="68"/>
      <c r="AF1418" s="68"/>
      <c r="AG1418" s="68"/>
      <c r="AH1418" s="68"/>
      <c r="AI1418" s="68"/>
      <c r="AJ1418" s="68"/>
      <c r="AK1418" s="68"/>
      <c r="AL1418" s="68"/>
      <c r="AM1418" s="68"/>
      <c r="AN1418" s="68"/>
      <c r="AO1418" s="68"/>
      <c r="AP1418" s="68"/>
      <c r="AQ1418" s="68"/>
      <c r="AR1418" s="68"/>
      <c r="AS1418" s="68"/>
      <c r="AT1418" s="68"/>
      <c r="AU1418" s="68"/>
      <c r="AV1418" s="68"/>
      <c r="AW1418" s="68"/>
      <c r="AX1418" s="68"/>
      <c r="AY1418" s="68"/>
      <c r="AZ1418" s="68"/>
      <c r="BA1418" s="68"/>
      <c r="BB1418" s="68"/>
      <c r="BC1418" s="68"/>
      <c r="BD1418" s="68"/>
      <c r="BE1418" s="68"/>
      <c r="BF1418" s="68"/>
      <c r="BG1418" s="68"/>
      <c r="BH1418" s="68"/>
      <c r="BI1418" s="68"/>
      <c r="BJ1418" s="68"/>
      <c r="BK1418" s="68"/>
      <c r="BL1418" s="68"/>
      <c r="BM1418" s="68"/>
      <c r="BN1418" s="68"/>
      <c r="BO1418" s="68"/>
      <c r="BP1418" s="68"/>
      <c r="BQ1418" s="68"/>
      <c r="BR1418" s="68"/>
      <c r="BS1418" s="68"/>
      <c r="BT1418" s="68"/>
      <c r="BU1418" s="68"/>
      <c r="BV1418" s="68"/>
      <c r="BW1418" s="68"/>
      <c r="BX1418" s="68"/>
      <c r="BY1418" s="68"/>
      <c r="BZ1418" s="68"/>
      <c r="CA1418" s="68"/>
      <c r="CB1418" s="68"/>
      <c r="CC1418" s="68"/>
      <c r="CD1418" s="68"/>
      <c r="CE1418" s="68"/>
      <c r="CF1418" s="68"/>
      <c r="CG1418" s="68"/>
      <c r="CH1418" s="68"/>
      <c r="CI1418" s="68"/>
    </row>
    <row r="1419">
      <c r="A1419" s="66">
        <v>2704.0</v>
      </c>
      <c r="B1419" s="68"/>
      <c r="C1419" s="67" t="s">
        <v>758</v>
      </c>
      <c r="D1419" s="67" t="s">
        <v>943</v>
      </c>
      <c r="E1419" s="66">
        <v>2014.0</v>
      </c>
      <c r="F1419" s="67" t="s">
        <v>944</v>
      </c>
      <c r="G1419" s="67" t="s">
        <v>945</v>
      </c>
      <c r="H1419" s="68"/>
      <c r="I1419" s="67" t="s">
        <v>84</v>
      </c>
      <c r="J1419" s="66">
        <v>2015.0</v>
      </c>
      <c r="K1419" s="66">
        <v>19.0</v>
      </c>
      <c r="L1419" s="66">
        <v>2005.0</v>
      </c>
      <c r="M1419" s="67" t="s">
        <v>946</v>
      </c>
      <c r="N1419" s="66">
        <v>13.0</v>
      </c>
      <c r="O1419" s="68"/>
      <c r="P1419" s="66">
        <v>1.5</v>
      </c>
      <c r="Q1419" s="66"/>
      <c r="R1419" s="66">
        <v>2.0</v>
      </c>
      <c r="S1419" s="68"/>
      <c r="T1419" s="68"/>
      <c r="U1419" s="68"/>
      <c r="V1419" s="68"/>
      <c r="W1419" s="68"/>
      <c r="X1419" s="69"/>
      <c r="Y1419" s="69"/>
      <c r="Z1419" s="66">
        <v>1.0</v>
      </c>
      <c r="AA1419" s="68"/>
      <c r="AB1419" s="68"/>
      <c r="AC1419" s="68"/>
      <c r="AD1419" s="68"/>
      <c r="AE1419" s="68"/>
      <c r="AF1419" s="68"/>
      <c r="AG1419" s="68"/>
      <c r="AH1419" s="68"/>
      <c r="AI1419" s="68"/>
      <c r="AJ1419" s="68"/>
      <c r="AK1419" s="68"/>
      <c r="AL1419" s="68"/>
      <c r="AM1419" s="68"/>
      <c r="AN1419" s="68"/>
      <c r="AO1419" s="68"/>
      <c r="AP1419" s="68"/>
      <c r="AQ1419" s="68"/>
      <c r="AR1419" s="68"/>
      <c r="AS1419" s="68"/>
      <c r="AT1419" s="68"/>
      <c r="AU1419" s="68"/>
      <c r="AV1419" s="68"/>
      <c r="AW1419" s="68"/>
      <c r="AX1419" s="68"/>
      <c r="AY1419" s="68"/>
      <c r="AZ1419" s="68"/>
      <c r="BA1419" s="68"/>
      <c r="BB1419" s="68"/>
      <c r="BC1419" s="68"/>
      <c r="BD1419" s="68"/>
      <c r="BE1419" s="68"/>
      <c r="BF1419" s="68"/>
      <c r="BG1419" s="68"/>
      <c r="BH1419" s="68"/>
      <c r="BI1419" s="68"/>
      <c r="BJ1419" s="68"/>
      <c r="BK1419" s="68"/>
      <c r="BL1419" s="68"/>
      <c r="BM1419" s="68"/>
      <c r="BN1419" s="68"/>
      <c r="BO1419" s="68"/>
      <c r="BP1419" s="68"/>
      <c r="BQ1419" s="68"/>
      <c r="BR1419" s="68"/>
      <c r="BS1419" s="68"/>
      <c r="BT1419" s="68"/>
      <c r="BU1419" s="68"/>
      <c r="BV1419" s="68"/>
      <c r="BW1419" s="68"/>
      <c r="BX1419" s="68"/>
      <c r="BY1419" s="68"/>
      <c r="BZ1419" s="68"/>
      <c r="CA1419" s="68"/>
      <c r="CB1419" s="68"/>
      <c r="CC1419" s="68"/>
      <c r="CD1419" s="68"/>
      <c r="CE1419" s="68"/>
      <c r="CF1419" s="68"/>
      <c r="CG1419" s="68"/>
      <c r="CH1419" s="68"/>
      <c r="CI1419" s="68"/>
    </row>
    <row r="1420">
      <c r="A1420" s="66">
        <v>2704.0</v>
      </c>
      <c r="B1420" s="68"/>
      <c r="C1420" s="67" t="s">
        <v>758</v>
      </c>
      <c r="D1420" s="67" t="s">
        <v>943</v>
      </c>
      <c r="E1420" s="66">
        <v>2014.0</v>
      </c>
      <c r="F1420" s="67" t="s">
        <v>944</v>
      </c>
      <c r="G1420" s="67" t="s">
        <v>945</v>
      </c>
      <c r="H1420" s="68"/>
      <c r="I1420" s="67" t="s">
        <v>84</v>
      </c>
      <c r="J1420" s="66">
        <v>2045.0</v>
      </c>
      <c r="K1420" s="66">
        <v>30.0</v>
      </c>
      <c r="L1420" s="66">
        <v>2005.0</v>
      </c>
      <c r="M1420" s="67" t="s">
        <v>946</v>
      </c>
      <c r="N1420" s="66">
        <v>22.0</v>
      </c>
      <c r="O1420" s="68"/>
      <c r="P1420" s="66">
        <v>1.5</v>
      </c>
      <c r="Q1420" s="66"/>
      <c r="R1420" s="66">
        <v>2.0</v>
      </c>
      <c r="S1420" s="68"/>
      <c r="T1420" s="68"/>
      <c r="U1420" s="68"/>
      <c r="V1420" s="68"/>
      <c r="W1420" s="68"/>
      <c r="X1420" s="69"/>
      <c r="Y1420" s="69"/>
      <c r="Z1420" s="66">
        <v>1.0</v>
      </c>
      <c r="AA1420" s="68"/>
      <c r="AB1420" s="68"/>
      <c r="AC1420" s="68"/>
      <c r="AD1420" s="68"/>
      <c r="AE1420" s="68"/>
      <c r="AF1420" s="68"/>
      <c r="AG1420" s="68"/>
      <c r="AH1420" s="68"/>
      <c r="AI1420" s="68"/>
      <c r="AJ1420" s="68"/>
      <c r="AK1420" s="68"/>
      <c r="AL1420" s="68"/>
      <c r="AM1420" s="68"/>
      <c r="AN1420" s="68"/>
      <c r="AO1420" s="68"/>
      <c r="AP1420" s="68"/>
      <c r="AQ1420" s="68"/>
      <c r="AR1420" s="68"/>
      <c r="AS1420" s="68"/>
      <c r="AT1420" s="68"/>
      <c r="AU1420" s="68"/>
      <c r="AV1420" s="68"/>
      <c r="AW1420" s="68"/>
      <c r="AX1420" s="68"/>
      <c r="AY1420" s="68"/>
      <c r="AZ1420" s="68"/>
      <c r="BA1420" s="68"/>
      <c r="BB1420" s="68"/>
      <c r="BC1420" s="68"/>
      <c r="BD1420" s="68"/>
      <c r="BE1420" s="68"/>
      <c r="BF1420" s="68"/>
      <c r="BG1420" s="68"/>
      <c r="BH1420" s="68"/>
      <c r="BI1420" s="68"/>
      <c r="BJ1420" s="68"/>
      <c r="BK1420" s="68"/>
      <c r="BL1420" s="68"/>
      <c r="BM1420" s="68"/>
      <c r="BN1420" s="68"/>
      <c r="BO1420" s="68"/>
      <c r="BP1420" s="68"/>
      <c r="BQ1420" s="68"/>
      <c r="BR1420" s="68"/>
      <c r="BS1420" s="68"/>
      <c r="BT1420" s="68"/>
      <c r="BU1420" s="68"/>
      <c r="BV1420" s="68"/>
      <c r="BW1420" s="68"/>
      <c r="BX1420" s="68"/>
      <c r="BY1420" s="68"/>
      <c r="BZ1420" s="68"/>
      <c r="CA1420" s="68"/>
      <c r="CB1420" s="68"/>
      <c r="CC1420" s="68"/>
      <c r="CD1420" s="68"/>
      <c r="CE1420" s="68"/>
      <c r="CF1420" s="68"/>
      <c r="CG1420" s="68"/>
      <c r="CH1420" s="68"/>
      <c r="CI1420" s="68"/>
    </row>
    <row r="1421">
      <c r="A1421" s="66">
        <v>2704.0</v>
      </c>
      <c r="B1421" s="68"/>
      <c r="C1421" s="67" t="s">
        <v>758</v>
      </c>
      <c r="D1421" s="67" t="s">
        <v>943</v>
      </c>
      <c r="E1421" s="66">
        <v>2014.0</v>
      </c>
      <c r="F1421" s="67" t="s">
        <v>944</v>
      </c>
      <c r="G1421" s="67" t="s">
        <v>945</v>
      </c>
      <c r="H1421" s="68"/>
      <c r="I1421" s="67" t="s">
        <v>95</v>
      </c>
      <c r="J1421" s="66">
        <v>2005.0</v>
      </c>
      <c r="K1421" s="66">
        <v>470.0</v>
      </c>
      <c r="L1421" s="66">
        <v>2005.0</v>
      </c>
      <c r="M1421" s="67" t="s">
        <v>947</v>
      </c>
      <c r="N1421" s="66">
        <v>10.0</v>
      </c>
      <c r="O1421" s="68"/>
      <c r="P1421" s="66">
        <v>0.0</v>
      </c>
      <c r="Q1421" s="66"/>
      <c r="R1421" s="66">
        <v>1.0</v>
      </c>
      <c r="S1421" s="68"/>
      <c r="T1421" s="68"/>
      <c r="U1421" s="68"/>
      <c r="V1421" s="68"/>
      <c r="W1421" s="68"/>
      <c r="X1421" s="69"/>
      <c r="Y1421" s="69"/>
      <c r="Z1421" s="66">
        <v>1.0</v>
      </c>
      <c r="AA1421" s="68"/>
      <c r="AB1421" s="68"/>
      <c r="AC1421" s="68"/>
      <c r="AD1421" s="68"/>
      <c r="AE1421" s="68"/>
      <c r="AF1421" s="68"/>
      <c r="AG1421" s="68"/>
      <c r="AH1421" s="68"/>
      <c r="AI1421" s="68"/>
      <c r="AJ1421" s="68"/>
      <c r="AK1421" s="68"/>
      <c r="AL1421" s="68"/>
      <c r="AM1421" s="68"/>
      <c r="AN1421" s="68"/>
      <c r="AO1421" s="68"/>
      <c r="AP1421" s="68"/>
      <c r="AQ1421" s="68"/>
      <c r="AR1421" s="68"/>
      <c r="AS1421" s="68"/>
      <c r="AT1421" s="68"/>
      <c r="AU1421" s="68"/>
      <c r="AV1421" s="68"/>
      <c r="AW1421" s="68"/>
      <c r="AX1421" s="68"/>
      <c r="AY1421" s="68"/>
      <c r="AZ1421" s="68"/>
      <c r="BA1421" s="68"/>
      <c r="BB1421" s="68"/>
      <c r="BC1421" s="68"/>
      <c r="BD1421" s="68"/>
      <c r="BE1421" s="68"/>
      <c r="BF1421" s="68"/>
      <c r="BG1421" s="68"/>
      <c r="BH1421" s="68"/>
      <c r="BI1421" s="68"/>
      <c r="BJ1421" s="68"/>
      <c r="BK1421" s="68"/>
      <c r="BL1421" s="68"/>
      <c r="BM1421" s="68"/>
      <c r="BN1421" s="68"/>
      <c r="BO1421" s="68"/>
      <c r="BP1421" s="68"/>
      <c r="BQ1421" s="68"/>
      <c r="BR1421" s="68"/>
      <c r="BS1421" s="68"/>
      <c r="BT1421" s="68"/>
      <c r="BU1421" s="68"/>
      <c r="BV1421" s="68"/>
      <c r="BW1421" s="68"/>
      <c r="BX1421" s="68"/>
      <c r="BY1421" s="68"/>
      <c r="BZ1421" s="68"/>
      <c r="CA1421" s="68"/>
      <c r="CB1421" s="68"/>
      <c r="CC1421" s="68"/>
      <c r="CD1421" s="68"/>
      <c r="CE1421" s="68"/>
      <c r="CF1421" s="68"/>
      <c r="CG1421" s="68"/>
      <c r="CH1421" s="68"/>
      <c r="CI1421" s="68"/>
    </row>
    <row r="1422">
      <c r="A1422" s="66">
        <v>2704.0</v>
      </c>
      <c r="B1422" s="68"/>
      <c r="C1422" s="67" t="s">
        <v>758</v>
      </c>
      <c r="D1422" s="67" t="s">
        <v>943</v>
      </c>
      <c r="E1422" s="66">
        <v>2014.0</v>
      </c>
      <c r="F1422" s="67" t="s">
        <v>944</v>
      </c>
      <c r="G1422" s="67" t="s">
        <v>945</v>
      </c>
      <c r="H1422" s="68"/>
      <c r="I1422" s="67" t="s">
        <v>95</v>
      </c>
      <c r="J1422" s="66">
        <v>2015.0</v>
      </c>
      <c r="K1422" s="66">
        <v>500.0</v>
      </c>
      <c r="L1422" s="66">
        <v>2005.0</v>
      </c>
      <c r="M1422" s="67" t="s">
        <v>947</v>
      </c>
      <c r="N1422" s="66">
        <v>13.0</v>
      </c>
      <c r="O1422" s="68"/>
      <c r="P1422" s="66">
        <v>0.0</v>
      </c>
      <c r="Q1422" s="66"/>
      <c r="R1422" s="66">
        <v>1.0</v>
      </c>
      <c r="S1422" s="68"/>
      <c r="T1422" s="68"/>
      <c r="U1422" s="68"/>
      <c r="V1422" s="68"/>
      <c r="W1422" s="68"/>
      <c r="X1422" s="69"/>
      <c r="Y1422" s="69"/>
      <c r="Z1422" s="66">
        <v>1.0</v>
      </c>
      <c r="AA1422" s="68"/>
      <c r="AB1422" s="68"/>
      <c r="AC1422" s="68"/>
      <c r="AD1422" s="68"/>
      <c r="AE1422" s="68"/>
      <c r="AF1422" s="68"/>
      <c r="AG1422" s="68"/>
      <c r="AH1422" s="68"/>
      <c r="AI1422" s="68"/>
      <c r="AJ1422" s="68"/>
      <c r="AK1422" s="68"/>
      <c r="AL1422" s="68"/>
      <c r="AM1422" s="68"/>
      <c r="AN1422" s="68"/>
      <c r="AO1422" s="68"/>
      <c r="AP1422" s="68"/>
      <c r="AQ1422" s="68"/>
      <c r="AR1422" s="68"/>
      <c r="AS1422" s="68"/>
      <c r="AT1422" s="68"/>
      <c r="AU1422" s="68"/>
      <c r="AV1422" s="68"/>
      <c r="AW1422" s="68"/>
      <c r="AX1422" s="68"/>
      <c r="AY1422" s="68"/>
      <c r="AZ1422" s="68"/>
      <c r="BA1422" s="68"/>
      <c r="BB1422" s="68"/>
      <c r="BC1422" s="68"/>
      <c r="BD1422" s="68"/>
      <c r="BE1422" s="68"/>
      <c r="BF1422" s="68"/>
      <c r="BG1422" s="68"/>
      <c r="BH1422" s="68"/>
      <c r="BI1422" s="68"/>
      <c r="BJ1422" s="68"/>
      <c r="BK1422" s="68"/>
      <c r="BL1422" s="68"/>
      <c r="BM1422" s="68"/>
      <c r="BN1422" s="68"/>
      <c r="BO1422" s="68"/>
      <c r="BP1422" s="68"/>
      <c r="BQ1422" s="68"/>
      <c r="BR1422" s="68"/>
      <c r="BS1422" s="68"/>
      <c r="BT1422" s="68"/>
      <c r="BU1422" s="68"/>
      <c r="BV1422" s="68"/>
      <c r="BW1422" s="68"/>
      <c r="BX1422" s="68"/>
      <c r="BY1422" s="68"/>
      <c r="BZ1422" s="68"/>
      <c r="CA1422" s="68"/>
      <c r="CB1422" s="68"/>
      <c r="CC1422" s="68"/>
      <c r="CD1422" s="68"/>
      <c r="CE1422" s="68"/>
      <c r="CF1422" s="68"/>
      <c r="CG1422" s="68"/>
      <c r="CH1422" s="68"/>
      <c r="CI1422" s="68"/>
    </row>
    <row r="1423">
      <c r="A1423" s="66">
        <v>2704.0</v>
      </c>
      <c r="B1423" s="68"/>
      <c r="C1423" s="67" t="s">
        <v>758</v>
      </c>
      <c r="D1423" s="67" t="s">
        <v>943</v>
      </c>
      <c r="E1423" s="66">
        <v>2014.0</v>
      </c>
      <c r="F1423" s="67" t="s">
        <v>944</v>
      </c>
      <c r="G1423" s="67" t="s">
        <v>945</v>
      </c>
      <c r="H1423" s="68"/>
      <c r="I1423" s="67" t="s">
        <v>95</v>
      </c>
      <c r="J1423" s="66">
        <v>2045.0</v>
      </c>
      <c r="K1423" s="66">
        <v>610.0</v>
      </c>
      <c r="L1423" s="66">
        <v>2005.0</v>
      </c>
      <c r="M1423" s="67" t="s">
        <v>947</v>
      </c>
      <c r="N1423" s="66">
        <v>22.0</v>
      </c>
      <c r="O1423" s="68"/>
      <c r="P1423" s="66">
        <v>0.0</v>
      </c>
      <c r="Q1423" s="66"/>
      <c r="R1423" s="66">
        <v>1.0</v>
      </c>
      <c r="S1423" s="68"/>
      <c r="T1423" s="68"/>
      <c r="U1423" s="68"/>
      <c r="V1423" s="68"/>
      <c r="W1423" s="68"/>
      <c r="X1423" s="69"/>
      <c r="Y1423" s="69"/>
      <c r="Z1423" s="66">
        <v>1.0</v>
      </c>
      <c r="AA1423" s="68"/>
      <c r="AB1423" s="68"/>
      <c r="AC1423" s="68"/>
      <c r="AD1423" s="68"/>
      <c r="AE1423" s="68"/>
      <c r="AF1423" s="68"/>
      <c r="AG1423" s="68"/>
      <c r="AH1423" s="68"/>
      <c r="AI1423" s="68"/>
      <c r="AJ1423" s="68"/>
      <c r="AK1423" s="68"/>
      <c r="AL1423" s="68"/>
      <c r="AM1423" s="68"/>
      <c r="AN1423" s="68"/>
      <c r="AO1423" s="68"/>
      <c r="AP1423" s="68"/>
      <c r="AQ1423" s="68"/>
      <c r="AR1423" s="68"/>
      <c r="AS1423" s="68"/>
      <c r="AT1423" s="68"/>
      <c r="AU1423" s="68"/>
      <c r="AV1423" s="68"/>
      <c r="AW1423" s="68"/>
      <c r="AX1423" s="68"/>
      <c r="AY1423" s="68"/>
      <c r="AZ1423" s="68"/>
      <c r="BA1423" s="68"/>
      <c r="BB1423" s="68"/>
      <c r="BC1423" s="68"/>
      <c r="BD1423" s="68"/>
      <c r="BE1423" s="68"/>
      <c r="BF1423" s="68"/>
      <c r="BG1423" s="68"/>
      <c r="BH1423" s="68"/>
      <c r="BI1423" s="68"/>
      <c r="BJ1423" s="68"/>
      <c r="BK1423" s="68"/>
      <c r="BL1423" s="68"/>
      <c r="BM1423" s="68"/>
      <c r="BN1423" s="68"/>
      <c r="BO1423" s="68"/>
      <c r="BP1423" s="68"/>
      <c r="BQ1423" s="68"/>
      <c r="BR1423" s="68"/>
      <c r="BS1423" s="68"/>
      <c r="BT1423" s="68"/>
      <c r="BU1423" s="68"/>
      <c r="BV1423" s="68"/>
      <c r="BW1423" s="68"/>
      <c r="BX1423" s="68"/>
      <c r="BY1423" s="68"/>
      <c r="BZ1423" s="68"/>
      <c r="CA1423" s="68"/>
      <c r="CB1423" s="68"/>
      <c r="CC1423" s="68"/>
      <c r="CD1423" s="68"/>
      <c r="CE1423" s="68"/>
      <c r="CF1423" s="68"/>
      <c r="CG1423" s="68"/>
      <c r="CH1423" s="68"/>
      <c r="CI1423" s="68"/>
    </row>
    <row r="1424">
      <c r="A1424" s="66">
        <v>2704.0</v>
      </c>
      <c r="B1424" s="68"/>
      <c r="C1424" s="67" t="s">
        <v>758</v>
      </c>
      <c r="D1424" s="67" t="s">
        <v>943</v>
      </c>
      <c r="E1424" s="66">
        <v>2014.0</v>
      </c>
      <c r="F1424" s="67" t="s">
        <v>944</v>
      </c>
      <c r="G1424" s="67" t="s">
        <v>945</v>
      </c>
      <c r="H1424" s="68"/>
      <c r="I1424" s="67" t="s">
        <v>95</v>
      </c>
      <c r="J1424" s="66">
        <v>2005.0</v>
      </c>
      <c r="K1424" s="66">
        <v>66.0</v>
      </c>
      <c r="L1424" s="66">
        <v>2005.0</v>
      </c>
      <c r="M1424" s="67" t="s">
        <v>948</v>
      </c>
      <c r="N1424" s="66">
        <v>10.0</v>
      </c>
      <c r="O1424" s="68"/>
      <c r="P1424" s="66">
        <v>1.5</v>
      </c>
      <c r="Q1424" s="66"/>
      <c r="R1424" s="66">
        <v>2.0</v>
      </c>
      <c r="S1424" s="68"/>
      <c r="T1424" s="68"/>
      <c r="U1424" s="68"/>
      <c r="V1424" s="68"/>
      <c r="W1424" s="68"/>
      <c r="X1424" s="69"/>
      <c r="Y1424" s="69"/>
      <c r="Z1424" s="66">
        <v>1.0</v>
      </c>
      <c r="AA1424" s="68"/>
      <c r="AB1424" s="68"/>
      <c r="AC1424" s="68"/>
      <c r="AD1424" s="68"/>
      <c r="AE1424" s="68"/>
      <c r="AF1424" s="68"/>
      <c r="AG1424" s="68"/>
      <c r="AH1424" s="68"/>
      <c r="AI1424" s="68"/>
      <c r="AJ1424" s="68"/>
      <c r="AK1424" s="68"/>
      <c r="AL1424" s="68"/>
      <c r="AM1424" s="68"/>
      <c r="AN1424" s="68"/>
      <c r="AO1424" s="68"/>
      <c r="AP1424" s="68"/>
      <c r="AQ1424" s="68"/>
      <c r="AR1424" s="68"/>
      <c r="AS1424" s="68"/>
      <c r="AT1424" s="68"/>
      <c r="AU1424" s="68"/>
      <c r="AV1424" s="68"/>
      <c r="AW1424" s="68"/>
      <c r="AX1424" s="68"/>
      <c r="AY1424" s="68"/>
      <c r="AZ1424" s="68"/>
      <c r="BA1424" s="68"/>
      <c r="BB1424" s="68"/>
      <c r="BC1424" s="68"/>
      <c r="BD1424" s="68"/>
      <c r="BE1424" s="68"/>
      <c r="BF1424" s="68"/>
      <c r="BG1424" s="68"/>
      <c r="BH1424" s="68"/>
      <c r="BI1424" s="68"/>
      <c r="BJ1424" s="68"/>
      <c r="BK1424" s="68"/>
      <c r="BL1424" s="68"/>
      <c r="BM1424" s="68"/>
      <c r="BN1424" s="68"/>
      <c r="BO1424" s="68"/>
      <c r="BP1424" s="68"/>
      <c r="BQ1424" s="68"/>
      <c r="BR1424" s="68"/>
      <c r="BS1424" s="68"/>
      <c r="BT1424" s="68"/>
      <c r="BU1424" s="68"/>
      <c r="BV1424" s="68"/>
      <c r="BW1424" s="68"/>
      <c r="BX1424" s="68"/>
      <c r="BY1424" s="68"/>
      <c r="BZ1424" s="68"/>
      <c r="CA1424" s="68"/>
      <c r="CB1424" s="68"/>
      <c r="CC1424" s="68"/>
      <c r="CD1424" s="68"/>
      <c r="CE1424" s="68"/>
      <c r="CF1424" s="68"/>
      <c r="CG1424" s="68"/>
      <c r="CH1424" s="68"/>
      <c r="CI1424" s="68"/>
    </row>
    <row r="1425">
      <c r="A1425" s="66">
        <v>2704.0</v>
      </c>
      <c r="B1425" s="68"/>
      <c r="C1425" s="67" t="s">
        <v>758</v>
      </c>
      <c r="D1425" s="67" t="s">
        <v>943</v>
      </c>
      <c r="E1425" s="66">
        <v>2014.0</v>
      </c>
      <c r="F1425" s="67" t="s">
        <v>944</v>
      </c>
      <c r="G1425" s="67" t="s">
        <v>945</v>
      </c>
      <c r="H1425" s="68"/>
      <c r="I1425" s="67" t="s">
        <v>95</v>
      </c>
      <c r="J1425" s="66">
        <v>2015.0</v>
      </c>
      <c r="K1425" s="66">
        <v>81.0</v>
      </c>
      <c r="L1425" s="66">
        <v>2005.0</v>
      </c>
      <c r="M1425" s="67" t="s">
        <v>948</v>
      </c>
      <c r="N1425" s="66">
        <v>13.0</v>
      </c>
      <c r="O1425" s="68"/>
      <c r="P1425" s="66">
        <v>1.5</v>
      </c>
      <c r="Q1425" s="66"/>
      <c r="R1425" s="66">
        <v>2.0</v>
      </c>
      <c r="S1425" s="68"/>
      <c r="T1425" s="68"/>
      <c r="U1425" s="68"/>
      <c r="V1425" s="68"/>
      <c r="W1425" s="68"/>
      <c r="X1425" s="69"/>
      <c r="Y1425" s="69"/>
      <c r="Z1425" s="66">
        <v>1.0</v>
      </c>
      <c r="AA1425" s="68"/>
      <c r="AB1425" s="68"/>
      <c r="AC1425" s="68"/>
      <c r="AD1425" s="68"/>
      <c r="AE1425" s="68"/>
      <c r="AF1425" s="68"/>
      <c r="AG1425" s="68"/>
      <c r="AH1425" s="68"/>
      <c r="AI1425" s="68"/>
      <c r="AJ1425" s="68"/>
      <c r="AK1425" s="68"/>
      <c r="AL1425" s="68"/>
      <c r="AM1425" s="68"/>
      <c r="AN1425" s="68"/>
      <c r="AO1425" s="68"/>
      <c r="AP1425" s="68"/>
      <c r="AQ1425" s="68"/>
      <c r="AR1425" s="68"/>
      <c r="AS1425" s="68"/>
      <c r="AT1425" s="68"/>
      <c r="AU1425" s="68"/>
      <c r="AV1425" s="68"/>
      <c r="AW1425" s="68"/>
      <c r="AX1425" s="68"/>
      <c r="AY1425" s="68"/>
      <c r="AZ1425" s="68"/>
      <c r="BA1425" s="68"/>
      <c r="BB1425" s="68"/>
      <c r="BC1425" s="68"/>
      <c r="BD1425" s="68"/>
      <c r="BE1425" s="68"/>
      <c r="BF1425" s="68"/>
      <c r="BG1425" s="68"/>
      <c r="BH1425" s="68"/>
      <c r="BI1425" s="68"/>
      <c r="BJ1425" s="68"/>
      <c r="BK1425" s="68"/>
      <c r="BL1425" s="68"/>
      <c r="BM1425" s="68"/>
      <c r="BN1425" s="68"/>
      <c r="BO1425" s="68"/>
      <c r="BP1425" s="68"/>
      <c r="BQ1425" s="68"/>
      <c r="BR1425" s="68"/>
      <c r="BS1425" s="68"/>
      <c r="BT1425" s="68"/>
      <c r="BU1425" s="68"/>
      <c r="BV1425" s="68"/>
      <c r="BW1425" s="68"/>
      <c r="BX1425" s="68"/>
      <c r="BY1425" s="68"/>
      <c r="BZ1425" s="68"/>
      <c r="CA1425" s="68"/>
      <c r="CB1425" s="68"/>
      <c r="CC1425" s="68"/>
      <c r="CD1425" s="68"/>
      <c r="CE1425" s="68"/>
      <c r="CF1425" s="68"/>
      <c r="CG1425" s="68"/>
      <c r="CH1425" s="68"/>
      <c r="CI1425" s="68"/>
    </row>
    <row r="1426">
      <c r="A1426" s="66">
        <v>2704.0</v>
      </c>
      <c r="B1426" s="68"/>
      <c r="C1426" s="67" t="s">
        <v>758</v>
      </c>
      <c r="D1426" s="67" t="s">
        <v>943</v>
      </c>
      <c r="E1426" s="66">
        <v>2014.0</v>
      </c>
      <c r="F1426" s="67" t="s">
        <v>944</v>
      </c>
      <c r="G1426" s="67" t="s">
        <v>945</v>
      </c>
      <c r="H1426" s="68"/>
      <c r="I1426" s="67" t="s">
        <v>95</v>
      </c>
      <c r="J1426" s="66">
        <v>2045.0</v>
      </c>
      <c r="K1426" s="66">
        <v>140.0</v>
      </c>
      <c r="L1426" s="66">
        <v>2005.0</v>
      </c>
      <c r="M1426" s="67" t="s">
        <v>948</v>
      </c>
      <c r="N1426" s="66">
        <v>22.0</v>
      </c>
      <c r="O1426" s="68"/>
      <c r="P1426" s="66">
        <v>1.5</v>
      </c>
      <c r="Q1426" s="66"/>
      <c r="R1426" s="66">
        <v>2.0</v>
      </c>
      <c r="S1426" s="68"/>
      <c r="T1426" s="68"/>
      <c r="U1426" s="68"/>
      <c r="V1426" s="68"/>
      <c r="W1426" s="68"/>
      <c r="X1426" s="69"/>
      <c r="Y1426" s="69"/>
      <c r="Z1426" s="66">
        <v>1.0</v>
      </c>
      <c r="AA1426" s="68"/>
      <c r="AB1426" s="68"/>
      <c r="AC1426" s="68"/>
      <c r="AD1426" s="68"/>
      <c r="AE1426" s="68"/>
      <c r="AF1426" s="68"/>
      <c r="AG1426" s="68"/>
      <c r="AH1426" s="68"/>
      <c r="AI1426" s="68"/>
      <c r="AJ1426" s="68"/>
      <c r="AK1426" s="68"/>
      <c r="AL1426" s="68"/>
      <c r="AM1426" s="68"/>
      <c r="AN1426" s="68"/>
      <c r="AO1426" s="68"/>
      <c r="AP1426" s="68"/>
      <c r="AQ1426" s="68"/>
      <c r="AR1426" s="68"/>
      <c r="AS1426" s="68"/>
      <c r="AT1426" s="68"/>
      <c r="AU1426" s="68"/>
      <c r="AV1426" s="68"/>
      <c r="AW1426" s="68"/>
      <c r="AX1426" s="68"/>
      <c r="AY1426" s="68"/>
      <c r="AZ1426" s="68"/>
      <c r="BA1426" s="68"/>
      <c r="BB1426" s="68"/>
      <c r="BC1426" s="68"/>
      <c r="BD1426" s="68"/>
      <c r="BE1426" s="68"/>
      <c r="BF1426" s="68"/>
      <c r="BG1426" s="68"/>
      <c r="BH1426" s="68"/>
      <c r="BI1426" s="68"/>
      <c r="BJ1426" s="68"/>
      <c r="BK1426" s="68"/>
      <c r="BL1426" s="68"/>
      <c r="BM1426" s="68"/>
      <c r="BN1426" s="68"/>
      <c r="BO1426" s="68"/>
      <c r="BP1426" s="68"/>
      <c r="BQ1426" s="68"/>
      <c r="BR1426" s="68"/>
      <c r="BS1426" s="68"/>
      <c r="BT1426" s="68"/>
      <c r="BU1426" s="68"/>
      <c r="BV1426" s="68"/>
      <c r="BW1426" s="68"/>
      <c r="BX1426" s="68"/>
      <c r="BY1426" s="68"/>
      <c r="BZ1426" s="68"/>
      <c r="CA1426" s="68"/>
      <c r="CB1426" s="68"/>
      <c r="CC1426" s="68"/>
      <c r="CD1426" s="68"/>
      <c r="CE1426" s="68"/>
      <c r="CF1426" s="68"/>
      <c r="CG1426" s="68"/>
      <c r="CH1426" s="68"/>
      <c r="CI1426" s="68"/>
    </row>
    <row r="1427">
      <c r="A1427" s="66">
        <v>2704.0</v>
      </c>
      <c r="B1427" s="68"/>
      <c r="C1427" s="67" t="s">
        <v>758</v>
      </c>
      <c r="D1427" s="67" t="s">
        <v>943</v>
      </c>
      <c r="E1427" s="66">
        <v>2014.0</v>
      </c>
      <c r="F1427" s="67" t="s">
        <v>944</v>
      </c>
      <c r="G1427" s="67" t="s">
        <v>790</v>
      </c>
      <c r="H1427" s="68"/>
      <c r="I1427" s="67" t="s">
        <v>84</v>
      </c>
      <c r="J1427" s="66">
        <v>2005.0</v>
      </c>
      <c r="K1427" s="66">
        <v>23.0</v>
      </c>
      <c r="L1427" s="66">
        <v>2005.0</v>
      </c>
      <c r="M1427" s="67" t="s">
        <v>946</v>
      </c>
      <c r="N1427" s="66">
        <v>17.0</v>
      </c>
      <c r="O1427" s="68"/>
      <c r="P1427" s="66">
        <v>1.5</v>
      </c>
      <c r="Q1427" s="66"/>
      <c r="R1427" s="66">
        <v>1.5</v>
      </c>
      <c r="S1427" s="68"/>
      <c r="T1427" s="68"/>
      <c r="U1427" s="68"/>
      <c r="V1427" s="68"/>
      <c r="W1427" s="68"/>
      <c r="X1427" s="69"/>
      <c r="Y1427" s="69"/>
      <c r="Z1427" s="66">
        <v>1.0</v>
      </c>
      <c r="AA1427" s="68"/>
      <c r="AB1427" s="68"/>
      <c r="AC1427" s="68"/>
      <c r="AD1427" s="68"/>
      <c r="AE1427" s="68"/>
      <c r="AF1427" s="68"/>
      <c r="AG1427" s="68"/>
      <c r="AH1427" s="68"/>
      <c r="AI1427" s="68"/>
      <c r="AJ1427" s="68"/>
      <c r="AK1427" s="68"/>
      <c r="AL1427" s="68"/>
      <c r="AM1427" s="68"/>
      <c r="AN1427" s="68"/>
      <c r="AO1427" s="68"/>
      <c r="AP1427" s="68"/>
      <c r="AQ1427" s="68"/>
      <c r="AR1427" s="68"/>
      <c r="AS1427" s="68"/>
      <c r="AT1427" s="68"/>
      <c r="AU1427" s="68"/>
      <c r="AV1427" s="68"/>
      <c r="AW1427" s="68"/>
      <c r="AX1427" s="68"/>
      <c r="AY1427" s="68"/>
      <c r="AZ1427" s="68"/>
      <c r="BA1427" s="68"/>
      <c r="BB1427" s="68"/>
      <c r="BC1427" s="68"/>
      <c r="BD1427" s="68"/>
      <c r="BE1427" s="68"/>
      <c r="BF1427" s="68"/>
      <c r="BG1427" s="68"/>
      <c r="BH1427" s="68"/>
      <c r="BI1427" s="68"/>
      <c r="BJ1427" s="68"/>
      <c r="BK1427" s="68"/>
      <c r="BL1427" s="68"/>
      <c r="BM1427" s="68"/>
      <c r="BN1427" s="68"/>
      <c r="BO1427" s="68"/>
      <c r="BP1427" s="68"/>
      <c r="BQ1427" s="68"/>
      <c r="BR1427" s="68"/>
      <c r="BS1427" s="68"/>
      <c r="BT1427" s="68"/>
      <c r="BU1427" s="68"/>
      <c r="BV1427" s="68"/>
      <c r="BW1427" s="68"/>
      <c r="BX1427" s="68"/>
      <c r="BY1427" s="68"/>
      <c r="BZ1427" s="68"/>
      <c r="CA1427" s="68"/>
      <c r="CB1427" s="68"/>
      <c r="CC1427" s="68"/>
      <c r="CD1427" s="68"/>
      <c r="CE1427" s="68"/>
      <c r="CF1427" s="68"/>
      <c r="CG1427" s="68"/>
      <c r="CH1427" s="68"/>
      <c r="CI1427" s="68"/>
    </row>
    <row r="1428">
      <c r="A1428" s="66">
        <v>2704.0</v>
      </c>
      <c r="B1428" s="68"/>
      <c r="C1428" s="67" t="s">
        <v>758</v>
      </c>
      <c r="D1428" s="67" t="s">
        <v>943</v>
      </c>
      <c r="E1428" s="66">
        <v>2014.0</v>
      </c>
      <c r="F1428" s="67" t="s">
        <v>944</v>
      </c>
      <c r="G1428" s="67" t="s">
        <v>790</v>
      </c>
      <c r="H1428" s="68"/>
      <c r="I1428" s="67" t="s">
        <v>84</v>
      </c>
      <c r="J1428" s="66">
        <v>2015.0</v>
      </c>
      <c r="K1428" s="66">
        <v>27.0</v>
      </c>
      <c r="L1428" s="66">
        <v>2005.0</v>
      </c>
      <c r="M1428" s="67" t="s">
        <v>946</v>
      </c>
      <c r="N1428" s="66">
        <v>21.0</v>
      </c>
      <c r="O1428" s="68"/>
      <c r="P1428" s="66">
        <v>1.5</v>
      </c>
      <c r="Q1428" s="66"/>
      <c r="R1428" s="66">
        <v>1.5</v>
      </c>
      <c r="S1428" s="68"/>
      <c r="T1428" s="68"/>
      <c r="U1428" s="68"/>
      <c r="V1428" s="68"/>
      <c r="W1428" s="68"/>
      <c r="X1428" s="69"/>
      <c r="Y1428" s="69"/>
      <c r="Z1428" s="66">
        <v>1.0</v>
      </c>
      <c r="AA1428" s="68"/>
      <c r="AB1428" s="68"/>
      <c r="AC1428" s="68"/>
      <c r="AD1428" s="68"/>
      <c r="AE1428" s="68"/>
      <c r="AF1428" s="68"/>
      <c r="AG1428" s="68"/>
      <c r="AH1428" s="68"/>
      <c r="AI1428" s="68"/>
      <c r="AJ1428" s="68"/>
      <c r="AK1428" s="68"/>
      <c r="AL1428" s="68"/>
      <c r="AM1428" s="68"/>
      <c r="AN1428" s="68"/>
      <c r="AO1428" s="68"/>
      <c r="AP1428" s="68"/>
      <c r="AQ1428" s="68"/>
      <c r="AR1428" s="68"/>
      <c r="AS1428" s="68"/>
      <c r="AT1428" s="68"/>
      <c r="AU1428" s="68"/>
      <c r="AV1428" s="68"/>
      <c r="AW1428" s="68"/>
      <c r="AX1428" s="68"/>
      <c r="AY1428" s="68"/>
      <c r="AZ1428" s="68"/>
      <c r="BA1428" s="68"/>
      <c r="BB1428" s="68"/>
      <c r="BC1428" s="68"/>
      <c r="BD1428" s="68"/>
      <c r="BE1428" s="68"/>
      <c r="BF1428" s="68"/>
      <c r="BG1428" s="68"/>
      <c r="BH1428" s="68"/>
      <c r="BI1428" s="68"/>
      <c r="BJ1428" s="68"/>
      <c r="BK1428" s="68"/>
      <c r="BL1428" s="68"/>
      <c r="BM1428" s="68"/>
      <c r="BN1428" s="68"/>
      <c r="BO1428" s="68"/>
      <c r="BP1428" s="68"/>
      <c r="BQ1428" s="68"/>
      <c r="BR1428" s="68"/>
      <c r="BS1428" s="68"/>
      <c r="BT1428" s="68"/>
      <c r="BU1428" s="68"/>
      <c r="BV1428" s="68"/>
      <c r="BW1428" s="68"/>
      <c r="BX1428" s="68"/>
      <c r="BY1428" s="68"/>
      <c r="BZ1428" s="68"/>
      <c r="CA1428" s="68"/>
      <c r="CB1428" s="68"/>
      <c r="CC1428" s="68"/>
      <c r="CD1428" s="68"/>
      <c r="CE1428" s="68"/>
      <c r="CF1428" s="68"/>
      <c r="CG1428" s="68"/>
      <c r="CH1428" s="68"/>
      <c r="CI1428" s="68"/>
    </row>
    <row r="1429">
      <c r="A1429" s="66">
        <v>2704.0</v>
      </c>
      <c r="B1429" s="68"/>
      <c r="C1429" s="67" t="s">
        <v>758</v>
      </c>
      <c r="D1429" s="67" t="s">
        <v>943</v>
      </c>
      <c r="E1429" s="66">
        <v>2014.0</v>
      </c>
      <c r="F1429" s="67" t="s">
        <v>944</v>
      </c>
      <c r="G1429" s="67" t="s">
        <v>790</v>
      </c>
      <c r="H1429" s="68"/>
      <c r="I1429" s="67" t="s">
        <v>84</v>
      </c>
      <c r="J1429" s="66">
        <v>2045.0</v>
      </c>
      <c r="K1429" s="66">
        <v>39.0</v>
      </c>
      <c r="L1429" s="66">
        <v>2005.0</v>
      </c>
      <c r="M1429" s="67" t="s">
        <v>946</v>
      </c>
      <c r="N1429" s="66">
        <v>33.0</v>
      </c>
      <c r="O1429" s="68"/>
      <c r="P1429" s="66">
        <v>1.5</v>
      </c>
      <c r="Q1429" s="66"/>
      <c r="R1429" s="66">
        <v>1.5</v>
      </c>
      <c r="S1429" s="68"/>
      <c r="T1429" s="68"/>
      <c r="U1429" s="68"/>
      <c r="V1429" s="68"/>
      <c r="W1429" s="68"/>
      <c r="X1429" s="69"/>
      <c r="Y1429" s="69"/>
      <c r="Z1429" s="66">
        <v>1.0</v>
      </c>
      <c r="AA1429" s="68"/>
      <c r="AB1429" s="68"/>
      <c r="AC1429" s="68"/>
      <c r="AD1429" s="68"/>
      <c r="AE1429" s="68"/>
      <c r="AF1429" s="68"/>
      <c r="AG1429" s="68"/>
      <c r="AH1429" s="68"/>
      <c r="AI1429" s="68"/>
      <c r="AJ1429" s="68"/>
      <c r="AK1429" s="68"/>
      <c r="AL1429" s="68"/>
      <c r="AM1429" s="68"/>
      <c r="AN1429" s="68"/>
      <c r="AO1429" s="68"/>
      <c r="AP1429" s="68"/>
      <c r="AQ1429" s="68"/>
      <c r="AR1429" s="68"/>
      <c r="AS1429" s="68"/>
      <c r="AT1429" s="68"/>
      <c r="AU1429" s="68"/>
      <c r="AV1429" s="68"/>
      <c r="AW1429" s="68"/>
      <c r="AX1429" s="68"/>
      <c r="AY1429" s="68"/>
      <c r="AZ1429" s="68"/>
      <c r="BA1429" s="68"/>
      <c r="BB1429" s="68"/>
      <c r="BC1429" s="68"/>
      <c r="BD1429" s="68"/>
      <c r="BE1429" s="68"/>
      <c r="BF1429" s="68"/>
      <c r="BG1429" s="68"/>
      <c r="BH1429" s="68"/>
      <c r="BI1429" s="68"/>
      <c r="BJ1429" s="68"/>
      <c r="BK1429" s="68"/>
      <c r="BL1429" s="68"/>
      <c r="BM1429" s="68"/>
      <c r="BN1429" s="68"/>
      <c r="BO1429" s="68"/>
      <c r="BP1429" s="68"/>
      <c r="BQ1429" s="68"/>
      <c r="BR1429" s="68"/>
      <c r="BS1429" s="68"/>
      <c r="BT1429" s="68"/>
      <c r="BU1429" s="68"/>
      <c r="BV1429" s="68"/>
      <c r="BW1429" s="68"/>
      <c r="BX1429" s="68"/>
      <c r="BY1429" s="68"/>
      <c r="BZ1429" s="68"/>
      <c r="CA1429" s="68"/>
      <c r="CB1429" s="68"/>
      <c r="CC1429" s="68"/>
      <c r="CD1429" s="68"/>
      <c r="CE1429" s="68"/>
      <c r="CF1429" s="68"/>
      <c r="CG1429" s="68"/>
      <c r="CH1429" s="68"/>
      <c r="CI1429" s="68"/>
    </row>
    <row r="1430">
      <c r="A1430" s="66">
        <v>2704.0</v>
      </c>
      <c r="B1430" s="68"/>
      <c r="C1430" s="67" t="s">
        <v>758</v>
      </c>
      <c r="D1430" s="67" t="s">
        <v>943</v>
      </c>
      <c r="E1430" s="66">
        <v>2014.0</v>
      </c>
      <c r="F1430" s="67" t="s">
        <v>944</v>
      </c>
      <c r="G1430" s="67" t="s">
        <v>790</v>
      </c>
      <c r="H1430" s="68"/>
      <c r="I1430" s="67" t="s">
        <v>95</v>
      </c>
      <c r="J1430" s="66">
        <v>2005.0</v>
      </c>
      <c r="K1430" s="66">
        <v>500.0</v>
      </c>
      <c r="L1430" s="66">
        <v>2005.0</v>
      </c>
      <c r="M1430" s="67" t="s">
        <v>947</v>
      </c>
      <c r="N1430" s="66">
        <v>17.0</v>
      </c>
      <c r="O1430" s="68"/>
      <c r="P1430" s="66">
        <v>0.0</v>
      </c>
      <c r="Q1430" s="66"/>
      <c r="R1430" s="66">
        <v>1.0</v>
      </c>
      <c r="S1430" s="68"/>
      <c r="T1430" s="68"/>
      <c r="U1430" s="68"/>
      <c r="V1430" s="68"/>
      <c r="W1430" s="68"/>
      <c r="X1430" s="69"/>
      <c r="Y1430" s="69"/>
      <c r="Z1430" s="66">
        <v>1.0</v>
      </c>
      <c r="AA1430" s="68"/>
      <c r="AB1430" s="68"/>
      <c r="AC1430" s="68"/>
      <c r="AD1430" s="68"/>
      <c r="AE1430" s="68"/>
      <c r="AF1430" s="68"/>
      <c r="AG1430" s="68"/>
      <c r="AH1430" s="68"/>
      <c r="AI1430" s="68"/>
      <c r="AJ1430" s="68"/>
      <c r="AK1430" s="68"/>
      <c r="AL1430" s="68"/>
      <c r="AM1430" s="68"/>
      <c r="AN1430" s="68"/>
      <c r="AO1430" s="68"/>
      <c r="AP1430" s="68"/>
      <c r="AQ1430" s="68"/>
      <c r="AR1430" s="68"/>
      <c r="AS1430" s="68"/>
      <c r="AT1430" s="68"/>
      <c r="AU1430" s="68"/>
      <c r="AV1430" s="68"/>
      <c r="AW1430" s="68"/>
      <c r="AX1430" s="68"/>
      <c r="AY1430" s="68"/>
      <c r="AZ1430" s="68"/>
      <c r="BA1430" s="68"/>
      <c r="BB1430" s="68"/>
      <c r="BC1430" s="68"/>
      <c r="BD1430" s="68"/>
      <c r="BE1430" s="68"/>
      <c r="BF1430" s="68"/>
      <c r="BG1430" s="68"/>
      <c r="BH1430" s="68"/>
      <c r="BI1430" s="68"/>
      <c r="BJ1430" s="68"/>
      <c r="BK1430" s="68"/>
      <c r="BL1430" s="68"/>
      <c r="BM1430" s="68"/>
      <c r="BN1430" s="68"/>
      <c r="BO1430" s="68"/>
      <c r="BP1430" s="68"/>
      <c r="BQ1430" s="68"/>
      <c r="BR1430" s="68"/>
      <c r="BS1430" s="68"/>
      <c r="BT1430" s="68"/>
      <c r="BU1430" s="68"/>
      <c r="BV1430" s="68"/>
      <c r="BW1430" s="68"/>
      <c r="BX1430" s="68"/>
      <c r="BY1430" s="68"/>
      <c r="BZ1430" s="68"/>
      <c r="CA1430" s="68"/>
      <c r="CB1430" s="68"/>
      <c r="CC1430" s="68"/>
      <c r="CD1430" s="68"/>
      <c r="CE1430" s="68"/>
      <c r="CF1430" s="68"/>
      <c r="CG1430" s="68"/>
      <c r="CH1430" s="68"/>
      <c r="CI1430" s="68"/>
    </row>
    <row r="1431">
      <c r="A1431" s="66">
        <v>2704.0</v>
      </c>
      <c r="B1431" s="68"/>
      <c r="C1431" s="67" t="s">
        <v>758</v>
      </c>
      <c r="D1431" s="67" t="s">
        <v>943</v>
      </c>
      <c r="E1431" s="66">
        <v>2014.0</v>
      </c>
      <c r="F1431" s="67" t="s">
        <v>944</v>
      </c>
      <c r="G1431" s="67" t="s">
        <v>790</v>
      </c>
      <c r="H1431" s="68"/>
      <c r="I1431" s="67" t="s">
        <v>95</v>
      </c>
      <c r="J1431" s="66">
        <v>2005.0</v>
      </c>
      <c r="K1431" s="66">
        <v>520.0</v>
      </c>
      <c r="L1431" s="66">
        <v>2005.0</v>
      </c>
      <c r="M1431" s="67" t="s">
        <v>947</v>
      </c>
      <c r="N1431" s="66">
        <v>21.0</v>
      </c>
      <c r="O1431" s="68"/>
      <c r="P1431" s="66">
        <v>0.0</v>
      </c>
      <c r="Q1431" s="66"/>
      <c r="R1431" s="66">
        <v>1.0</v>
      </c>
      <c r="S1431" s="68"/>
      <c r="T1431" s="68"/>
      <c r="U1431" s="68"/>
      <c r="V1431" s="68"/>
      <c r="W1431" s="68"/>
      <c r="X1431" s="69"/>
      <c r="Y1431" s="69"/>
      <c r="Z1431" s="66">
        <v>1.0</v>
      </c>
      <c r="AA1431" s="68"/>
      <c r="AB1431" s="68"/>
      <c r="AC1431" s="68"/>
      <c r="AD1431" s="68"/>
      <c r="AE1431" s="68"/>
      <c r="AF1431" s="68"/>
      <c r="AG1431" s="68"/>
      <c r="AH1431" s="68"/>
      <c r="AI1431" s="68"/>
      <c r="AJ1431" s="68"/>
      <c r="AK1431" s="68"/>
      <c r="AL1431" s="68"/>
      <c r="AM1431" s="68"/>
      <c r="AN1431" s="68"/>
      <c r="AO1431" s="68"/>
      <c r="AP1431" s="68"/>
      <c r="AQ1431" s="68"/>
      <c r="AR1431" s="68"/>
      <c r="AS1431" s="68"/>
      <c r="AT1431" s="68"/>
      <c r="AU1431" s="68"/>
      <c r="AV1431" s="68"/>
      <c r="AW1431" s="68"/>
      <c r="AX1431" s="68"/>
      <c r="AY1431" s="68"/>
      <c r="AZ1431" s="68"/>
      <c r="BA1431" s="68"/>
      <c r="BB1431" s="68"/>
      <c r="BC1431" s="68"/>
      <c r="BD1431" s="68"/>
      <c r="BE1431" s="68"/>
      <c r="BF1431" s="68"/>
      <c r="BG1431" s="68"/>
      <c r="BH1431" s="68"/>
      <c r="BI1431" s="68"/>
      <c r="BJ1431" s="68"/>
      <c r="BK1431" s="68"/>
      <c r="BL1431" s="68"/>
      <c r="BM1431" s="68"/>
      <c r="BN1431" s="68"/>
      <c r="BO1431" s="68"/>
      <c r="BP1431" s="68"/>
      <c r="BQ1431" s="68"/>
      <c r="BR1431" s="68"/>
      <c r="BS1431" s="68"/>
      <c r="BT1431" s="68"/>
      <c r="BU1431" s="68"/>
      <c r="BV1431" s="68"/>
      <c r="BW1431" s="68"/>
      <c r="BX1431" s="68"/>
      <c r="BY1431" s="68"/>
      <c r="BZ1431" s="68"/>
      <c r="CA1431" s="68"/>
      <c r="CB1431" s="68"/>
      <c r="CC1431" s="68"/>
      <c r="CD1431" s="68"/>
      <c r="CE1431" s="68"/>
      <c r="CF1431" s="68"/>
      <c r="CG1431" s="68"/>
      <c r="CH1431" s="68"/>
      <c r="CI1431" s="68"/>
    </row>
    <row r="1432">
      <c r="A1432" s="66">
        <v>2704.0</v>
      </c>
      <c r="B1432" s="68"/>
      <c r="C1432" s="67" t="s">
        <v>758</v>
      </c>
      <c r="D1432" s="67" t="s">
        <v>943</v>
      </c>
      <c r="E1432" s="66">
        <v>2014.0</v>
      </c>
      <c r="F1432" s="67" t="s">
        <v>944</v>
      </c>
      <c r="G1432" s="67" t="s">
        <v>790</v>
      </c>
      <c r="H1432" s="68"/>
      <c r="I1432" s="67" t="s">
        <v>95</v>
      </c>
      <c r="J1432" s="66">
        <v>2005.0</v>
      </c>
      <c r="K1432" s="66">
        <v>570.0</v>
      </c>
      <c r="L1432" s="66">
        <v>2005.0</v>
      </c>
      <c r="M1432" s="67" t="s">
        <v>947</v>
      </c>
      <c r="N1432" s="66">
        <v>33.0</v>
      </c>
      <c r="O1432" s="68"/>
      <c r="P1432" s="66">
        <v>0.0</v>
      </c>
      <c r="Q1432" s="66"/>
      <c r="R1432" s="66">
        <v>1.0</v>
      </c>
      <c r="S1432" s="68"/>
      <c r="T1432" s="68"/>
      <c r="U1432" s="68"/>
      <c r="V1432" s="68"/>
      <c r="W1432" s="68"/>
      <c r="X1432" s="69"/>
      <c r="Y1432" s="69"/>
      <c r="Z1432" s="66">
        <v>1.0</v>
      </c>
      <c r="AA1432" s="68"/>
      <c r="AB1432" s="68"/>
      <c r="AC1432" s="68"/>
      <c r="AD1432" s="68"/>
      <c r="AE1432" s="68"/>
      <c r="AF1432" s="68"/>
      <c r="AG1432" s="68"/>
      <c r="AH1432" s="68"/>
      <c r="AI1432" s="68"/>
      <c r="AJ1432" s="68"/>
      <c r="AK1432" s="68"/>
      <c r="AL1432" s="68"/>
      <c r="AM1432" s="68"/>
      <c r="AN1432" s="68"/>
      <c r="AO1432" s="68"/>
      <c r="AP1432" s="68"/>
      <c r="AQ1432" s="68"/>
      <c r="AR1432" s="68"/>
      <c r="AS1432" s="68"/>
      <c r="AT1432" s="68"/>
      <c r="AU1432" s="68"/>
      <c r="AV1432" s="68"/>
      <c r="AW1432" s="68"/>
      <c r="AX1432" s="68"/>
      <c r="AY1432" s="68"/>
      <c r="AZ1432" s="68"/>
      <c r="BA1432" s="68"/>
      <c r="BB1432" s="68"/>
      <c r="BC1432" s="68"/>
      <c r="BD1432" s="68"/>
      <c r="BE1432" s="68"/>
      <c r="BF1432" s="68"/>
      <c r="BG1432" s="68"/>
      <c r="BH1432" s="68"/>
      <c r="BI1432" s="68"/>
      <c r="BJ1432" s="68"/>
      <c r="BK1432" s="68"/>
      <c r="BL1432" s="68"/>
      <c r="BM1432" s="68"/>
      <c r="BN1432" s="68"/>
      <c r="BO1432" s="68"/>
      <c r="BP1432" s="68"/>
      <c r="BQ1432" s="68"/>
      <c r="BR1432" s="68"/>
      <c r="BS1432" s="68"/>
      <c r="BT1432" s="68"/>
      <c r="BU1432" s="68"/>
      <c r="BV1432" s="68"/>
      <c r="BW1432" s="68"/>
      <c r="BX1432" s="68"/>
      <c r="BY1432" s="68"/>
      <c r="BZ1432" s="68"/>
      <c r="CA1432" s="68"/>
      <c r="CB1432" s="68"/>
      <c r="CC1432" s="68"/>
      <c r="CD1432" s="68"/>
      <c r="CE1432" s="68"/>
      <c r="CF1432" s="68"/>
      <c r="CG1432" s="68"/>
      <c r="CH1432" s="68"/>
      <c r="CI1432" s="68"/>
    </row>
    <row r="1433">
      <c r="A1433" s="66">
        <v>2704.0</v>
      </c>
      <c r="B1433" s="68"/>
      <c r="C1433" s="67" t="s">
        <v>758</v>
      </c>
      <c r="D1433" s="67" t="s">
        <v>943</v>
      </c>
      <c r="E1433" s="66">
        <v>2014.0</v>
      </c>
      <c r="F1433" s="67" t="s">
        <v>944</v>
      </c>
      <c r="G1433" s="67" t="s">
        <v>790</v>
      </c>
      <c r="H1433" s="68"/>
      <c r="I1433" s="67" t="s">
        <v>95</v>
      </c>
      <c r="J1433" s="66">
        <v>2005.0</v>
      </c>
      <c r="K1433" s="66">
        <v>110.0</v>
      </c>
      <c r="L1433" s="66">
        <v>2005.0</v>
      </c>
      <c r="M1433" s="67" t="s">
        <v>948</v>
      </c>
      <c r="N1433" s="66">
        <v>17.0</v>
      </c>
      <c r="O1433" s="68"/>
      <c r="P1433" s="66">
        <v>1.5</v>
      </c>
      <c r="Q1433" s="66"/>
      <c r="R1433" s="66">
        <v>1.5</v>
      </c>
      <c r="S1433" s="68"/>
      <c r="T1433" s="68"/>
      <c r="U1433" s="68"/>
      <c r="V1433" s="68"/>
      <c r="W1433" s="68"/>
      <c r="X1433" s="69"/>
      <c r="Y1433" s="69"/>
      <c r="Z1433" s="66">
        <v>1.0</v>
      </c>
      <c r="AA1433" s="68"/>
      <c r="AB1433" s="68"/>
      <c r="AC1433" s="68"/>
      <c r="AD1433" s="68"/>
      <c r="AE1433" s="68"/>
      <c r="AF1433" s="68"/>
      <c r="AG1433" s="68"/>
      <c r="AH1433" s="68"/>
      <c r="AI1433" s="68"/>
      <c r="AJ1433" s="68"/>
      <c r="AK1433" s="68"/>
      <c r="AL1433" s="68"/>
      <c r="AM1433" s="68"/>
      <c r="AN1433" s="68"/>
      <c r="AO1433" s="68"/>
      <c r="AP1433" s="68"/>
      <c r="AQ1433" s="68"/>
      <c r="AR1433" s="68"/>
      <c r="AS1433" s="68"/>
      <c r="AT1433" s="68"/>
      <c r="AU1433" s="68"/>
      <c r="AV1433" s="68"/>
      <c r="AW1433" s="68"/>
      <c r="AX1433" s="68"/>
      <c r="AY1433" s="68"/>
      <c r="AZ1433" s="68"/>
      <c r="BA1433" s="68"/>
      <c r="BB1433" s="68"/>
      <c r="BC1433" s="68"/>
      <c r="BD1433" s="68"/>
      <c r="BE1433" s="68"/>
      <c r="BF1433" s="68"/>
      <c r="BG1433" s="68"/>
      <c r="BH1433" s="68"/>
      <c r="BI1433" s="68"/>
      <c r="BJ1433" s="68"/>
      <c r="BK1433" s="68"/>
      <c r="BL1433" s="68"/>
      <c r="BM1433" s="68"/>
      <c r="BN1433" s="68"/>
      <c r="BO1433" s="68"/>
      <c r="BP1433" s="68"/>
      <c r="BQ1433" s="68"/>
      <c r="BR1433" s="68"/>
      <c r="BS1433" s="68"/>
      <c r="BT1433" s="68"/>
      <c r="BU1433" s="68"/>
      <c r="BV1433" s="68"/>
      <c r="BW1433" s="68"/>
      <c r="BX1433" s="68"/>
      <c r="BY1433" s="68"/>
      <c r="BZ1433" s="68"/>
      <c r="CA1433" s="68"/>
      <c r="CB1433" s="68"/>
      <c r="CC1433" s="68"/>
      <c r="CD1433" s="68"/>
      <c r="CE1433" s="68"/>
      <c r="CF1433" s="68"/>
      <c r="CG1433" s="68"/>
      <c r="CH1433" s="68"/>
      <c r="CI1433" s="68"/>
    </row>
    <row r="1434">
      <c r="A1434" s="66">
        <v>2704.0</v>
      </c>
      <c r="B1434" s="68"/>
      <c r="C1434" s="67" t="s">
        <v>758</v>
      </c>
      <c r="D1434" s="67" t="s">
        <v>943</v>
      </c>
      <c r="E1434" s="66">
        <v>2014.0</v>
      </c>
      <c r="F1434" s="67" t="s">
        <v>944</v>
      </c>
      <c r="G1434" s="67" t="s">
        <v>790</v>
      </c>
      <c r="H1434" s="68"/>
      <c r="I1434" s="67" t="s">
        <v>95</v>
      </c>
      <c r="J1434" s="66">
        <v>2005.0</v>
      </c>
      <c r="K1434" s="66">
        <v>130.0</v>
      </c>
      <c r="L1434" s="66">
        <v>2005.0</v>
      </c>
      <c r="M1434" s="67" t="s">
        <v>948</v>
      </c>
      <c r="N1434" s="66">
        <v>21.0</v>
      </c>
      <c r="O1434" s="68"/>
      <c r="P1434" s="66">
        <v>1.5</v>
      </c>
      <c r="Q1434" s="66"/>
      <c r="R1434" s="66">
        <v>1.5</v>
      </c>
      <c r="S1434" s="68"/>
      <c r="T1434" s="68"/>
      <c r="U1434" s="68"/>
      <c r="V1434" s="68"/>
      <c r="W1434" s="68"/>
      <c r="X1434" s="69"/>
      <c r="Y1434" s="69"/>
      <c r="Z1434" s="66">
        <v>1.0</v>
      </c>
      <c r="AA1434" s="68"/>
      <c r="AB1434" s="68"/>
      <c r="AC1434" s="68"/>
      <c r="AD1434" s="68"/>
      <c r="AE1434" s="68"/>
      <c r="AF1434" s="68"/>
      <c r="AG1434" s="68"/>
      <c r="AH1434" s="68"/>
      <c r="AI1434" s="68"/>
      <c r="AJ1434" s="68"/>
      <c r="AK1434" s="68"/>
      <c r="AL1434" s="68"/>
      <c r="AM1434" s="68"/>
      <c r="AN1434" s="68"/>
      <c r="AO1434" s="68"/>
      <c r="AP1434" s="68"/>
      <c r="AQ1434" s="68"/>
      <c r="AR1434" s="68"/>
      <c r="AS1434" s="68"/>
      <c r="AT1434" s="68"/>
      <c r="AU1434" s="68"/>
      <c r="AV1434" s="68"/>
      <c r="AW1434" s="68"/>
      <c r="AX1434" s="68"/>
      <c r="AY1434" s="68"/>
      <c r="AZ1434" s="68"/>
      <c r="BA1434" s="68"/>
      <c r="BB1434" s="68"/>
      <c r="BC1434" s="68"/>
      <c r="BD1434" s="68"/>
      <c r="BE1434" s="68"/>
      <c r="BF1434" s="68"/>
      <c r="BG1434" s="68"/>
      <c r="BH1434" s="68"/>
      <c r="BI1434" s="68"/>
      <c r="BJ1434" s="68"/>
      <c r="BK1434" s="68"/>
      <c r="BL1434" s="68"/>
      <c r="BM1434" s="68"/>
      <c r="BN1434" s="68"/>
      <c r="BO1434" s="68"/>
      <c r="BP1434" s="68"/>
      <c r="BQ1434" s="68"/>
      <c r="BR1434" s="68"/>
      <c r="BS1434" s="68"/>
      <c r="BT1434" s="68"/>
      <c r="BU1434" s="68"/>
      <c r="BV1434" s="68"/>
      <c r="BW1434" s="68"/>
      <c r="BX1434" s="68"/>
      <c r="BY1434" s="68"/>
      <c r="BZ1434" s="68"/>
      <c r="CA1434" s="68"/>
      <c r="CB1434" s="68"/>
      <c r="CC1434" s="68"/>
      <c r="CD1434" s="68"/>
      <c r="CE1434" s="68"/>
      <c r="CF1434" s="68"/>
      <c r="CG1434" s="68"/>
      <c r="CH1434" s="68"/>
      <c r="CI1434" s="68"/>
    </row>
    <row r="1435">
      <c r="A1435" s="66">
        <v>2704.0</v>
      </c>
      <c r="B1435" s="68"/>
      <c r="C1435" s="67" t="s">
        <v>758</v>
      </c>
      <c r="D1435" s="67" t="s">
        <v>943</v>
      </c>
      <c r="E1435" s="66">
        <v>2014.0</v>
      </c>
      <c r="F1435" s="67" t="s">
        <v>944</v>
      </c>
      <c r="G1435" s="67" t="s">
        <v>790</v>
      </c>
      <c r="H1435" s="68"/>
      <c r="I1435" s="67" t="s">
        <v>95</v>
      </c>
      <c r="J1435" s="66">
        <v>2005.0</v>
      </c>
      <c r="K1435" s="66">
        <v>180.0</v>
      </c>
      <c r="L1435" s="66">
        <v>2005.0</v>
      </c>
      <c r="M1435" s="67" t="s">
        <v>948</v>
      </c>
      <c r="N1435" s="66">
        <v>33.0</v>
      </c>
      <c r="O1435" s="68"/>
      <c r="P1435" s="66">
        <v>1.5</v>
      </c>
      <c r="Q1435" s="66"/>
      <c r="R1435" s="66">
        <v>1.5</v>
      </c>
      <c r="S1435" s="68"/>
      <c r="T1435" s="68"/>
      <c r="U1435" s="68"/>
      <c r="V1435" s="68"/>
      <c r="W1435" s="68"/>
      <c r="X1435" s="69"/>
      <c r="Y1435" s="69"/>
      <c r="Z1435" s="66">
        <v>1.0</v>
      </c>
      <c r="AA1435" s="68"/>
      <c r="AB1435" s="68"/>
      <c r="AC1435" s="68"/>
      <c r="AD1435" s="68"/>
      <c r="AE1435" s="68"/>
      <c r="AF1435" s="68"/>
      <c r="AG1435" s="68"/>
      <c r="AH1435" s="68"/>
      <c r="AI1435" s="68"/>
      <c r="AJ1435" s="68"/>
      <c r="AK1435" s="68"/>
      <c r="AL1435" s="68"/>
      <c r="AM1435" s="68"/>
      <c r="AN1435" s="68"/>
      <c r="AO1435" s="68"/>
      <c r="AP1435" s="68"/>
      <c r="AQ1435" s="68"/>
      <c r="AR1435" s="68"/>
      <c r="AS1435" s="68"/>
      <c r="AT1435" s="68"/>
      <c r="AU1435" s="68"/>
      <c r="AV1435" s="68"/>
      <c r="AW1435" s="68"/>
      <c r="AX1435" s="68"/>
      <c r="AY1435" s="68"/>
      <c r="AZ1435" s="68"/>
      <c r="BA1435" s="68"/>
      <c r="BB1435" s="68"/>
      <c r="BC1435" s="68"/>
      <c r="BD1435" s="68"/>
      <c r="BE1435" s="68"/>
      <c r="BF1435" s="68"/>
      <c r="BG1435" s="68"/>
      <c r="BH1435" s="68"/>
      <c r="BI1435" s="68"/>
      <c r="BJ1435" s="68"/>
      <c r="BK1435" s="68"/>
      <c r="BL1435" s="68"/>
      <c r="BM1435" s="68"/>
      <c r="BN1435" s="68"/>
      <c r="BO1435" s="68"/>
      <c r="BP1435" s="68"/>
      <c r="BQ1435" s="68"/>
      <c r="BR1435" s="68"/>
      <c r="BS1435" s="68"/>
      <c r="BT1435" s="68"/>
      <c r="BU1435" s="68"/>
      <c r="BV1435" s="68"/>
      <c r="BW1435" s="68"/>
      <c r="BX1435" s="68"/>
      <c r="BY1435" s="68"/>
      <c r="BZ1435" s="68"/>
      <c r="CA1435" s="68"/>
      <c r="CB1435" s="68"/>
      <c r="CC1435" s="68"/>
      <c r="CD1435" s="68"/>
      <c r="CE1435" s="68"/>
      <c r="CF1435" s="68"/>
      <c r="CG1435" s="68"/>
      <c r="CH1435" s="68"/>
      <c r="CI1435" s="68"/>
    </row>
    <row r="1436">
      <c r="A1436" s="66">
        <v>3265.0</v>
      </c>
      <c r="B1436" s="68"/>
      <c r="C1436" s="67" t="s">
        <v>758</v>
      </c>
      <c r="D1436" s="67" t="s">
        <v>514</v>
      </c>
      <c r="E1436" s="66">
        <v>2010.0</v>
      </c>
      <c r="F1436" s="67" t="s">
        <v>949</v>
      </c>
      <c r="G1436" s="67" t="s">
        <v>950</v>
      </c>
      <c r="H1436" s="68"/>
      <c r="I1436" s="68"/>
      <c r="J1436" s="67" t="s">
        <v>951</v>
      </c>
      <c r="K1436" s="66">
        <v>4.24</v>
      </c>
      <c r="L1436" s="66">
        <v>1995.0</v>
      </c>
      <c r="M1436" s="67" t="s">
        <v>952</v>
      </c>
      <c r="O1436" s="68"/>
      <c r="P1436" s="66">
        <v>1.0</v>
      </c>
      <c r="Q1436" s="66"/>
      <c r="R1436" s="66">
        <v>1.0</v>
      </c>
      <c r="S1436" s="68"/>
      <c r="T1436" s="68"/>
      <c r="U1436" s="68"/>
      <c r="V1436" s="68"/>
      <c r="W1436" s="66">
        <v>0.0</v>
      </c>
      <c r="X1436" s="69"/>
      <c r="Y1436" s="69"/>
      <c r="Z1436" s="68"/>
      <c r="AA1436" s="68"/>
      <c r="AB1436" s="68"/>
      <c r="AC1436" s="68"/>
      <c r="AD1436" s="68"/>
      <c r="AE1436" s="68"/>
      <c r="AF1436" s="68"/>
      <c r="AG1436" s="68"/>
      <c r="AH1436" s="68"/>
      <c r="AI1436" s="68"/>
      <c r="AJ1436" s="68"/>
      <c r="AK1436" s="68"/>
      <c r="AL1436" s="68"/>
      <c r="AM1436" s="68"/>
      <c r="AN1436" s="68"/>
      <c r="AO1436" s="68"/>
      <c r="AP1436" s="68"/>
      <c r="AQ1436" s="68"/>
      <c r="AR1436" s="68"/>
      <c r="AS1436" s="68"/>
      <c r="AT1436" s="68"/>
      <c r="AU1436" s="68"/>
      <c r="AV1436" s="68"/>
      <c r="AW1436" s="68"/>
      <c r="AX1436" s="68"/>
      <c r="AY1436" s="68"/>
      <c r="AZ1436" s="68"/>
      <c r="BA1436" s="68"/>
      <c r="BB1436" s="68"/>
      <c r="BC1436" s="68"/>
      <c r="BD1436" s="68"/>
      <c r="BE1436" s="68"/>
      <c r="BF1436" s="68"/>
      <c r="BG1436" s="68"/>
      <c r="BH1436" s="68"/>
      <c r="BI1436" s="68"/>
      <c r="BJ1436" s="68"/>
      <c r="BK1436" s="68"/>
      <c r="BL1436" s="68"/>
      <c r="BM1436" s="68"/>
      <c r="BN1436" s="68"/>
      <c r="BO1436" s="68"/>
      <c r="BP1436" s="68"/>
      <c r="BQ1436" s="68"/>
      <c r="BR1436" s="68"/>
      <c r="BS1436" s="68"/>
      <c r="BT1436" s="68"/>
      <c r="BU1436" s="68"/>
      <c r="BV1436" s="68"/>
      <c r="BW1436" s="68"/>
      <c r="BX1436" s="68"/>
      <c r="BY1436" s="68"/>
      <c r="BZ1436" s="68"/>
      <c r="CA1436" s="68"/>
      <c r="CB1436" s="68"/>
      <c r="CC1436" s="68"/>
      <c r="CD1436" s="68"/>
      <c r="CE1436" s="68"/>
      <c r="CF1436" s="68"/>
      <c r="CG1436" s="68"/>
      <c r="CH1436" s="68"/>
      <c r="CI1436" s="68"/>
    </row>
    <row r="1437">
      <c r="A1437" s="66">
        <v>3265.0</v>
      </c>
      <c r="B1437" s="68"/>
      <c r="C1437" s="67" t="s">
        <v>758</v>
      </c>
      <c r="D1437" s="67" t="s">
        <v>514</v>
      </c>
      <c r="E1437" s="66">
        <v>2010.0</v>
      </c>
      <c r="F1437" s="67" t="s">
        <v>949</v>
      </c>
      <c r="G1437" s="67" t="s">
        <v>950</v>
      </c>
      <c r="H1437" s="68"/>
      <c r="I1437" s="68"/>
      <c r="J1437" s="67" t="s">
        <v>951</v>
      </c>
      <c r="K1437" s="66">
        <v>7.6</v>
      </c>
      <c r="L1437" s="66">
        <v>1995.0</v>
      </c>
      <c r="M1437" s="67" t="s">
        <v>953</v>
      </c>
      <c r="P1437" s="66">
        <v>1.0</v>
      </c>
      <c r="Q1437" s="66"/>
      <c r="R1437" s="66">
        <v>1.0</v>
      </c>
      <c r="S1437" s="68"/>
      <c r="T1437" s="68"/>
      <c r="U1437" s="68"/>
      <c r="V1437" s="68"/>
      <c r="W1437" s="66">
        <v>1.0</v>
      </c>
      <c r="X1437" s="69"/>
      <c r="Y1437" s="69"/>
      <c r="Z1437" s="68"/>
      <c r="AA1437" s="68"/>
      <c r="AB1437" s="68"/>
      <c r="AC1437" s="68"/>
      <c r="AD1437" s="68"/>
      <c r="AE1437" s="68"/>
      <c r="AF1437" s="68"/>
      <c r="AG1437" s="68"/>
      <c r="AH1437" s="68"/>
      <c r="AI1437" s="68"/>
      <c r="AJ1437" s="68"/>
      <c r="AK1437" s="68"/>
      <c r="AL1437" s="68"/>
      <c r="AM1437" s="68"/>
      <c r="AN1437" s="68"/>
      <c r="AO1437" s="68"/>
      <c r="AP1437" s="68"/>
      <c r="AQ1437" s="68"/>
      <c r="AR1437" s="68"/>
      <c r="AS1437" s="68"/>
      <c r="AT1437" s="68"/>
      <c r="AU1437" s="68"/>
      <c r="AV1437" s="68"/>
      <c r="AW1437" s="68"/>
      <c r="AX1437" s="68"/>
      <c r="AY1437" s="68"/>
      <c r="AZ1437" s="68"/>
      <c r="BA1437" s="68"/>
      <c r="BB1437" s="68"/>
      <c r="BC1437" s="68"/>
      <c r="BD1437" s="68"/>
      <c r="BE1437" s="68"/>
      <c r="BF1437" s="68"/>
      <c r="BG1437" s="68"/>
      <c r="BH1437" s="68"/>
      <c r="BI1437" s="68"/>
      <c r="BJ1437" s="68"/>
      <c r="BK1437" s="68"/>
      <c r="BL1437" s="68"/>
      <c r="BM1437" s="68"/>
      <c r="BN1437" s="68"/>
      <c r="BO1437" s="68"/>
      <c r="BP1437" s="68"/>
      <c r="BQ1437" s="68"/>
      <c r="BR1437" s="68"/>
      <c r="BS1437" s="68"/>
      <c r="BT1437" s="68"/>
      <c r="BU1437" s="68"/>
      <c r="BV1437" s="68"/>
      <c r="BW1437" s="68"/>
      <c r="BX1437" s="68"/>
      <c r="BY1437" s="68"/>
      <c r="BZ1437" s="68"/>
      <c r="CA1437" s="68"/>
      <c r="CB1437" s="68"/>
      <c r="CC1437" s="68"/>
      <c r="CD1437" s="68"/>
      <c r="CE1437" s="68"/>
      <c r="CF1437" s="68"/>
      <c r="CG1437" s="68"/>
      <c r="CH1437" s="68"/>
      <c r="CI1437" s="68"/>
    </row>
    <row r="1438">
      <c r="A1438" s="66">
        <v>3714.0</v>
      </c>
      <c r="B1438" s="68"/>
      <c r="C1438" s="67" t="s">
        <v>758</v>
      </c>
      <c r="D1438" s="67" t="s">
        <v>954</v>
      </c>
      <c r="E1438" s="66">
        <v>2009.0</v>
      </c>
      <c r="F1438" s="67" t="s">
        <v>955</v>
      </c>
      <c r="G1438" s="67" t="s">
        <v>956</v>
      </c>
      <c r="H1438" s="68"/>
      <c r="I1438" s="67" t="s">
        <v>95</v>
      </c>
      <c r="J1438" s="66">
        <v>2005.0</v>
      </c>
      <c r="K1438" s="66">
        <v>9528.68</v>
      </c>
      <c r="L1438" s="66">
        <v>1995.0</v>
      </c>
      <c r="M1438" s="67" t="s">
        <v>325</v>
      </c>
      <c r="N1438" s="68"/>
      <c r="O1438" s="68"/>
      <c r="P1438" s="66">
        <v>0.0</v>
      </c>
      <c r="Q1438" s="66"/>
      <c r="R1438" s="66">
        <v>0.0</v>
      </c>
      <c r="S1438" s="68"/>
      <c r="T1438" s="68"/>
      <c r="U1438" s="68"/>
      <c r="V1438" s="68"/>
      <c r="W1438" s="68"/>
      <c r="X1438" s="69"/>
      <c r="Y1438" s="69"/>
      <c r="Z1438" s="68"/>
      <c r="AA1438" s="68"/>
      <c r="AB1438" s="68"/>
      <c r="AC1438" s="68"/>
      <c r="AD1438" s="68"/>
      <c r="AE1438" s="68"/>
      <c r="AF1438" s="68"/>
      <c r="AG1438" s="68"/>
      <c r="AH1438" s="68"/>
      <c r="AI1438" s="68"/>
      <c r="AJ1438" s="68"/>
      <c r="AK1438" s="68"/>
      <c r="AL1438" s="68"/>
      <c r="AM1438" s="68"/>
      <c r="AN1438" s="68"/>
      <c r="AO1438" s="68"/>
      <c r="AP1438" s="68"/>
      <c r="AQ1438" s="68"/>
      <c r="AR1438" s="68"/>
      <c r="AS1438" s="68"/>
      <c r="AT1438" s="68"/>
      <c r="AU1438" s="68"/>
      <c r="AV1438" s="68"/>
      <c r="AW1438" s="68"/>
      <c r="AX1438" s="68"/>
      <c r="AY1438" s="68"/>
      <c r="AZ1438" s="68"/>
      <c r="BA1438" s="68"/>
      <c r="BB1438" s="68"/>
      <c r="BC1438" s="68"/>
      <c r="BD1438" s="68"/>
      <c r="BE1438" s="68"/>
      <c r="BF1438" s="68"/>
      <c r="BG1438" s="68"/>
      <c r="BH1438" s="68"/>
      <c r="BI1438" s="68"/>
      <c r="BJ1438" s="68"/>
      <c r="BK1438" s="68"/>
      <c r="BL1438" s="68"/>
      <c r="BM1438" s="68"/>
      <c r="BN1438" s="68"/>
      <c r="BO1438" s="68"/>
      <c r="BP1438" s="68"/>
      <c r="BQ1438" s="68"/>
      <c r="BR1438" s="68"/>
      <c r="BS1438" s="68"/>
      <c r="BT1438" s="68"/>
      <c r="BU1438" s="68"/>
      <c r="BV1438" s="68"/>
      <c r="BW1438" s="68"/>
      <c r="BX1438" s="68"/>
      <c r="BY1438" s="68"/>
      <c r="BZ1438" s="68"/>
      <c r="CA1438" s="68"/>
      <c r="CB1438" s="68"/>
      <c r="CC1438" s="68"/>
      <c r="CD1438" s="68"/>
      <c r="CE1438" s="68"/>
      <c r="CF1438" s="68"/>
      <c r="CG1438" s="68"/>
      <c r="CH1438" s="68"/>
      <c r="CI1438" s="68"/>
    </row>
    <row r="1439">
      <c r="A1439" s="66">
        <v>3714.0</v>
      </c>
      <c r="B1439" s="68"/>
      <c r="C1439" s="67" t="s">
        <v>758</v>
      </c>
      <c r="D1439" s="67" t="s">
        <v>954</v>
      </c>
      <c r="E1439" s="66">
        <v>2009.0</v>
      </c>
      <c r="F1439" s="67" t="s">
        <v>955</v>
      </c>
      <c r="G1439" s="67" t="s">
        <v>956</v>
      </c>
      <c r="H1439" s="68"/>
      <c r="I1439" s="67" t="s">
        <v>95</v>
      </c>
      <c r="J1439" s="66">
        <v>2005.0</v>
      </c>
      <c r="K1439" s="66">
        <v>2.81</v>
      </c>
      <c r="L1439" s="66">
        <v>1995.0</v>
      </c>
      <c r="M1439" s="67" t="s">
        <v>325</v>
      </c>
      <c r="N1439" s="68"/>
      <c r="O1439" s="68"/>
      <c r="P1439" s="66">
        <v>1.0</v>
      </c>
      <c r="Q1439" s="66"/>
      <c r="R1439" s="66">
        <v>1.0</v>
      </c>
      <c r="S1439" s="68"/>
      <c r="T1439" s="68"/>
      <c r="U1439" s="68"/>
      <c r="V1439" s="68"/>
      <c r="W1439" s="68"/>
      <c r="X1439" s="69"/>
      <c r="Y1439" s="69"/>
      <c r="Z1439" s="68"/>
      <c r="AA1439" s="68"/>
      <c r="AB1439" s="68"/>
      <c r="AC1439" s="68"/>
      <c r="AD1439" s="68"/>
      <c r="AE1439" s="68"/>
      <c r="AF1439" s="68"/>
      <c r="AG1439" s="68"/>
      <c r="AH1439" s="68"/>
      <c r="AI1439" s="68"/>
      <c r="AJ1439" s="68"/>
      <c r="AK1439" s="68"/>
      <c r="AL1439" s="68"/>
      <c r="AM1439" s="68"/>
      <c r="AN1439" s="68"/>
      <c r="AO1439" s="68"/>
      <c r="AP1439" s="68"/>
      <c r="AQ1439" s="68"/>
      <c r="AR1439" s="68"/>
      <c r="AS1439" s="68"/>
      <c r="AT1439" s="68"/>
      <c r="AU1439" s="68"/>
      <c r="AV1439" s="68"/>
      <c r="AW1439" s="68"/>
      <c r="AX1439" s="68"/>
      <c r="AY1439" s="68"/>
      <c r="AZ1439" s="68"/>
      <c r="BA1439" s="68"/>
      <c r="BB1439" s="68"/>
      <c r="BC1439" s="68"/>
      <c r="BD1439" s="68"/>
      <c r="BE1439" s="68"/>
      <c r="BF1439" s="68"/>
      <c r="BG1439" s="68"/>
      <c r="BH1439" s="68"/>
      <c r="BI1439" s="68"/>
      <c r="BJ1439" s="68"/>
      <c r="BK1439" s="68"/>
      <c r="BL1439" s="68"/>
      <c r="BM1439" s="68"/>
      <c r="BN1439" s="68"/>
      <c r="BO1439" s="68"/>
      <c r="BP1439" s="68"/>
      <c r="BQ1439" s="68"/>
      <c r="BR1439" s="68"/>
      <c r="BS1439" s="68"/>
      <c r="BT1439" s="68"/>
      <c r="BU1439" s="68"/>
      <c r="BV1439" s="68"/>
      <c r="BW1439" s="68"/>
      <c r="BX1439" s="68"/>
      <c r="BY1439" s="68"/>
      <c r="BZ1439" s="68"/>
      <c r="CA1439" s="68"/>
      <c r="CB1439" s="68"/>
      <c r="CC1439" s="68"/>
      <c r="CD1439" s="68"/>
      <c r="CE1439" s="68"/>
      <c r="CF1439" s="68"/>
      <c r="CG1439" s="68"/>
      <c r="CH1439" s="68"/>
      <c r="CI1439" s="68"/>
    </row>
    <row r="1440">
      <c r="A1440" s="66">
        <v>3714.0</v>
      </c>
      <c r="B1440" s="68"/>
      <c r="C1440" s="67" t="s">
        <v>758</v>
      </c>
      <c r="D1440" s="67" t="s">
        <v>954</v>
      </c>
      <c r="E1440" s="66">
        <v>2009.0</v>
      </c>
      <c r="F1440" s="67" t="s">
        <v>955</v>
      </c>
      <c r="G1440" s="67" t="s">
        <v>956</v>
      </c>
      <c r="H1440" s="68"/>
      <c r="I1440" s="67" t="s">
        <v>95</v>
      </c>
      <c r="J1440" s="66">
        <v>2005.0</v>
      </c>
      <c r="K1440" s="66">
        <v>-1.25</v>
      </c>
      <c r="L1440" s="66">
        <v>1995.0</v>
      </c>
      <c r="M1440" s="67" t="s">
        <v>325</v>
      </c>
      <c r="N1440" s="68"/>
      <c r="O1440" s="68"/>
      <c r="P1440" s="66">
        <v>2.0</v>
      </c>
      <c r="Q1440" s="66"/>
      <c r="R1440" s="66">
        <v>2.0</v>
      </c>
      <c r="S1440" s="68"/>
      <c r="T1440" s="68"/>
      <c r="U1440" s="68"/>
      <c r="V1440" s="68"/>
      <c r="W1440" s="68"/>
      <c r="X1440" s="69"/>
      <c r="Y1440" s="69"/>
      <c r="Z1440" s="68"/>
      <c r="AA1440" s="68"/>
      <c r="AB1440" s="68"/>
      <c r="AC1440" s="68"/>
      <c r="AD1440" s="68"/>
      <c r="AE1440" s="68"/>
      <c r="AF1440" s="68"/>
      <c r="AG1440" s="68"/>
      <c r="AH1440" s="68"/>
      <c r="AI1440" s="68"/>
      <c r="AJ1440" s="68"/>
      <c r="AK1440" s="68"/>
      <c r="AL1440" s="68"/>
      <c r="AM1440" s="68"/>
      <c r="AN1440" s="68"/>
      <c r="AO1440" s="68"/>
      <c r="AP1440" s="68"/>
      <c r="AQ1440" s="68"/>
      <c r="AR1440" s="68"/>
      <c r="AS1440" s="68"/>
      <c r="AT1440" s="68"/>
      <c r="AU1440" s="68"/>
      <c r="AV1440" s="68"/>
      <c r="AW1440" s="68"/>
      <c r="AX1440" s="68"/>
      <c r="AY1440" s="68"/>
      <c r="AZ1440" s="68"/>
      <c r="BA1440" s="68"/>
      <c r="BB1440" s="68"/>
      <c r="BC1440" s="68"/>
      <c r="BD1440" s="68"/>
      <c r="BE1440" s="68"/>
      <c r="BF1440" s="68"/>
      <c r="BG1440" s="68"/>
      <c r="BH1440" s="68"/>
      <c r="BI1440" s="68"/>
      <c r="BJ1440" s="68"/>
      <c r="BK1440" s="68"/>
      <c r="BL1440" s="68"/>
      <c r="BM1440" s="68"/>
      <c r="BN1440" s="68"/>
      <c r="BO1440" s="68"/>
      <c r="BP1440" s="68"/>
      <c r="BQ1440" s="68"/>
      <c r="BR1440" s="68"/>
      <c r="BS1440" s="68"/>
      <c r="BT1440" s="68"/>
      <c r="BU1440" s="68"/>
      <c r="BV1440" s="68"/>
      <c r="BW1440" s="68"/>
      <c r="BX1440" s="68"/>
      <c r="BY1440" s="68"/>
      <c r="BZ1440" s="68"/>
      <c r="CA1440" s="68"/>
      <c r="CB1440" s="68"/>
      <c r="CC1440" s="68"/>
      <c r="CD1440" s="68"/>
      <c r="CE1440" s="68"/>
      <c r="CF1440" s="68"/>
      <c r="CG1440" s="68"/>
      <c r="CH1440" s="68"/>
      <c r="CI1440" s="68"/>
    </row>
    <row r="1441">
      <c r="A1441" s="66">
        <v>3714.0</v>
      </c>
      <c r="B1441" s="68"/>
      <c r="C1441" s="67" t="s">
        <v>758</v>
      </c>
      <c r="D1441" s="67" t="s">
        <v>954</v>
      </c>
      <c r="E1441" s="66">
        <v>2009.0</v>
      </c>
      <c r="F1441" s="67" t="s">
        <v>955</v>
      </c>
      <c r="G1441" s="67" t="s">
        <v>956</v>
      </c>
      <c r="H1441" s="68"/>
      <c r="I1441" s="67" t="s">
        <v>95</v>
      </c>
      <c r="J1441" s="66">
        <v>2005.0</v>
      </c>
      <c r="K1441" s="66">
        <v>-1.01</v>
      </c>
      <c r="L1441" s="66">
        <v>1995.0</v>
      </c>
      <c r="M1441" s="67" t="s">
        <v>325</v>
      </c>
      <c r="N1441" s="68"/>
      <c r="O1441" s="68"/>
      <c r="P1441" s="66">
        <v>3.0</v>
      </c>
      <c r="Q1441" s="66"/>
      <c r="R1441" s="66">
        <v>3.0</v>
      </c>
      <c r="S1441" s="68"/>
      <c r="T1441" s="68"/>
      <c r="U1441" s="68"/>
      <c r="V1441" s="68"/>
      <c r="W1441" s="68"/>
      <c r="X1441" s="69"/>
      <c r="Y1441" s="69"/>
      <c r="Z1441" s="68"/>
      <c r="AA1441" s="68"/>
      <c r="AB1441" s="68"/>
      <c r="AC1441" s="68"/>
      <c r="AD1441" s="68"/>
      <c r="AE1441" s="68"/>
      <c r="AF1441" s="68"/>
      <c r="AG1441" s="68"/>
      <c r="AH1441" s="68"/>
      <c r="AI1441" s="68"/>
      <c r="AJ1441" s="68"/>
      <c r="AK1441" s="68"/>
      <c r="AL1441" s="68"/>
      <c r="AM1441" s="68"/>
      <c r="AN1441" s="68"/>
      <c r="AO1441" s="68"/>
      <c r="AP1441" s="68"/>
      <c r="AQ1441" s="68"/>
      <c r="AR1441" s="68"/>
      <c r="AS1441" s="68"/>
      <c r="AT1441" s="68"/>
      <c r="AU1441" s="68"/>
      <c r="AV1441" s="68"/>
      <c r="AW1441" s="68"/>
      <c r="AX1441" s="68"/>
      <c r="AY1441" s="68"/>
      <c r="AZ1441" s="68"/>
      <c r="BA1441" s="68"/>
      <c r="BB1441" s="68"/>
      <c r="BC1441" s="68"/>
      <c r="BD1441" s="68"/>
      <c r="BE1441" s="68"/>
      <c r="BF1441" s="68"/>
      <c r="BG1441" s="68"/>
      <c r="BH1441" s="68"/>
      <c r="BI1441" s="68"/>
      <c r="BJ1441" s="68"/>
      <c r="BK1441" s="68"/>
      <c r="BL1441" s="68"/>
      <c r="BM1441" s="68"/>
      <c r="BN1441" s="68"/>
      <c r="BO1441" s="68"/>
      <c r="BP1441" s="68"/>
      <c r="BQ1441" s="68"/>
      <c r="BR1441" s="68"/>
      <c r="BS1441" s="68"/>
      <c r="BT1441" s="68"/>
      <c r="BU1441" s="68"/>
      <c r="BV1441" s="68"/>
      <c r="BW1441" s="68"/>
      <c r="BX1441" s="68"/>
      <c r="BY1441" s="68"/>
      <c r="BZ1441" s="68"/>
      <c r="CA1441" s="68"/>
      <c r="CB1441" s="68"/>
      <c r="CC1441" s="68"/>
      <c r="CD1441" s="68"/>
      <c r="CE1441" s="68"/>
      <c r="CF1441" s="68"/>
      <c r="CG1441" s="68"/>
      <c r="CH1441" s="68"/>
      <c r="CI1441" s="68"/>
    </row>
    <row r="1442">
      <c r="A1442" s="66">
        <v>3714.0</v>
      </c>
      <c r="B1442" s="68"/>
      <c r="C1442" s="67" t="s">
        <v>758</v>
      </c>
      <c r="D1442" s="67" t="s">
        <v>954</v>
      </c>
      <c r="E1442" s="66">
        <v>2009.0</v>
      </c>
      <c r="F1442" s="67" t="s">
        <v>955</v>
      </c>
      <c r="G1442" s="67" t="s">
        <v>956</v>
      </c>
      <c r="H1442" s="68"/>
      <c r="I1442" s="67" t="s">
        <v>95</v>
      </c>
      <c r="J1442" s="66">
        <v>2005.0</v>
      </c>
      <c r="K1442" s="66">
        <v>11.97</v>
      </c>
      <c r="L1442" s="66">
        <v>1995.0</v>
      </c>
      <c r="M1442" s="67" t="s">
        <v>957</v>
      </c>
      <c r="P1442" s="66">
        <v>1.0</v>
      </c>
      <c r="Q1442" s="66"/>
      <c r="R1442" s="66">
        <v>1.0</v>
      </c>
      <c r="S1442" s="68"/>
      <c r="T1442" s="68"/>
      <c r="U1442" s="68"/>
      <c r="V1442" s="68"/>
      <c r="W1442" s="68"/>
      <c r="X1442" s="69"/>
      <c r="Y1442" s="69"/>
      <c r="Z1442" s="68"/>
      <c r="AA1442" s="68"/>
      <c r="AB1442" s="68"/>
      <c r="AC1442" s="68"/>
      <c r="AD1442" s="68"/>
      <c r="AE1442" s="68"/>
      <c r="AF1442" s="68"/>
      <c r="AG1442" s="68"/>
      <c r="AH1442" s="68"/>
      <c r="AI1442" s="68"/>
      <c r="AJ1442" s="68"/>
      <c r="AK1442" s="68"/>
      <c r="AL1442" s="68"/>
      <c r="AM1442" s="68"/>
      <c r="AN1442" s="68"/>
      <c r="AO1442" s="68"/>
      <c r="AP1442" s="68"/>
      <c r="AQ1442" s="68"/>
      <c r="AR1442" s="68"/>
      <c r="AS1442" s="68"/>
      <c r="AT1442" s="68"/>
      <c r="AU1442" s="68"/>
      <c r="AV1442" s="68"/>
      <c r="AW1442" s="68"/>
      <c r="AX1442" s="68"/>
      <c r="AY1442" s="68"/>
      <c r="AZ1442" s="68"/>
      <c r="BA1442" s="68"/>
      <c r="BB1442" s="68"/>
      <c r="BC1442" s="68"/>
      <c r="BD1442" s="68"/>
      <c r="BE1442" s="68"/>
      <c r="BF1442" s="68"/>
      <c r="BG1442" s="68"/>
      <c r="BH1442" s="68"/>
      <c r="BI1442" s="68"/>
      <c r="BJ1442" s="68"/>
      <c r="BK1442" s="68"/>
      <c r="BL1442" s="68"/>
      <c r="BM1442" s="68"/>
      <c r="BN1442" s="68"/>
      <c r="BO1442" s="68"/>
      <c r="BP1442" s="68"/>
      <c r="BQ1442" s="68"/>
      <c r="BR1442" s="68"/>
      <c r="BS1442" s="68"/>
      <c r="BT1442" s="68"/>
      <c r="BU1442" s="68"/>
      <c r="BV1442" s="68"/>
      <c r="BW1442" s="68"/>
      <c r="BX1442" s="68"/>
      <c r="BY1442" s="68"/>
      <c r="BZ1442" s="68"/>
      <c r="CA1442" s="68"/>
      <c r="CB1442" s="68"/>
      <c r="CC1442" s="68"/>
      <c r="CD1442" s="68"/>
      <c r="CE1442" s="68"/>
      <c r="CF1442" s="68"/>
      <c r="CG1442" s="68"/>
      <c r="CH1442" s="68"/>
      <c r="CI1442" s="68"/>
    </row>
    <row r="1443">
      <c r="A1443" s="66">
        <v>3714.0</v>
      </c>
      <c r="B1443" s="68"/>
      <c r="C1443" s="67" t="s">
        <v>758</v>
      </c>
      <c r="D1443" s="67" t="s">
        <v>954</v>
      </c>
      <c r="E1443" s="66">
        <v>2009.0</v>
      </c>
      <c r="F1443" s="67" t="s">
        <v>955</v>
      </c>
      <c r="G1443" s="67" t="s">
        <v>956</v>
      </c>
      <c r="H1443" s="68"/>
      <c r="I1443" s="67" t="s">
        <v>95</v>
      </c>
      <c r="J1443" s="66">
        <v>2005.0</v>
      </c>
      <c r="K1443" s="66">
        <v>-0.52</v>
      </c>
      <c r="L1443" s="66">
        <v>1995.0</v>
      </c>
      <c r="M1443" s="67" t="s">
        <v>957</v>
      </c>
      <c r="P1443" s="66">
        <v>2.0</v>
      </c>
      <c r="Q1443" s="66"/>
      <c r="R1443" s="66">
        <v>2.0</v>
      </c>
      <c r="S1443" s="68"/>
      <c r="T1443" s="68"/>
      <c r="U1443" s="68"/>
      <c r="V1443" s="68"/>
      <c r="W1443" s="68"/>
      <c r="X1443" s="69"/>
      <c r="Y1443" s="69"/>
      <c r="Z1443" s="68"/>
      <c r="AA1443" s="68"/>
      <c r="AB1443" s="68"/>
      <c r="AC1443" s="68"/>
      <c r="AD1443" s="68"/>
      <c r="AE1443" s="68"/>
      <c r="AF1443" s="68"/>
      <c r="AG1443" s="68"/>
      <c r="AH1443" s="68"/>
      <c r="AI1443" s="68"/>
      <c r="AJ1443" s="68"/>
      <c r="AK1443" s="68"/>
      <c r="AL1443" s="68"/>
      <c r="AM1443" s="68"/>
      <c r="AN1443" s="68"/>
      <c r="AO1443" s="68"/>
      <c r="AP1443" s="68"/>
      <c r="AQ1443" s="68"/>
      <c r="AR1443" s="68"/>
      <c r="AS1443" s="68"/>
      <c r="AT1443" s="68"/>
      <c r="AU1443" s="68"/>
      <c r="AV1443" s="68"/>
      <c r="AW1443" s="68"/>
      <c r="AX1443" s="68"/>
      <c r="AY1443" s="68"/>
      <c r="AZ1443" s="68"/>
      <c r="BA1443" s="68"/>
      <c r="BB1443" s="68"/>
      <c r="BC1443" s="68"/>
      <c r="BD1443" s="68"/>
      <c r="BE1443" s="68"/>
      <c r="BF1443" s="68"/>
      <c r="BG1443" s="68"/>
      <c r="BH1443" s="68"/>
      <c r="BI1443" s="68"/>
      <c r="BJ1443" s="68"/>
      <c r="BK1443" s="68"/>
      <c r="BL1443" s="68"/>
      <c r="BM1443" s="68"/>
      <c r="BN1443" s="68"/>
      <c r="BO1443" s="68"/>
      <c r="BP1443" s="68"/>
      <c r="BQ1443" s="68"/>
      <c r="BR1443" s="68"/>
      <c r="BS1443" s="68"/>
      <c r="BT1443" s="68"/>
      <c r="BU1443" s="68"/>
      <c r="BV1443" s="68"/>
      <c r="BW1443" s="68"/>
      <c r="BX1443" s="68"/>
      <c r="BY1443" s="68"/>
      <c r="BZ1443" s="68"/>
      <c r="CA1443" s="68"/>
      <c r="CB1443" s="68"/>
      <c r="CC1443" s="68"/>
      <c r="CD1443" s="68"/>
      <c r="CE1443" s="68"/>
      <c r="CF1443" s="68"/>
      <c r="CG1443" s="68"/>
      <c r="CH1443" s="68"/>
      <c r="CI1443" s="68"/>
    </row>
    <row r="1444">
      <c r="A1444" s="66">
        <v>3714.0</v>
      </c>
      <c r="B1444" s="68"/>
      <c r="C1444" s="67" t="s">
        <v>758</v>
      </c>
      <c r="D1444" s="67" t="s">
        <v>954</v>
      </c>
      <c r="E1444" s="66">
        <v>2009.0</v>
      </c>
      <c r="F1444" s="67" t="s">
        <v>955</v>
      </c>
      <c r="G1444" s="67" t="s">
        <v>956</v>
      </c>
      <c r="H1444" s="68"/>
      <c r="I1444" s="67" t="s">
        <v>95</v>
      </c>
      <c r="J1444" s="66">
        <v>2005.0</v>
      </c>
      <c r="K1444" s="66">
        <v>11983.0</v>
      </c>
      <c r="L1444" s="66">
        <v>1995.0</v>
      </c>
      <c r="M1444" s="67" t="s">
        <v>958</v>
      </c>
      <c r="O1444" s="68"/>
      <c r="P1444" s="66">
        <v>0.0</v>
      </c>
      <c r="Q1444" s="66"/>
      <c r="R1444" s="66">
        <v>0.0</v>
      </c>
      <c r="S1444" s="68"/>
      <c r="T1444" s="68"/>
      <c r="U1444" s="68"/>
      <c r="V1444" s="68"/>
      <c r="W1444" s="66">
        <v>1.0</v>
      </c>
      <c r="X1444" s="69"/>
      <c r="Y1444" s="69"/>
      <c r="Z1444" s="68"/>
      <c r="AA1444" s="68"/>
      <c r="AB1444" s="68"/>
      <c r="AC1444" s="68"/>
      <c r="AD1444" s="68"/>
      <c r="AE1444" s="68"/>
      <c r="AF1444" s="68"/>
      <c r="AG1444" s="68"/>
      <c r="AH1444" s="68"/>
      <c r="AI1444" s="68"/>
      <c r="AJ1444" s="68"/>
      <c r="AK1444" s="68"/>
      <c r="AL1444" s="68"/>
      <c r="AM1444" s="68"/>
      <c r="AN1444" s="68"/>
      <c r="AO1444" s="68"/>
      <c r="AP1444" s="68"/>
      <c r="AQ1444" s="68"/>
      <c r="AR1444" s="68"/>
      <c r="AS1444" s="68"/>
      <c r="AT1444" s="68"/>
      <c r="AU1444" s="68"/>
      <c r="AV1444" s="68"/>
      <c r="AW1444" s="68"/>
      <c r="AX1444" s="68"/>
      <c r="AY1444" s="68"/>
      <c r="AZ1444" s="68"/>
      <c r="BA1444" s="68"/>
      <c r="BB1444" s="68"/>
      <c r="BC1444" s="68"/>
      <c r="BD1444" s="68"/>
      <c r="BE1444" s="68"/>
      <c r="BF1444" s="68"/>
      <c r="BG1444" s="68"/>
      <c r="BH1444" s="68"/>
      <c r="BI1444" s="68"/>
      <c r="BJ1444" s="68"/>
      <c r="BK1444" s="68"/>
      <c r="BL1444" s="68"/>
      <c r="BM1444" s="68"/>
      <c r="BN1444" s="68"/>
      <c r="BO1444" s="68"/>
      <c r="BP1444" s="68"/>
      <c r="BQ1444" s="68"/>
      <c r="BR1444" s="68"/>
      <c r="BS1444" s="68"/>
      <c r="BT1444" s="68"/>
      <c r="BU1444" s="68"/>
      <c r="BV1444" s="68"/>
      <c r="BW1444" s="68"/>
      <c r="BX1444" s="68"/>
      <c r="BY1444" s="68"/>
      <c r="BZ1444" s="68"/>
      <c r="CA1444" s="68"/>
      <c r="CB1444" s="68"/>
      <c r="CC1444" s="68"/>
      <c r="CD1444" s="68"/>
      <c r="CE1444" s="68"/>
      <c r="CF1444" s="68"/>
      <c r="CG1444" s="68"/>
      <c r="CH1444" s="68"/>
      <c r="CI1444" s="68"/>
    </row>
    <row r="1445">
      <c r="A1445" s="66">
        <v>3714.0</v>
      </c>
      <c r="B1445" s="68"/>
      <c r="C1445" s="67" t="s">
        <v>758</v>
      </c>
      <c r="D1445" s="67" t="s">
        <v>954</v>
      </c>
      <c r="E1445" s="66">
        <v>2009.0</v>
      </c>
      <c r="F1445" s="67" t="s">
        <v>955</v>
      </c>
      <c r="G1445" s="67" t="s">
        <v>956</v>
      </c>
      <c r="H1445" s="68"/>
      <c r="I1445" s="67" t="s">
        <v>95</v>
      </c>
      <c r="J1445" s="66">
        <v>2005.0</v>
      </c>
      <c r="K1445" s="66">
        <v>29.65</v>
      </c>
      <c r="L1445" s="66">
        <v>1995.0</v>
      </c>
      <c r="M1445" s="67" t="s">
        <v>958</v>
      </c>
      <c r="O1445" s="68"/>
      <c r="P1445" s="66">
        <v>0.0</v>
      </c>
      <c r="Q1445" s="66"/>
      <c r="R1445" s="66">
        <v>3.0</v>
      </c>
      <c r="S1445" s="68"/>
      <c r="T1445" s="68"/>
      <c r="U1445" s="68"/>
      <c r="V1445" s="68"/>
      <c r="W1445" s="66">
        <v>1.0</v>
      </c>
      <c r="X1445" s="69"/>
      <c r="Y1445" s="69"/>
      <c r="Z1445" s="68"/>
      <c r="AA1445" s="68"/>
      <c r="AB1445" s="68"/>
      <c r="AC1445" s="68"/>
      <c r="AD1445" s="68"/>
      <c r="AE1445" s="68"/>
      <c r="AF1445" s="68"/>
      <c r="AG1445" s="68"/>
      <c r="AH1445" s="68"/>
      <c r="AI1445" s="68"/>
      <c r="AJ1445" s="68"/>
      <c r="AK1445" s="68"/>
      <c r="AL1445" s="68"/>
      <c r="AM1445" s="68"/>
      <c r="AN1445" s="68"/>
      <c r="AO1445" s="68"/>
      <c r="AP1445" s="68"/>
      <c r="AQ1445" s="68"/>
      <c r="AR1445" s="68"/>
      <c r="AS1445" s="68"/>
      <c r="AT1445" s="68"/>
      <c r="AU1445" s="68"/>
      <c r="AV1445" s="68"/>
      <c r="AW1445" s="68"/>
      <c r="AX1445" s="68"/>
      <c r="AY1445" s="68"/>
      <c r="AZ1445" s="68"/>
      <c r="BA1445" s="68"/>
      <c r="BB1445" s="68"/>
      <c r="BC1445" s="68"/>
      <c r="BD1445" s="68"/>
      <c r="BE1445" s="68"/>
      <c r="BF1445" s="68"/>
      <c r="BG1445" s="68"/>
      <c r="BH1445" s="68"/>
      <c r="BI1445" s="68"/>
      <c r="BJ1445" s="68"/>
      <c r="BK1445" s="68"/>
      <c r="BL1445" s="68"/>
      <c r="BM1445" s="68"/>
      <c r="BN1445" s="68"/>
      <c r="BO1445" s="68"/>
      <c r="BP1445" s="68"/>
      <c r="BQ1445" s="68"/>
      <c r="BR1445" s="68"/>
      <c r="BS1445" s="68"/>
      <c r="BT1445" s="68"/>
      <c r="BU1445" s="68"/>
      <c r="BV1445" s="68"/>
      <c r="BW1445" s="68"/>
      <c r="BX1445" s="68"/>
      <c r="BY1445" s="68"/>
      <c r="BZ1445" s="68"/>
      <c r="CA1445" s="68"/>
      <c r="CB1445" s="68"/>
      <c r="CC1445" s="68"/>
      <c r="CD1445" s="68"/>
      <c r="CE1445" s="68"/>
      <c r="CF1445" s="68"/>
      <c r="CG1445" s="68"/>
      <c r="CH1445" s="68"/>
      <c r="CI1445" s="68"/>
    </row>
    <row r="1446">
      <c r="A1446" s="66">
        <v>3714.0</v>
      </c>
      <c r="B1446" s="68"/>
      <c r="C1446" s="67" t="s">
        <v>758</v>
      </c>
      <c r="D1446" s="67" t="s">
        <v>954</v>
      </c>
      <c r="E1446" s="66">
        <v>2009.0</v>
      </c>
      <c r="F1446" s="67" t="s">
        <v>955</v>
      </c>
      <c r="G1446" s="67" t="s">
        <v>956</v>
      </c>
      <c r="H1446" s="68"/>
      <c r="I1446" s="67" t="s">
        <v>95</v>
      </c>
      <c r="J1446" s="66">
        <v>2005.0</v>
      </c>
      <c r="K1446" s="66">
        <v>-15.05</v>
      </c>
      <c r="L1446" s="66">
        <v>1995.0</v>
      </c>
      <c r="M1446" s="67" t="s">
        <v>958</v>
      </c>
      <c r="O1446" s="68"/>
      <c r="P1446" s="66">
        <v>3.0</v>
      </c>
      <c r="Q1446" s="66"/>
      <c r="R1446" s="66">
        <v>3.0</v>
      </c>
      <c r="S1446" s="68"/>
      <c r="T1446" s="68"/>
      <c r="U1446" s="68"/>
      <c r="V1446" s="68"/>
      <c r="W1446" s="66">
        <v>1.0</v>
      </c>
      <c r="X1446" s="69"/>
      <c r="Y1446" s="69"/>
      <c r="Z1446" s="68"/>
      <c r="AA1446" s="68"/>
      <c r="AB1446" s="68"/>
      <c r="AC1446" s="68"/>
      <c r="AD1446" s="68"/>
      <c r="AE1446" s="68"/>
      <c r="AF1446" s="68"/>
      <c r="AG1446" s="68"/>
      <c r="AH1446" s="68"/>
      <c r="AI1446" s="68"/>
      <c r="AJ1446" s="68"/>
      <c r="AK1446" s="68"/>
      <c r="AL1446" s="68"/>
      <c r="AM1446" s="68"/>
      <c r="AN1446" s="68"/>
      <c r="AO1446" s="68"/>
      <c r="AP1446" s="68"/>
      <c r="AQ1446" s="68"/>
      <c r="AR1446" s="68"/>
      <c r="AS1446" s="68"/>
      <c r="AT1446" s="68"/>
      <c r="AU1446" s="68"/>
      <c r="AV1446" s="68"/>
      <c r="AW1446" s="68"/>
      <c r="AX1446" s="68"/>
      <c r="AY1446" s="68"/>
      <c r="AZ1446" s="68"/>
      <c r="BA1446" s="68"/>
      <c r="BB1446" s="68"/>
      <c r="BC1446" s="68"/>
      <c r="BD1446" s="68"/>
      <c r="BE1446" s="68"/>
      <c r="BF1446" s="68"/>
      <c r="BG1446" s="68"/>
      <c r="BH1446" s="68"/>
      <c r="BI1446" s="68"/>
      <c r="BJ1446" s="68"/>
      <c r="BK1446" s="68"/>
      <c r="BL1446" s="68"/>
      <c r="BM1446" s="68"/>
      <c r="BN1446" s="68"/>
      <c r="BO1446" s="68"/>
      <c r="BP1446" s="68"/>
      <c r="BQ1446" s="68"/>
      <c r="BR1446" s="68"/>
      <c r="BS1446" s="68"/>
      <c r="BT1446" s="68"/>
      <c r="BU1446" s="68"/>
      <c r="BV1446" s="68"/>
      <c r="BW1446" s="68"/>
      <c r="BX1446" s="68"/>
      <c r="BY1446" s="68"/>
      <c r="BZ1446" s="68"/>
      <c r="CA1446" s="68"/>
      <c r="CB1446" s="68"/>
      <c r="CC1446" s="68"/>
      <c r="CD1446" s="68"/>
      <c r="CE1446" s="68"/>
      <c r="CF1446" s="68"/>
      <c r="CG1446" s="68"/>
      <c r="CH1446" s="68"/>
      <c r="CI1446" s="68"/>
    </row>
    <row r="1447">
      <c r="A1447" s="66">
        <v>3714.0</v>
      </c>
      <c r="B1447" s="68"/>
      <c r="C1447" s="67" t="s">
        <v>758</v>
      </c>
      <c r="D1447" s="67" t="s">
        <v>954</v>
      </c>
      <c r="E1447" s="66">
        <v>2009.0</v>
      </c>
      <c r="F1447" s="67" t="s">
        <v>955</v>
      </c>
      <c r="G1447" s="67" t="s">
        <v>956</v>
      </c>
      <c r="H1447" s="68"/>
      <c r="I1447" s="67" t="s">
        <v>95</v>
      </c>
      <c r="J1447" s="66">
        <v>2005.0</v>
      </c>
      <c r="K1447" s="66">
        <v>183.55</v>
      </c>
      <c r="L1447" s="66">
        <v>1995.0</v>
      </c>
      <c r="M1447" s="67" t="s">
        <v>940</v>
      </c>
      <c r="N1447" s="68"/>
      <c r="O1447" s="68"/>
      <c r="P1447" s="66">
        <v>0.1</v>
      </c>
      <c r="Q1447" s="66"/>
      <c r="R1447" s="66">
        <v>1.0</v>
      </c>
      <c r="S1447" s="68"/>
      <c r="T1447" s="68"/>
      <c r="U1447" s="68"/>
      <c r="V1447" s="68"/>
      <c r="W1447" s="66">
        <v>1.0</v>
      </c>
      <c r="X1447" s="69"/>
      <c r="Y1447" s="69"/>
      <c r="Z1447" s="68"/>
      <c r="AA1447" s="68"/>
      <c r="AB1447" s="68"/>
      <c r="AC1447" s="68"/>
      <c r="AD1447" s="68"/>
      <c r="AE1447" s="68"/>
      <c r="AF1447" s="68"/>
      <c r="AG1447" s="68"/>
      <c r="AH1447" s="68"/>
      <c r="AI1447" s="68"/>
      <c r="AJ1447" s="68"/>
      <c r="AK1447" s="68"/>
      <c r="AL1447" s="68"/>
      <c r="AM1447" s="68"/>
      <c r="AN1447" s="68"/>
      <c r="AO1447" s="68"/>
      <c r="AP1447" s="68"/>
      <c r="AQ1447" s="68"/>
      <c r="AR1447" s="68"/>
      <c r="AS1447" s="68"/>
      <c r="AT1447" s="68"/>
      <c r="AU1447" s="68"/>
      <c r="AV1447" s="68"/>
      <c r="AW1447" s="68"/>
      <c r="AX1447" s="68"/>
      <c r="AY1447" s="68"/>
      <c r="AZ1447" s="68"/>
      <c r="BA1447" s="68"/>
      <c r="BB1447" s="68"/>
      <c r="BC1447" s="68"/>
      <c r="BD1447" s="68"/>
      <c r="BE1447" s="68"/>
      <c r="BF1447" s="68"/>
      <c r="BG1447" s="68"/>
      <c r="BH1447" s="68"/>
      <c r="BI1447" s="68"/>
      <c r="BJ1447" s="68"/>
      <c r="BK1447" s="68"/>
      <c r="BL1447" s="68"/>
      <c r="BM1447" s="68"/>
      <c r="BN1447" s="68"/>
      <c r="BO1447" s="68"/>
      <c r="BP1447" s="68"/>
      <c r="BQ1447" s="68"/>
      <c r="BR1447" s="68"/>
      <c r="BS1447" s="68"/>
      <c r="BT1447" s="68"/>
      <c r="BU1447" s="68"/>
      <c r="BV1447" s="68"/>
      <c r="BW1447" s="68"/>
      <c r="BX1447" s="68"/>
      <c r="BY1447" s="68"/>
      <c r="BZ1447" s="68"/>
      <c r="CA1447" s="68"/>
      <c r="CB1447" s="68"/>
      <c r="CC1447" s="68"/>
      <c r="CD1447" s="68"/>
      <c r="CE1447" s="68"/>
      <c r="CF1447" s="68"/>
      <c r="CG1447" s="68"/>
      <c r="CH1447" s="68"/>
      <c r="CI1447" s="68"/>
    </row>
    <row r="1448">
      <c r="A1448" s="66">
        <v>3714.0</v>
      </c>
      <c r="B1448" s="68"/>
      <c r="C1448" s="67" t="s">
        <v>758</v>
      </c>
      <c r="D1448" s="67" t="s">
        <v>954</v>
      </c>
      <c r="E1448" s="66">
        <v>2009.0</v>
      </c>
      <c r="F1448" s="67" t="s">
        <v>955</v>
      </c>
      <c r="G1448" s="67" t="s">
        <v>956</v>
      </c>
      <c r="H1448" s="68"/>
      <c r="I1448" s="67" t="s">
        <v>95</v>
      </c>
      <c r="J1448" s="66">
        <v>2005.0</v>
      </c>
      <c r="K1448" s="66">
        <v>-0.51</v>
      </c>
      <c r="L1448" s="66">
        <v>1995.0</v>
      </c>
      <c r="M1448" s="67" t="s">
        <v>959</v>
      </c>
      <c r="P1448" s="67" t="s">
        <v>960</v>
      </c>
      <c r="Q1448" s="67"/>
      <c r="R1448" s="67" t="s">
        <v>961</v>
      </c>
      <c r="T1448" s="68"/>
      <c r="U1448" s="68"/>
      <c r="V1448" s="68"/>
      <c r="W1448" s="68"/>
      <c r="X1448" s="69"/>
      <c r="Y1448" s="69"/>
      <c r="Z1448" s="68"/>
      <c r="AA1448" s="68"/>
      <c r="AB1448" s="68"/>
      <c r="AC1448" s="68"/>
      <c r="AD1448" s="68"/>
      <c r="AE1448" s="68"/>
      <c r="AF1448" s="68"/>
      <c r="AG1448" s="68"/>
      <c r="AH1448" s="68"/>
      <c r="AI1448" s="68"/>
      <c r="AJ1448" s="68"/>
      <c r="AK1448" s="68"/>
      <c r="AL1448" s="68"/>
      <c r="AM1448" s="68"/>
      <c r="AN1448" s="68"/>
      <c r="AO1448" s="68"/>
      <c r="AP1448" s="68"/>
      <c r="AQ1448" s="68"/>
      <c r="AR1448" s="68"/>
      <c r="AS1448" s="68"/>
      <c r="AT1448" s="68"/>
      <c r="AU1448" s="68"/>
      <c r="AV1448" s="68"/>
      <c r="AW1448" s="68"/>
      <c r="AX1448" s="68"/>
      <c r="AY1448" s="68"/>
      <c r="AZ1448" s="68"/>
      <c r="BA1448" s="68"/>
      <c r="BB1448" s="68"/>
      <c r="BC1448" s="68"/>
      <c r="BD1448" s="68"/>
      <c r="BE1448" s="68"/>
      <c r="BF1448" s="68"/>
      <c r="BG1448" s="68"/>
      <c r="BH1448" s="68"/>
      <c r="BI1448" s="68"/>
      <c r="BJ1448" s="68"/>
      <c r="BK1448" s="68"/>
      <c r="BL1448" s="68"/>
      <c r="BM1448" s="68"/>
      <c r="BN1448" s="68"/>
      <c r="BO1448" s="68"/>
      <c r="BP1448" s="68"/>
      <c r="BQ1448" s="68"/>
      <c r="BR1448" s="68"/>
      <c r="BS1448" s="68"/>
      <c r="BT1448" s="68"/>
      <c r="BU1448" s="68"/>
      <c r="BV1448" s="68"/>
      <c r="BW1448" s="68"/>
      <c r="BX1448" s="68"/>
      <c r="BY1448" s="68"/>
      <c r="BZ1448" s="68"/>
      <c r="CA1448" s="68"/>
      <c r="CB1448" s="68"/>
      <c r="CC1448" s="68"/>
      <c r="CD1448" s="68"/>
      <c r="CE1448" s="68"/>
      <c r="CF1448" s="68"/>
      <c r="CG1448" s="68"/>
      <c r="CH1448" s="68"/>
      <c r="CI1448" s="68"/>
    </row>
    <row r="1449">
      <c r="A1449" s="66">
        <v>3714.0</v>
      </c>
      <c r="B1449" s="68"/>
      <c r="C1449" s="67" t="s">
        <v>758</v>
      </c>
      <c r="D1449" s="67" t="s">
        <v>954</v>
      </c>
      <c r="E1449" s="66">
        <v>2009.0</v>
      </c>
      <c r="F1449" s="67" t="s">
        <v>955</v>
      </c>
      <c r="G1449" s="67" t="s">
        <v>956</v>
      </c>
      <c r="H1449" s="68"/>
      <c r="I1449" s="67" t="s">
        <v>95</v>
      </c>
      <c r="J1449" s="66">
        <v>2005.0</v>
      </c>
      <c r="K1449" s="66">
        <v>-0.1</v>
      </c>
      <c r="L1449" s="66">
        <v>1995.0</v>
      </c>
      <c r="M1449" s="67" t="s">
        <v>959</v>
      </c>
      <c r="P1449" s="67" t="s">
        <v>960</v>
      </c>
      <c r="Q1449" s="67"/>
      <c r="R1449" s="67" t="s">
        <v>961</v>
      </c>
      <c r="T1449" s="68"/>
      <c r="U1449" s="68"/>
      <c r="V1449" s="68"/>
      <c r="W1449" s="66">
        <v>1.0</v>
      </c>
      <c r="X1449" s="69"/>
      <c r="Y1449" s="69"/>
      <c r="Z1449" s="68"/>
      <c r="AA1449" s="68"/>
      <c r="AB1449" s="68"/>
      <c r="AC1449" s="68"/>
      <c r="AD1449" s="68"/>
      <c r="AE1449" s="68"/>
      <c r="AF1449" s="68"/>
      <c r="AG1449" s="68"/>
      <c r="AH1449" s="68"/>
      <c r="AI1449" s="68"/>
      <c r="AJ1449" s="68"/>
      <c r="AK1449" s="68"/>
      <c r="AL1449" s="68"/>
      <c r="AM1449" s="68"/>
      <c r="AN1449" s="68"/>
      <c r="AO1449" s="68"/>
      <c r="AP1449" s="68"/>
      <c r="AQ1449" s="68"/>
      <c r="AR1449" s="68"/>
      <c r="AS1449" s="68"/>
      <c r="AT1449" s="68"/>
      <c r="AU1449" s="68"/>
      <c r="AV1449" s="68"/>
      <c r="AW1449" s="68"/>
      <c r="AX1449" s="68"/>
      <c r="AY1449" s="68"/>
      <c r="AZ1449" s="68"/>
      <c r="BA1449" s="68"/>
      <c r="BB1449" s="68"/>
      <c r="BC1449" s="68"/>
      <c r="BD1449" s="68"/>
      <c r="BE1449" s="68"/>
      <c r="BF1449" s="68"/>
      <c r="BG1449" s="68"/>
      <c r="BH1449" s="68"/>
      <c r="BI1449" s="68"/>
      <c r="BJ1449" s="68"/>
      <c r="BK1449" s="68"/>
      <c r="BL1449" s="68"/>
      <c r="BM1449" s="68"/>
      <c r="BN1449" s="68"/>
      <c r="BO1449" s="68"/>
      <c r="BP1449" s="68"/>
      <c r="BQ1449" s="68"/>
      <c r="BR1449" s="68"/>
      <c r="BS1449" s="68"/>
      <c r="BT1449" s="68"/>
      <c r="BU1449" s="68"/>
      <c r="BV1449" s="68"/>
      <c r="BW1449" s="68"/>
      <c r="BX1449" s="68"/>
      <c r="BY1449" s="68"/>
      <c r="BZ1449" s="68"/>
      <c r="CA1449" s="68"/>
      <c r="CB1449" s="68"/>
      <c r="CC1449" s="68"/>
      <c r="CD1449" s="68"/>
      <c r="CE1449" s="68"/>
      <c r="CF1449" s="68"/>
      <c r="CG1449" s="68"/>
      <c r="CH1449" s="68"/>
      <c r="CI1449" s="68"/>
    </row>
    <row r="1450">
      <c r="A1450" s="66">
        <v>3714.0</v>
      </c>
      <c r="B1450" s="68"/>
      <c r="C1450" s="67" t="s">
        <v>758</v>
      </c>
      <c r="D1450" s="67" t="s">
        <v>954</v>
      </c>
      <c r="E1450" s="66">
        <v>2009.0</v>
      </c>
      <c r="F1450" s="67" t="s">
        <v>955</v>
      </c>
      <c r="G1450" s="67" t="s">
        <v>956</v>
      </c>
      <c r="H1450" s="68"/>
      <c r="I1450" s="67" t="s">
        <v>95</v>
      </c>
      <c r="J1450" s="66">
        <v>2005.0</v>
      </c>
      <c r="K1450" s="66">
        <v>2.44</v>
      </c>
      <c r="L1450" s="66">
        <v>1995.0</v>
      </c>
      <c r="M1450" s="67" t="s">
        <v>957</v>
      </c>
      <c r="P1450" s="67" t="s">
        <v>960</v>
      </c>
      <c r="Q1450" s="67"/>
      <c r="R1450" s="67" t="s">
        <v>961</v>
      </c>
      <c r="T1450" s="68"/>
      <c r="U1450" s="68"/>
      <c r="V1450" s="68"/>
      <c r="W1450" s="68"/>
      <c r="X1450" s="69"/>
      <c r="Y1450" s="69"/>
      <c r="Z1450" s="68"/>
      <c r="AA1450" s="68"/>
      <c r="AB1450" s="68"/>
      <c r="AC1450" s="68"/>
      <c r="AD1450" s="68"/>
      <c r="AE1450" s="68"/>
      <c r="AF1450" s="68"/>
      <c r="AG1450" s="68"/>
      <c r="AH1450" s="68"/>
      <c r="AI1450" s="68"/>
      <c r="AJ1450" s="68"/>
      <c r="AK1450" s="68"/>
      <c r="AL1450" s="68"/>
      <c r="AM1450" s="68"/>
      <c r="AN1450" s="68"/>
      <c r="AO1450" s="68"/>
      <c r="AP1450" s="68"/>
      <c r="AQ1450" s="68"/>
      <c r="AR1450" s="68"/>
      <c r="AS1450" s="68"/>
      <c r="AT1450" s="68"/>
      <c r="AU1450" s="68"/>
      <c r="AV1450" s="68"/>
      <c r="AW1450" s="68"/>
      <c r="AX1450" s="68"/>
      <c r="AY1450" s="68"/>
      <c r="AZ1450" s="68"/>
      <c r="BA1450" s="68"/>
      <c r="BB1450" s="68"/>
      <c r="BC1450" s="68"/>
      <c r="BD1450" s="68"/>
      <c r="BE1450" s="68"/>
      <c r="BF1450" s="68"/>
      <c r="BG1450" s="68"/>
      <c r="BH1450" s="68"/>
      <c r="BI1450" s="68"/>
      <c r="BJ1450" s="68"/>
      <c r="BK1450" s="68"/>
      <c r="BL1450" s="68"/>
      <c r="BM1450" s="66">
        <v>1.0</v>
      </c>
      <c r="BN1450" s="68"/>
      <c r="BO1450" s="68"/>
      <c r="BP1450" s="68"/>
      <c r="BQ1450" s="68"/>
      <c r="BR1450" s="68"/>
      <c r="BS1450" s="68"/>
      <c r="BT1450" s="68"/>
      <c r="BU1450" s="68"/>
      <c r="BV1450" s="68"/>
      <c r="BW1450" s="68"/>
      <c r="BX1450" s="68"/>
      <c r="BY1450" s="68"/>
      <c r="BZ1450" s="68"/>
      <c r="CA1450" s="68"/>
      <c r="CB1450" s="68"/>
      <c r="CC1450" s="68"/>
      <c r="CD1450" s="68"/>
      <c r="CE1450" s="68"/>
      <c r="CF1450" s="68"/>
      <c r="CG1450" s="68"/>
      <c r="CH1450" s="68"/>
      <c r="CI1450" s="68"/>
    </row>
    <row r="1451">
      <c r="A1451" s="66">
        <v>3714.0</v>
      </c>
      <c r="B1451" s="68"/>
      <c r="C1451" s="67" t="s">
        <v>758</v>
      </c>
      <c r="D1451" s="67" t="s">
        <v>954</v>
      </c>
      <c r="E1451" s="66">
        <v>2009.0</v>
      </c>
      <c r="F1451" s="67" t="s">
        <v>955</v>
      </c>
      <c r="G1451" s="67" t="s">
        <v>956</v>
      </c>
      <c r="H1451" s="68"/>
      <c r="I1451" s="67" t="s">
        <v>95</v>
      </c>
      <c r="J1451" s="66">
        <v>2005.0</v>
      </c>
      <c r="K1451" s="66">
        <v>12.1</v>
      </c>
      <c r="L1451" s="66">
        <v>1995.0</v>
      </c>
      <c r="M1451" s="67" t="s">
        <v>962</v>
      </c>
      <c r="P1451" s="67" t="s">
        <v>960</v>
      </c>
      <c r="Q1451" s="67"/>
      <c r="R1451" s="67" t="s">
        <v>961</v>
      </c>
      <c r="T1451" s="68"/>
      <c r="U1451" s="68"/>
      <c r="V1451" s="68"/>
      <c r="W1451" s="66">
        <v>1.0</v>
      </c>
      <c r="X1451" s="69"/>
      <c r="Y1451" s="69"/>
      <c r="Z1451" s="68"/>
      <c r="AA1451" s="68"/>
      <c r="AB1451" s="68"/>
      <c r="AC1451" s="68"/>
      <c r="AD1451" s="68"/>
      <c r="AE1451" s="68"/>
      <c r="AF1451" s="68"/>
      <c r="AG1451" s="68"/>
      <c r="AH1451" s="68"/>
      <c r="AI1451" s="68"/>
      <c r="AJ1451" s="68"/>
      <c r="AK1451" s="68"/>
      <c r="AL1451" s="68"/>
      <c r="AM1451" s="68"/>
      <c r="AN1451" s="68"/>
      <c r="AO1451" s="68"/>
      <c r="AP1451" s="68"/>
      <c r="AQ1451" s="68"/>
      <c r="AR1451" s="68"/>
      <c r="AS1451" s="68"/>
      <c r="AT1451" s="68"/>
      <c r="AU1451" s="68"/>
      <c r="AV1451" s="68"/>
      <c r="AW1451" s="68"/>
      <c r="AX1451" s="68"/>
      <c r="AY1451" s="68"/>
      <c r="AZ1451" s="68"/>
      <c r="BA1451" s="68"/>
      <c r="BB1451" s="68"/>
      <c r="BC1451" s="68"/>
      <c r="BD1451" s="68"/>
      <c r="BE1451" s="68"/>
      <c r="BF1451" s="68"/>
      <c r="BG1451" s="68"/>
      <c r="BH1451" s="68"/>
      <c r="BI1451" s="68"/>
      <c r="BJ1451" s="68"/>
      <c r="BK1451" s="68"/>
      <c r="BL1451" s="68"/>
      <c r="BM1451" s="66">
        <v>1.0</v>
      </c>
      <c r="BN1451" s="68"/>
      <c r="BO1451" s="68"/>
      <c r="BP1451" s="68"/>
      <c r="BQ1451" s="68"/>
      <c r="BR1451" s="68"/>
      <c r="BS1451" s="68"/>
      <c r="BT1451" s="68"/>
      <c r="BU1451" s="68"/>
      <c r="BV1451" s="68"/>
      <c r="BW1451" s="68"/>
      <c r="BX1451" s="68"/>
      <c r="BY1451" s="68"/>
      <c r="BZ1451" s="68"/>
      <c r="CA1451" s="68"/>
      <c r="CB1451" s="68"/>
      <c r="CC1451" s="68"/>
      <c r="CD1451" s="68"/>
      <c r="CE1451" s="68"/>
      <c r="CF1451" s="68"/>
      <c r="CG1451" s="68"/>
      <c r="CH1451" s="68"/>
      <c r="CI1451" s="68"/>
    </row>
    <row r="1452">
      <c r="A1452" s="66">
        <v>3714.0</v>
      </c>
      <c r="B1452" s="68"/>
      <c r="C1452" s="67" t="s">
        <v>758</v>
      </c>
      <c r="D1452" s="67" t="s">
        <v>954</v>
      </c>
      <c r="E1452" s="66">
        <v>2009.0</v>
      </c>
      <c r="F1452" s="67" t="s">
        <v>955</v>
      </c>
      <c r="G1452" s="67" t="s">
        <v>956</v>
      </c>
      <c r="H1452" s="68"/>
      <c r="I1452" s="67" t="s">
        <v>95</v>
      </c>
      <c r="J1452" s="66">
        <v>2005.0</v>
      </c>
      <c r="K1452" s="66">
        <v>48.27</v>
      </c>
      <c r="L1452" s="66">
        <v>1995.0</v>
      </c>
      <c r="M1452" s="67" t="s">
        <v>963</v>
      </c>
      <c r="P1452" s="66">
        <v>1.08</v>
      </c>
      <c r="Q1452" s="66"/>
      <c r="R1452" s="66">
        <v>1.49</v>
      </c>
      <c r="S1452" s="68"/>
      <c r="T1452" s="68"/>
      <c r="U1452" s="68"/>
      <c r="V1452" s="68"/>
      <c r="W1452" s="66">
        <v>1.0</v>
      </c>
      <c r="X1452" s="69"/>
      <c r="Y1452" s="69"/>
      <c r="Z1452" s="68"/>
      <c r="AA1452" s="68"/>
      <c r="AB1452" s="68"/>
      <c r="AC1452" s="68"/>
      <c r="AD1452" s="68"/>
      <c r="AE1452" s="68"/>
      <c r="AF1452" s="68"/>
      <c r="AG1452" s="68"/>
      <c r="AH1452" s="68"/>
      <c r="AI1452" s="68"/>
      <c r="AJ1452" s="68"/>
      <c r="AK1452" s="68"/>
      <c r="AL1452" s="68"/>
      <c r="AM1452" s="68"/>
      <c r="AN1452" s="68"/>
      <c r="AO1452" s="68"/>
      <c r="AP1452" s="68"/>
      <c r="AQ1452" s="68"/>
      <c r="AR1452" s="68"/>
      <c r="AS1452" s="68"/>
      <c r="AT1452" s="68"/>
      <c r="AU1452" s="68"/>
      <c r="AV1452" s="68"/>
      <c r="AW1452" s="68"/>
      <c r="AX1452" s="68"/>
      <c r="AY1452" s="68"/>
      <c r="AZ1452" s="68"/>
      <c r="BA1452" s="68"/>
      <c r="BB1452" s="68"/>
      <c r="BC1452" s="68"/>
      <c r="BD1452" s="68"/>
      <c r="BE1452" s="68"/>
      <c r="BF1452" s="68"/>
      <c r="BG1452" s="68"/>
      <c r="BH1452" s="68"/>
      <c r="BI1452" s="68"/>
      <c r="BJ1452" s="68"/>
      <c r="BK1452" s="68"/>
      <c r="BL1452" s="68"/>
      <c r="BM1452" s="68"/>
      <c r="BN1452" s="68"/>
      <c r="BO1452" s="68"/>
      <c r="BP1452" s="68"/>
      <c r="BQ1452" s="68"/>
      <c r="BR1452" s="68"/>
      <c r="BS1452" s="68"/>
      <c r="BT1452" s="68"/>
      <c r="BU1452" s="68"/>
      <c r="BV1452" s="68"/>
      <c r="BW1452" s="68"/>
      <c r="BX1452" s="68"/>
      <c r="BY1452" s="68"/>
      <c r="BZ1452" s="68"/>
      <c r="CA1452" s="68"/>
      <c r="CB1452" s="68"/>
      <c r="CC1452" s="68"/>
      <c r="CD1452" s="68"/>
      <c r="CE1452" s="68"/>
      <c r="CF1452" s="68"/>
      <c r="CG1452" s="68"/>
      <c r="CH1452" s="68"/>
      <c r="CI1452" s="68"/>
    </row>
    <row r="1453">
      <c r="A1453" s="66">
        <v>3714.0</v>
      </c>
      <c r="B1453" s="68"/>
      <c r="C1453" s="67" t="s">
        <v>758</v>
      </c>
      <c r="D1453" s="67" t="s">
        <v>954</v>
      </c>
      <c r="E1453" s="66">
        <v>2009.0</v>
      </c>
      <c r="F1453" s="67" t="s">
        <v>955</v>
      </c>
      <c r="G1453" s="67" t="s">
        <v>956</v>
      </c>
      <c r="H1453" s="68"/>
      <c r="I1453" s="67" t="s">
        <v>95</v>
      </c>
      <c r="J1453" s="66">
        <v>2005.0</v>
      </c>
      <c r="K1453" s="66">
        <v>53.18</v>
      </c>
      <c r="L1453" s="66">
        <v>1995.0</v>
      </c>
      <c r="M1453" s="67" t="s">
        <v>964</v>
      </c>
      <c r="P1453" s="66">
        <v>1.4</v>
      </c>
      <c r="Q1453" s="66"/>
      <c r="R1453" s="66">
        <v>1.18</v>
      </c>
      <c r="S1453" s="68"/>
      <c r="T1453" s="68"/>
      <c r="U1453" s="68"/>
      <c r="V1453" s="68"/>
      <c r="W1453" s="66">
        <v>1.0</v>
      </c>
      <c r="X1453" s="69"/>
      <c r="Y1453" s="69"/>
      <c r="Z1453" s="68"/>
      <c r="AA1453" s="68"/>
      <c r="AB1453" s="68"/>
      <c r="AC1453" s="68"/>
      <c r="AD1453" s="68"/>
      <c r="AE1453" s="68"/>
      <c r="AF1453" s="68"/>
      <c r="AG1453" s="68"/>
      <c r="AH1453" s="68"/>
      <c r="AI1453" s="68"/>
      <c r="AJ1453" s="68"/>
      <c r="AK1453" s="68"/>
      <c r="AL1453" s="68"/>
      <c r="AM1453" s="68"/>
      <c r="AN1453" s="68"/>
      <c r="AO1453" s="68"/>
      <c r="AP1453" s="68"/>
      <c r="AQ1453" s="68"/>
      <c r="AR1453" s="68"/>
      <c r="AS1453" s="68"/>
      <c r="AT1453" s="68"/>
      <c r="AU1453" s="68"/>
      <c r="AV1453" s="68"/>
      <c r="AW1453" s="68"/>
      <c r="AX1453" s="68"/>
      <c r="AY1453" s="68"/>
      <c r="AZ1453" s="68"/>
      <c r="BA1453" s="68"/>
      <c r="BB1453" s="68"/>
      <c r="BC1453" s="68"/>
      <c r="BD1453" s="68"/>
      <c r="BE1453" s="68"/>
      <c r="BF1453" s="68"/>
      <c r="BG1453" s="68"/>
      <c r="BH1453" s="68"/>
      <c r="BI1453" s="68"/>
      <c r="BJ1453" s="68"/>
      <c r="BK1453" s="68"/>
      <c r="BL1453" s="68"/>
      <c r="BM1453" s="68"/>
      <c r="BN1453" s="68"/>
      <c r="BO1453" s="68"/>
      <c r="BP1453" s="68"/>
      <c r="BQ1453" s="68"/>
      <c r="BR1453" s="68"/>
      <c r="BS1453" s="68"/>
      <c r="BT1453" s="68"/>
      <c r="BU1453" s="68"/>
      <c r="BV1453" s="68"/>
      <c r="BW1453" s="68"/>
      <c r="BX1453" s="68"/>
      <c r="BY1453" s="68"/>
      <c r="BZ1453" s="68"/>
      <c r="CA1453" s="68"/>
      <c r="CB1453" s="68"/>
      <c r="CC1453" s="68"/>
      <c r="CD1453" s="68"/>
      <c r="CE1453" s="68"/>
      <c r="CF1453" s="68"/>
      <c r="CG1453" s="68"/>
      <c r="CH1453" s="68"/>
      <c r="CI1453" s="68"/>
    </row>
    <row r="1454">
      <c r="A1454" s="66">
        <v>3714.0</v>
      </c>
      <c r="B1454" s="68"/>
      <c r="C1454" s="67" t="s">
        <v>758</v>
      </c>
      <c r="D1454" s="67" t="s">
        <v>954</v>
      </c>
      <c r="E1454" s="66">
        <v>2009.0</v>
      </c>
      <c r="F1454" s="67" t="s">
        <v>955</v>
      </c>
      <c r="G1454" s="67" t="s">
        <v>956</v>
      </c>
      <c r="H1454" s="68"/>
      <c r="I1454" s="67" t="s">
        <v>95</v>
      </c>
      <c r="J1454" s="66">
        <v>2005.0</v>
      </c>
      <c r="K1454" s="66">
        <v>47.18</v>
      </c>
      <c r="L1454" s="66">
        <v>1995.0</v>
      </c>
      <c r="M1454" s="67" t="s">
        <v>965</v>
      </c>
      <c r="P1454" s="66">
        <v>1.07</v>
      </c>
      <c r="Q1454" s="66"/>
      <c r="R1454" s="66">
        <v>1.47</v>
      </c>
      <c r="S1454" s="68"/>
      <c r="T1454" s="68"/>
      <c r="U1454" s="68"/>
      <c r="V1454" s="68"/>
      <c r="W1454" s="66">
        <v>1.0</v>
      </c>
      <c r="X1454" s="69"/>
      <c r="Y1454" s="69"/>
      <c r="Z1454" s="68"/>
      <c r="AA1454" s="68"/>
      <c r="AB1454" s="68"/>
      <c r="AC1454" s="68"/>
      <c r="AD1454" s="68"/>
      <c r="AE1454" s="68"/>
      <c r="AF1454" s="68"/>
      <c r="AG1454" s="68"/>
      <c r="AH1454" s="68"/>
      <c r="AI1454" s="68"/>
      <c r="AJ1454" s="68"/>
      <c r="AK1454" s="68"/>
      <c r="AL1454" s="68"/>
      <c r="AM1454" s="68"/>
      <c r="AN1454" s="68"/>
      <c r="AO1454" s="68"/>
      <c r="AP1454" s="68"/>
      <c r="AQ1454" s="68"/>
      <c r="AR1454" s="68"/>
      <c r="AS1454" s="68"/>
      <c r="AT1454" s="68"/>
      <c r="AU1454" s="68"/>
      <c r="AV1454" s="68"/>
      <c r="AW1454" s="68"/>
      <c r="AX1454" s="68"/>
      <c r="AY1454" s="68"/>
      <c r="AZ1454" s="68"/>
      <c r="BA1454" s="68"/>
      <c r="BB1454" s="68"/>
      <c r="BC1454" s="68"/>
      <c r="BD1454" s="68"/>
      <c r="BE1454" s="68"/>
      <c r="BF1454" s="68"/>
      <c r="BG1454" s="68"/>
      <c r="BH1454" s="68"/>
      <c r="BI1454" s="68"/>
      <c r="BJ1454" s="68"/>
      <c r="BK1454" s="68"/>
      <c r="BL1454" s="68"/>
      <c r="BM1454" s="68"/>
      <c r="BN1454" s="68"/>
      <c r="BO1454" s="68"/>
      <c r="BP1454" s="68"/>
      <c r="BQ1454" s="68"/>
      <c r="BR1454" s="68"/>
      <c r="BS1454" s="68"/>
      <c r="BT1454" s="68"/>
      <c r="BU1454" s="68"/>
      <c r="BV1454" s="68"/>
      <c r="BW1454" s="68"/>
      <c r="BX1454" s="68"/>
      <c r="BY1454" s="68"/>
      <c r="BZ1454" s="68"/>
      <c r="CA1454" s="68"/>
      <c r="CB1454" s="68"/>
      <c r="CC1454" s="68"/>
      <c r="CD1454" s="68"/>
      <c r="CE1454" s="68"/>
      <c r="CF1454" s="68"/>
      <c r="CG1454" s="68"/>
      <c r="CH1454" s="68"/>
      <c r="CI1454" s="68"/>
    </row>
    <row r="1455">
      <c r="A1455" s="66">
        <v>1255.0</v>
      </c>
      <c r="B1455" s="67" t="s">
        <v>966</v>
      </c>
      <c r="C1455" s="67" t="s">
        <v>758</v>
      </c>
      <c r="D1455" s="67" t="s">
        <v>967</v>
      </c>
      <c r="E1455" s="66">
        <v>2018.0</v>
      </c>
      <c r="F1455" s="67" t="s">
        <v>968</v>
      </c>
      <c r="G1455" s="67" t="s">
        <v>806</v>
      </c>
      <c r="H1455" s="68"/>
      <c r="I1455" s="67" t="s">
        <v>84</v>
      </c>
      <c r="J1455" s="66">
        <v>2010.0</v>
      </c>
      <c r="K1455" s="66">
        <v>172.9</v>
      </c>
      <c r="L1455" s="66">
        <v>2010.0</v>
      </c>
      <c r="M1455" s="67" t="s">
        <v>969</v>
      </c>
      <c r="N1455" s="66">
        <v>9.23</v>
      </c>
      <c r="O1455" s="68"/>
      <c r="P1455" s="67" t="s">
        <v>970</v>
      </c>
      <c r="Q1455" s="66"/>
      <c r="R1455" s="66">
        <v>1.0</v>
      </c>
      <c r="S1455" s="68"/>
      <c r="T1455" s="68"/>
      <c r="U1455" s="68"/>
      <c r="V1455" s="68"/>
      <c r="W1455" s="68"/>
      <c r="X1455" s="68"/>
      <c r="Y1455" s="68"/>
      <c r="Z1455" s="66">
        <v>1.0</v>
      </c>
      <c r="AA1455" s="66">
        <v>1.0</v>
      </c>
      <c r="AB1455" s="68"/>
      <c r="AC1455" s="68"/>
      <c r="AD1455" s="68"/>
      <c r="AE1455" s="68"/>
      <c r="AF1455" s="68"/>
      <c r="AG1455" s="68"/>
      <c r="AH1455" s="68"/>
      <c r="AI1455" s="68"/>
      <c r="AJ1455" s="68"/>
      <c r="AK1455" s="68"/>
      <c r="AL1455" s="68"/>
      <c r="AM1455" s="68"/>
      <c r="AN1455" s="68"/>
      <c r="AO1455" s="68"/>
      <c r="AP1455" s="68"/>
      <c r="AQ1455" s="68"/>
      <c r="AR1455" s="68"/>
      <c r="AS1455" s="68"/>
      <c r="AT1455" s="68"/>
      <c r="AU1455" s="68"/>
      <c r="AV1455" s="68"/>
      <c r="AW1455" s="68"/>
      <c r="AX1455" s="68"/>
      <c r="AY1455" s="68"/>
      <c r="AZ1455" s="68"/>
      <c r="BA1455" s="68"/>
      <c r="BB1455" s="68"/>
      <c r="BC1455" s="68"/>
      <c r="BD1455" s="68"/>
      <c r="BE1455" s="68"/>
      <c r="BF1455" s="68"/>
      <c r="BG1455" s="68"/>
      <c r="BH1455" s="68"/>
      <c r="BI1455" s="68"/>
      <c r="BJ1455" s="68"/>
      <c r="BK1455" s="68"/>
      <c r="BL1455" s="68"/>
      <c r="BM1455" s="68"/>
      <c r="BN1455" s="68"/>
      <c r="BO1455" s="68"/>
      <c r="BP1455" s="68"/>
      <c r="BQ1455" s="68"/>
      <c r="BR1455" s="68"/>
      <c r="BS1455" s="68"/>
      <c r="BT1455" s="68"/>
      <c r="BU1455" s="68"/>
      <c r="BV1455" s="68"/>
      <c r="BW1455" s="68"/>
      <c r="BX1455" s="68"/>
      <c r="BY1455" s="68"/>
      <c r="BZ1455" s="68"/>
      <c r="CA1455" s="68"/>
      <c r="CB1455" s="68"/>
      <c r="CC1455" s="68"/>
      <c r="CD1455" s="68"/>
      <c r="CE1455" s="68"/>
      <c r="CF1455" s="68"/>
      <c r="CG1455" s="68"/>
      <c r="CH1455" s="68"/>
      <c r="CI1455" s="68"/>
    </row>
    <row r="1456">
      <c r="A1456" s="66">
        <v>1255.0</v>
      </c>
      <c r="B1456" s="67" t="s">
        <v>966</v>
      </c>
      <c r="C1456" s="67" t="s">
        <v>758</v>
      </c>
      <c r="D1456" s="67" t="s">
        <v>967</v>
      </c>
      <c r="E1456" s="66">
        <v>2018.0</v>
      </c>
      <c r="F1456" s="67" t="s">
        <v>968</v>
      </c>
      <c r="G1456" s="67" t="s">
        <v>806</v>
      </c>
      <c r="H1456" s="68"/>
      <c r="I1456" s="67" t="s">
        <v>95</v>
      </c>
      <c r="J1456" s="66">
        <v>2010.0</v>
      </c>
      <c r="K1456" s="66">
        <v>24.05</v>
      </c>
      <c r="L1456" s="66">
        <v>2010.0</v>
      </c>
      <c r="M1456" s="68"/>
      <c r="N1456" s="66">
        <v>9.23</v>
      </c>
      <c r="O1456" s="68"/>
      <c r="P1456" s="67" t="s">
        <v>971</v>
      </c>
      <c r="Q1456" s="66"/>
      <c r="R1456" s="66">
        <v>1.0</v>
      </c>
      <c r="S1456" s="68"/>
      <c r="T1456" s="68"/>
      <c r="U1456" s="68"/>
      <c r="V1456" s="68"/>
      <c r="W1456" s="68"/>
      <c r="X1456" s="68"/>
      <c r="Y1456" s="68"/>
      <c r="Z1456" s="66">
        <v>1.0</v>
      </c>
      <c r="AA1456" s="66">
        <v>1.0</v>
      </c>
      <c r="AB1456" s="68"/>
      <c r="AC1456" s="68"/>
      <c r="AD1456" s="68"/>
      <c r="AE1456" s="68"/>
      <c r="AF1456" s="68"/>
      <c r="AG1456" s="68"/>
      <c r="AH1456" s="68"/>
      <c r="AI1456" s="68"/>
      <c r="AJ1456" s="68"/>
      <c r="AK1456" s="68"/>
      <c r="AL1456" s="68"/>
      <c r="AM1456" s="68"/>
      <c r="AN1456" s="68"/>
      <c r="AO1456" s="68"/>
      <c r="AP1456" s="68"/>
      <c r="AQ1456" s="68"/>
      <c r="AR1456" s="68"/>
      <c r="AS1456" s="68"/>
      <c r="AT1456" s="68"/>
      <c r="AU1456" s="68"/>
      <c r="AV1456" s="68"/>
      <c r="AW1456" s="68"/>
      <c r="AX1456" s="68"/>
      <c r="AY1456" s="68"/>
      <c r="AZ1456" s="68"/>
      <c r="BA1456" s="68"/>
      <c r="BB1456" s="68"/>
      <c r="BC1456" s="68"/>
      <c r="BD1456" s="68"/>
      <c r="BE1456" s="68"/>
      <c r="BF1456" s="68"/>
      <c r="BG1456" s="68"/>
      <c r="BH1456" s="68"/>
      <c r="BI1456" s="68"/>
      <c r="BJ1456" s="68"/>
      <c r="BK1456" s="68"/>
      <c r="BL1456" s="68"/>
      <c r="BM1456" s="68"/>
      <c r="BN1456" s="68"/>
      <c r="BO1456" s="68"/>
      <c r="BP1456" s="68"/>
      <c r="BQ1456" s="68"/>
      <c r="BR1456" s="68"/>
      <c r="BS1456" s="68"/>
      <c r="BT1456" s="68"/>
      <c r="BU1456" s="68"/>
      <c r="BV1456" s="68"/>
      <c r="BW1456" s="68"/>
      <c r="BX1456" s="68"/>
      <c r="BY1456" s="68"/>
      <c r="BZ1456" s="68"/>
      <c r="CA1456" s="68"/>
      <c r="CB1456" s="68"/>
      <c r="CC1456" s="68"/>
      <c r="CD1456" s="68"/>
      <c r="CE1456" s="68"/>
      <c r="CF1456" s="68"/>
      <c r="CG1456" s="68"/>
      <c r="CH1456" s="68"/>
      <c r="CI1456" s="68"/>
    </row>
    <row r="1457">
      <c r="A1457" s="66">
        <v>1255.0</v>
      </c>
      <c r="B1457" s="67" t="s">
        <v>966</v>
      </c>
      <c r="C1457" s="67" t="s">
        <v>758</v>
      </c>
      <c r="D1457" s="67" t="s">
        <v>967</v>
      </c>
      <c r="E1457" s="66">
        <v>2018.0</v>
      </c>
      <c r="F1457" s="67" t="s">
        <v>968</v>
      </c>
      <c r="G1457" s="67" t="s">
        <v>806</v>
      </c>
      <c r="H1457" s="68"/>
      <c r="I1457" s="67" t="s">
        <v>95</v>
      </c>
      <c r="J1457" s="66">
        <v>2010.0</v>
      </c>
      <c r="K1457" s="66">
        <v>43.94</v>
      </c>
      <c r="L1457" s="66">
        <v>2010.0</v>
      </c>
      <c r="M1457" s="68"/>
      <c r="N1457" s="66">
        <v>9.23</v>
      </c>
      <c r="O1457" s="68"/>
      <c r="P1457" s="67" t="s">
        <v>972</v>
      </c>
      <c r="Q1457" s="66"/>
      <c r="R1457" s="66">
        <v>1.0</v>
      </c>
      <c r="S1457" s="68"/>
      <c r="T1457" s="68"/>
      <c r="U1457" s="68"/>
      <c r="V1457" s="68"/>
      <c r="W1457" s="68"/>
      <c r="X1457" s="68"/>
      <c r="Y1457" s="68"/>
      <c r="Z1457" s="66">
        <v>1.0</v>
      </c>
      <c r="AA1457" s="66">
        <v>1.0</v>
      </c>
      <c r="AB1457" s="68"/>
      <c r="AC1457" s="68"/>
      <c r="AD1457" s="68"/>
      <c r="AE1457" s="68"/>
      <c r="AF1457" s="68"/>
      <c r="AG1457" s="68"/>
      <c r="AH1457" s="68"/>
      <c r="AI1457" s="68"/>
      <c r="AJ1457" s="68"/>
      <c r="AK1457" s="68"/>
      <c r="AL1457" s="68"/>
      <c r="AM1457" s="68"/>
      <c r="AN1457" s="68"/>
      <c r="AO1457" s="68"/>
      <c r="AP1457" s="68"/>
      <c r="AQ1457" s="68"/>
      <c r="AR1457" s="68"/>
      <c r="AS1457" s="68"/>
      <c r="AT1457" s="68"/>
      <c r="AU1457" s="68"/>
      <c r="AV1457" s="68"/>
      <c r="AW1457" s="68"/>
      <c r="AX1457" s="68"/>
      <c r="AY1457" s="68"/>
      <c r="AZ1457" s="68"/>
      <c r="BA1457" s="68"/>
      <c r="BB1457" s="68"/>
      <c r="BC1457" s="68"/>
      <c r="BD1457" s="68"/>
      <c r="BE1457" s="68"/>
      <c r="BF1457" s="68"/>
      <c r="BG1457" s="68"/>
      <c r="BH1457" s="68"/>
      <c r="BI1457" s="68"/>
      <c r="BJ1457" s="68"/>
      <c r="BK1457" s="68"/>
      <c r="BL1457" s="68"/>
      <c r="BM1457" s="68"/>
      <c r="BN1457" s="68"/>
      <c r="BO1457" s="68"/>
      <c r="BP1457" s="68"/>
      <c r="BQ1457" s="68"/>
      <c r="BR1457" s="68"/>
      <c r="BS1457" s="68"/>
      <c r="BT1457" s="68"/>
      <c r="BU1457" s="68"/>
      <c r="BV1457" s="68"/>
      <c r="BW1457" s="68"/>
      <c r="BX1457" s="68"/>
      <c r="BY1457" s="68"/>
      <c r="BZ1457" s="68"/>
      <c r="CA1457" s="68"/>
      <c r="CB1457" s="68"/>
      <c r="CC1457" s="68"/>
      <c r="CD1457" s="68"/>
      <c r="CE1457" s="68"/>
      <c r="CF1457" s="68"/>
      <c r="CG1457" s="68"/>
      <c r="CH1457" s="68"/>
      <c r="CI1457" s="68"/>
    </row>
    <row r="1458">
      <c r="A1458" s="66">
        <v>1255.0</v>
      </c>
      <c r="B1458" s="67" t="s">
        <v>966</v>
      </c>
      <c r="C1458" s="67" t="s">
        <v>758</v>
      </c>
      <c r="D1458" s="67" t="s">
        <v>967</v>
      </c>
      <c r="E1458" s="66">
        <v>2018.0</v>
      </c>
      <c r="F1458" s="67" t="s">
        <v>968</v>
      </c>
      <c r="G1458" s="67" t="s">
        <v>806</v>
      </c>
      <c r="H1458" s="68"/>
      <c r="I1458" s="67" t="s">
        <v>95</v>
      </c>
      <c r="J1458" s="66">
        <v>2010.0</v>
      </c>
      <c r="K1458" s="66">
        <v>226.2</v>
      </c>
      <c r="L1458" s="66">
        <v>2010.0</v>
      </c>
      <c r="M1458" s="67" t="s">
        <v>973</v>
      </c>
      <c r="N1458" s="66">
        <v>9.23</v>
      </c>
      <c r="O1458" s="68"/>
      <c r="P1458" s="66">
        <v>0.1</v>
      </c>
      <c r="Q1458" s="66"/>
      <c r="R1458" s="66">
        <v>1.0</v>
      </c>
      <c r="S1458" s="68"/>
      <c r="T1458" s="68"/>
      <c r="U1458" s="68"/>
      <c r="V1458" s="68"/>
      <c r="W1458" s="68"/>
      <c r="X1458" s="68"/>
      <c r="Y1458" s="68"/>
      <c r="Z1458" s="66">
        <v>1.0</v>
      </c>
      <c r="AA1458" s="66">
        <v>1.0</v>
      </c>
      <c r="AB1458" s="68"/>
      <c r="AC1458" s="68"/>
      <c r="AD1458" s="68"/>
      <c r="AE1458" s="68"/>
      <c r="AF1458" s="68"/>
      <c r="AG1458" s="68"/>
      <c r="AH1458" s="68"/>
      <c r="AI1458" s="68"/>
      <c r="AJ1458" s="68"/>
      <c r="AK1458" s="68"/>
      <c r="AL1458" s="68"/>
      <c r="AM1458" s="68"/>
      <c r="AN1458" s="68"/>
      <c r="AO1458" s="68"/>
      <c r="AP1458" s="68"/>
      <c r="AQ1458" s="68"/>
      <c r="AR1458" s="68"/>
      <c r="AS1458" s="68"/>
      <c r="AT1458" s="68"/>
      <c r="AU1458" s="68"/>
      <c r="AV1458" s="68"/>
      <c r="AW1458" s="68"/>
      <c r="AX1458" s="68"/>
      <c r="AY1458" s="68"/>
      <c r="AZ1458" s="68"/>
      <c r="BA1458" s="68"/>
      <c r="BB1458" s="68"/>
      <c r="BC1458" s="68"/>
      <c r="BD1458" s="68"/>
      <c r="BE1458" s="68"/>
      <c r="BF1458" s="68"/>
      <c r="BG1458" s="68"/>
      <c r="BH1458" s="68"/>
      <c r="BI1458" s="68"/>
      <c r="BJ1458" s="68"/>
      <c r="BK1458" s="68"/>
      <c r="BL1458" s="68"/>
      <c r="BM1458" s="68"/>
      <c r="BN1458" s="68"/>
      <c r="BO1458" s="68"/>
      <c r="BP1458" s="68"/>
      <c r="BQ1458" s="68"/>
      <c r="BR1458" s="68"/>
      <c r="BS1458" s="68"/>
      <c r="BT1458" s="68"/>
      <c r="BU1458" s="68"/>
      <c r="BV1458" s="68"/>
      <c r="BW1458" s="68"/>
      <c r="BX1458" s="68"/>
      <c r="BY1458" s="68"/>
      <c r="BZ1458" s="68"/>
      <c r="CA1458" s="68"/>
      <c r="CB1458" s="68"/>
      <c r="CC1458" s="68"/>
      <c r="CD1458" s="68"/>
      <c r="CE1458" s="68"/>
      <c r="CF1458" s="68"/>
      <c r="CG1458" s="68"/>
      <c r="CH1458" s="68"/>
      <c r="CI1458" s="68"/>
    </row>
    <row r="1459">
      <c r="A1459" s="66">
        <v>3016.0</v>
      </c>
      <c r="B1459" s="68"/>
      <c r="C1459" s="67" t="s">
        <v>758</v>
      </c>
      <c r="D1459" s="67" t="s">
        <v>974</v>
      </c>
      <c r="E1459" s="66">
        <v>2012.0</v>
      </c>
      <c r="F1459" s="67" t="s">
        <v>975</v>
      </c>
      <c r="G1459" s="67" t="s">
        <v>976</v>
      </c>
      <c r="I1459" s="67" t="s">
        <v>95</v>
      </c>
      <c r="J1459" s="66">
        <v>2010.0</v>
      </c>
      <c r="K1459" s="66">
        <v>56.0</v>
      </c>
      <c r="L1459" s="66">
        <v>2007.0</v>
      </c>
      <c r="M1459" s="67" t="s">
        <v>977</v>
      </c>
      <c r="N1459" s="66">
        <v>28.0</v>
      </c>
      <c r="O1459" s="66">
        <v>3.0</v>
      </c>
      <c r="P1459" s="68"/>
      <c r="Q1459" s="68"/>
      <c r="R1459" s="68"/>
      <c r="S1459" s="68"/>
      <c r="T1459" s="68"/>
      <c r="U1459" s="68"/>
      <c r="V1459" s="68"/>
      <c r="W1459" s="68"/>
      <c r="X1459" s="69"/>
      <c r="Y1459" s="69"/>
      <c r="Z1459" s="68"/>
      <c r="AA1459" s="68"/>
      <c r="AB1459" s="68"/>
      <c r="AC1459" s="68"/>
      <c r="AD1459" s="68"/>
      <c r="AE1459" s="68"/>
      <c r="AF1459" s="68"/>
      <c r="AG1459" s="68"/>
      <c r="AH1459" s="68"/>
      <c r="AI1459" s="68"/>
      <c r="AJ1459" s="68"/>
      <c r="AK1459" s="68"/>
      <c r="AL1459" s="68"/>
      <c r="AM1459" s="68"/>
      <c r="AN1459" s="68"/>
      <c r="AO1459" s="68"/>
      <c r="AP1459" s="68"/>
      <c r="AQ1459" s="68"/>
      <c r="AR1459" s="68"/>
      <c r="AS1459" s="68"/>
      <c r="AT1459" s="68"/>
      <c r="AU1459" s="68"/>
      <c r="AV1459" s="68"/>
      <c r="AW1459" s="68"/>
      <c r="AX1459" s="68"/>
      <c r="AY1459" s="68"/>
      <c r="AZ1459" s="68"/>
      <c r="BA1459" s="68"/>
      <c r="BB1459" s="68"/>
      <c r="BC1459" s="68"/>
      <c r="BD1459" s="68"/>
      <c r="BE1459" s="68"/>
      <c r="BF1459" s="68"/>
      <c r="BG1459" s="68"/>
      <c r="BH1459" s="66">
        <v>1.0</v>
      </c>
      <c r="BI1459" s="68"/>
      <c r="BJ1459" s="68"/>
      <c r="BK1459" s="68"/>
      <c r="BL1459" s="68"/>
      <c r="BM1459" s="68"/>
      <c r="BN1459" s="68"/>
      <c r="BO1459" s="68"/>
      <c r="BP1459" s="68"/>
      <c r="BQ1459" s="68"/>
      <c r="BR1459" s="68"/>
      <c r="BS1459" s="68"/>
      <c r="BT1459" s="68"/>
      <c r="BU1459" s="68"/>
      <c r="BV1459" s="68"/>
      <c r="BW1459" s="68"/>
      <c r="BX1459" s="68"/>
      <c r="BY1459" s="68"/>
      <c r="BZ1459" s="68"/>
      <c r="CA1459" s="68"/>
      <c r="CB1459" s="68"/>
      <c r="CC1459" s="68"/>
      <c r="CD1459" s="68"/>
      <c r="CE1459" s="68"/>
      <c r="CF1459" s="68"/>
      <c r="CG1459" s="68"/>
      <c r="CH1459" s="68"/>
      <c r="CI1459" s="68"/>
    </row>
    <row r="1460">
      <c r="A1460" s="66">
        <v>3016.0</v>
      </c>
      <c r="B1460" s="68"/>
      <c r="C1460" s="67" t="s">
        <v>758</v>
      </c>
      <c r="D1460" s="67" t="s">
        <v>974</v>
      </c>
      <c r="E1460" s="66">
        <v>2012.0</v>
      </c>
      <c r="F1460" s="67" t="s">
        <v>975</v>
      </c>
      <c r="G1460" s="67" t="s">
        <v>976</v>
      </c>
      <c r="I1460" s="67" t="s">
        <v>95</v>
      </c>
      <c r="J1460" s="66">
        <v>2010.0</v>
      </c>
      <c r="K1460" s="66">
        <v>62.0</v>
      </c>
      <c r="L1460" s="66">
        <v>2007.0</v>
      </c>
      <c r="M1460" s="67" t="s">
        <v>977</v>
      </c>
      <c r="N1460" s="66">
        <v>28.0</v>
      </c>
      <c r="O1460" s="66">
        <v>3.0</v>
      </c>
      <c r="P1460" s="68"/>
      <c r="Q1460" s="68"/>
      <c r="R1460" s="68"/>
      <c r="S1460" s="68"/>
      <c r="T1460" s="68"/>
      <c r="U1460" s="68"/>
      <c r="V1460" s="68"/>
      <c r="W1460" s="68"/>
      <c r="X1460" s="69"/>
      <c r="Y1460" s="69"/>
      <c r="Z1460" s="68"/>
      <c r="AA1460" s="68"/>
      <c r="AB1460" s="68"/>
      <c r="AC1460" s="68"/>
      <c r="AD1460" s="68"/>
      <c r="AE1460" s="68"/>
      <c r="AF1460" s="68"/>
      <c r="AG1460" s="68"/>
      <c r="AH1460" s="68"/>
      <c r="AI1460" s="68"/>
      <c r="AJ1460" s="68"/>
      <c r="AK1460" s="68"/>
      <c r="AL1460" s="68"/>
      <c r="AM1460" s="68"/>
      <c r="AN1460" s="68"/>
      <c r="AO1460" s="68"/>
      <c r="AP1460" s="68"/>
      <c r="AQ1460" s="68"/>
      <c r="AR1460" s="68"/>
      <c r="AS1460" s="68"/>
      <c r="AT1460" s="68"/>
      <c r="AU1460" s="68"/>
      <c r="AV1460" s="68"/>
      <c r="AW1460" s="68"/>
      <c r="AX1460" s="68"/>
      <c r="AY1460" s="68"/>
      <c r="AZ1460" s="68"/>
      <c r="BA1460" s="68"/>
      <c r="BB1460" s="68"/>
      <c r="BC1460" s="68"/>
      <c r="BD1460" s="68"/>
      <c r="BE1460" s="68"/>
      <c r="BF1460" s="68"/>
      <c r="BG1460" s="68"/>
      <c r="BH1460" s="68"/>
      <c r="BI1460" s="68"/>
      <c r="BJ1460" s="68"/>
      <c r="BK1460" s="68"/>
      <c r="BL1460" s="68"/>
      <c r="BM1460" s="68"/>
      <c r="BN1460" s="68"/>
      <c r="BO1460" s="68"/>
      <c r="BP1460" s="68"/>
      <c r="BQ1460" s="68"/>
      <c r="BR1460" s="67" t="s">
        <v>978</v>
      </c>
      <c r="BX1460" s="68"/>
      <c r="BY1460" s="68"/>
      <c r="BZ1460" s="68"/>
      <c r="CA1460" s="68"/>
      <c r="CB1460" s="68"/>
      <c r="CC1460" s="68"/>
      <c r="CD1460" s="68"/>
      <c r="CE1460" s="68"/>
      <c r="CF1460" s="68"/>
      <c r="CG1460" s="68"/>
      <c r="CH1460" s="68"/>
      <c r="CI1460" s="68"/>
    </row>
    <row r="1461">
      <c r="A1461" s="66">
        <v>3016.0</v>
      </c>
      <c r="B1461" s="68"/>
      <c r="C1461" s="67" t="s">
        <v>758</v>
      </c>
      <c r="D1461" s="67" t="s">
        <v>974</v>
      </c>
      <c r="E1461" s="66">
        <v>2012.0</v>
      </c>
      <c r="F1461" s="67" t="s">
        <v>975</v>
      </c>
      <c r="G1461" s="67" t="s">
        <v>976</v>
      </c>
      <c r="I1461" s="67" t="s">
        <v>95</v>
      </c>
      <c r="J1461" s="66">
        <v>2010.0</v>
      </c>
      <c r="K1461" s="66">
        <v>115.0</v>
      </c>
      <c r="L1461" s="66">
        <v>2007.0</v>
      </c>
      <c r="M1461" s="67" t="s">
        <v>977</v>
      </c>
      <c r="N1461" s="66">
        <v>28.0</v>
      </c>
      <c r="O1461" s="66">
        <v>3.0</v>
      </c>
      <c r="P1461" s="68"/>
      <c r="Q1461" s="68"/>
      <c r="R1461" s="68"/>
      <c r="S1461" s="68"/>
      <c r="T1461" s="68"/>
      <c r="U1461" s="68"/>
      <c r="V1461" s="68"/>
      <c r="W1461" s="68"/>
      <c r="X1461" s="69"/>
      <c r="Y1461" s="69"/>
      <c r="Z1461" s="68"/>
      <c r="AA1461" s="68"/>
      <c r="AB1461" s="68"/>
      <c r="AC1461" s="68"/>
      <c r="AD1461" s="68"/>
      <c r="AE1461" s="68"/>
      <c r="AF1461" s="68"/>
      <c r="AG1461" s="68"/>
      <c r="AH1461" s="68"/>
      <c r="AI1461" s="68"/>
      <c r="AJ1461" s="68"/>
      <c r="AK1461" s="68"/>
      <c r="AL1461" s="68"/>
      <c r="AM1461" s="68"/>
      <c r="AN1461" s="68"/>
      <c r="AO1461" s="68"/>
      <c r="AP1461" s="68"/>
      <c r="AQ1461" s="68"/>
      <c r="AR1461" s="68"/>
      <c r="AS1461" s="68"/>
      <c r="AT1461" s="68"/>
      <c r="AU1461" s="68"/>
      <c r="AV1461" s="68"/>
      <c r="AW1461" s="68"/>
      <c r="AX1461" s="68"/>
      <c r="AY1461" s="68"/>
      <c r="AZ1461" s="68"/>
      <c r="BA1461" s="68"/>
      <c r="BB1461" s="68"/>
      <c r="BC1461" s="68"/>
      <c r="BD1461" s="68"/>
      <c r="BE1461" s="68"/>
      <c r="BF1461" s="68"/>
      <c r="BG1461" s="68"/>
      <c r="BH1461" s="66">
        <v>1.0</v>
      </c>
      <c r="BI1461" s="68"/>
      <c r="BJ1461" s="68"/>
      <c r="BK1461" s="68"/>
      <c r="BL1461" s="68"/>
      <c r="BM1461" s="68"/>
      <c r="BN1461" s="68"/>
      <c r="BO1461" s="68"/>
      <c r="BP1461" s="68"/>
      <c r="BQ1461" s="68"/>
      <c r="BR1461" s="67" t="s">
        <v>978</v>
      </c>
      <c r="BX1461" s="68"/>
      <c r="BY1461" s="68"/>
      <c r="BZ1461" s="68"/>
      <c r="CA1461" s="68"/>
      <c r="CB1461" s="68"/>
      <c r="CC1461" s="68"/>
      <c r="CD1461" s="68"/>
      <c r="CE1461" s="68"/>
      <c r="CF1461" s="68"/>
      <c r="CG1461" s="68"/>
      <c r="CH1461" s="68"/>
      <c r="CI1461" s="68"/>
    </row>
    <row r="1462">
      <c r="A1462" s="66">
        <v>3016.0</v>
      </c>
      <c r="B1462" s="68"/>
      <c r="C1462" s="67" t="s">
        <v>758</v>
      </c>
      <c r="D1462" s="67" t="s">
        <v>974</v>
      </c>
      <c r="E1462" s="66">
        <v>2012.0</v>
      </c>
      <c r="F1462" s="67" t="s">
        <v>975</v>
      </c>
      <c r="G1462" s="67" t="s">
        <v>976</v>
      </c>
      <c r="I1462" s="67" t="s">
        <v>95</v>
      </c>
      <c r="J1462" s="66">
        <v>2010.0</v>
      </c>
      <c r="K1462" s="66">
        <v>77.0</v>
      </c>
      <c r="L1462" s="66">
        <v>2007.0</v>
      </c>
      <c r="M1462" s="67" t="s">
        <v>977</v>
      </c>
      <c r="N1462" s="66">
        <v>28.0</v>
      </c>
      <c r="O1462" s="66">
        <v>3.0</v>
      </c>
      <c r="P1462" s="68"/>
      <c r="Q1462" s="68"/>
      <c r="R1462" s="68"/>
      <c r="S1462" s="66">
        <v>1.0</v>
      </c>
      <c r="T1462" s="68"/>
      <c r="U1462" s="68"/>
      <c r="V1462" s="68"/>
      <c r="W1462" s="68"/>
      <c r="X1462" s="69"/>
      <c r="Y1462" s="69"/>
      <c r="Z1462" s="68"/>
      <c r="AA1462" s="68"/>
      <c r="AB1462" s="68"/>
      <c r="AC1462" s="68"/>
      <c r="AD1462" s="68"/>
      <c r="AE1462" s="68"/>
      <c r="AF1462" s="68"/>
      <c r="AG1462" s="68"/>
      <c r="AH1462" s="68"/>
      <c r="AI1462" s="68"/>
      <c r="AJ1462" s="68"/>
      <c r="AK1462" s="68"/>
      <c r="AL1462" s="68"/>
      <c r="AM1462" s="68"/>
      <c r="AN1462" s="68"/>
      <c r="AO1462" s="68"/>
      <c r="AP1462" s="68"/>
      <c r="AQ1462" s="68"/>
      <c r="AR1462" s="68"/>
      <c r="AS1462" s="68"/>
      <c r="AT1462" s="68"/>
      <c r="AU1462" s="68"/>
      <c r="AV1462" s="68"/>
      <c r="AW1462" s="68"/>
      <c r="AX1462" s="68"/>
      <c r="AY1462" s="68"/>
      <c r="AZ1462" s="68"/>
      <c r="BA1462" s="68"/>
      <c r="BB1462" s="68"/>
      <c r="BC1462" s="68"/>
      <c r="BD1462" s="68"/>
      <c r="BE1462" s="68"/>
      <c r="BF1462" s="68"/>
      <c r="BG1462" s="68"/>
      <c r="BH1462" s="68"/>
      <c r="BI1462" s="68"/>
      <c r="BJ1462" s="68"/>
      <c r="BK1462" s="68"/>
      <c r="BL1462" s="68"/>
      <c r="BM1462" s="68"/>
      <c r="BN1462" s="68"/>
      <c r="BO1462" s="68"/>
      <c r="BP1462" s="68"/>
      <c r="BQ1462" s="68"/>
      <c r="BR1462" s="68"/>
      <c r="BS1462" s="68"/>
      <c r="BT1462" s="68"/>
      <c r="BU1462" s="68"/>
      <c r="BV1462" s="68"/>
      <c r="BW1462" s="68"/>
      <c r="BX1462" s="68"/>
      <c r="BY1462" s="68"/>
      <c r="BZ1462" s="68"/>
      <c r="CA1462" s="68"/>
      <c r="CB1462" s="68"/>
      <c r="CC1462" s="68"/>
      <c r="CD1462" s="68"/>
      <c r="CE1462" s="68"/>
      <c r="CF1462" s="68"/>
      <c r="CG1462" s="68"/>
      <c r="CH1462" s="68"/>
      <c r="CI1462" s="68"/>
    </row>
    <row r="1463">
      <c r="A1463" s="66">
        <v>3016.0</v>
      </c>
      <c r="B1463" s="68"/>
      <c r="C1463" s="67" t="s">
        <v>758</v>
      </c>
      <c r="D1463" s="67" t="s">
        <v>974</v>
      </c>
      <c r="E1463" s="66">
        <v>2012.0</v>
      </c>
      <c r="F1463" s="67" t="s">
        <v>975</v>
      </c>
      <c r="G1463" s="67" t="s">
        <v>976</v>
      </c>
      <c r="I1463" s="67" t="s">
        <v>95</v>
      </c>
      <c r="J1463" s="66">
        <v>2010.0</v>
      </c>
      <c r="K1463" s="66">
        <v>200.0</v>
      </c>
      <c r="L1463" s="66">
        <v>2007.0</v>
      </c>
      <c r="M1463" s="67" t="s">
        <v>977</v>
      </c>
      <c r="N1463" s="66">
        <v>28.0</v>
      </c>
      <c r="O1463" s="66">
        <v>3.0</v>
      </c>
      <c r="P1463" s="68"/>
      <c r="Q1463" s="68"/>
      <c r="R1463" s="68"/>
      <c r="S1463" s="66">
        <v>1.0</v>
      </c>
      <c r="T1463" s="68"/>
      <c r="U1463" s="68"/>
      <c r="V1463" s="68"/>
      <c r="W1463" s="68"/>
      <c r="X1463" s="69"/>
      <c r="Y1463" s="69"/>
      <c r="Z1463" s="68"/>
      <c r="AA1463" s="68"/>
      <c r="AB1463" s="68"/>
      <c r="AC1463" s="68"/>
      <c r="AD1463" s="68"/>
      <c r="AE1463" s="68"/>
      <c r="AF1463" s="68"/>
      <c r="AG1463" s="68"/>
      <c r="AH1463" s="68"/>
      <c r="AI1463" s="68"/>
      <c r="AJ1463" s="68"/>
      <c r="AK1463" s="68"/>
      <c r="AL1463" s="68"/>
      <c r="AM1463" s="68"/>
      <c r="AN1463" s="68"/>
      <c r="AO1463" s="68"/>
      <c r="AP1463" s="68"/>
      <c r="AQ1463" s="68"/>
      <c r="AR1463" s="68"/>
      <c r="AS1463" s="68"/>
      <c r="AT1463" s="68"/>
      <c r="AU1463" s="68"/>
      <c r="AV1463" s="68"/>
      <c r="AW1463" s="68"/>
      <c r="AX1463" s="68"/>
      <c r="AY1463" s="68"/>
      <c r="AZ1463" s="68"/>
      <c r="BA1463" s="68"/>
      <c r="BB1463" s="68"/>
      <c r="BC1463" s="68"/>
      <c r="BD1463" s="68"/>
      <c r="BE1463" s="68"/>
      <c r="BF1463" s="68"/>
      <c r="BG1463" s="68"/>
      <c r="BH1463" s="66">
        <v>1.0</v>
      </c>
      <c r="BI1463" s="68"/>
      <c r="BJ1463" s="68"/>
      <c r="BK1463" s="68"/>
      <c r="BL1463" s="68"/>
      <c r="BM1463" s="68"/>
      <c r="BN1463" s="68"/>
      <c r="BO1463" s="68"/>
      <c r="BP1463" s="68"/>
      <c r="BQ1463" s="68"/>
      <c r="BR1463" s="68"/>
      <c r="BS1463" s="68"/>
      <c r="BT1463" s="68"/>
      <c r="BU1463" s="68"/>
      <c r="BV1463" s="68"/>
      <c r="BW1463" s="68"/>
      <c r="BX1463" s="68"/>
      <c r="BY1463" s="68"/>
      <c r="BZ1463" s="68"/>
      <c r="CA1463" s="68"/>
      <c r="CB1463" s="68"/>
      <c r="CC1463" s="68"/>
      <c r="CD1463" s="68"/>
      <c r="CE1463" s="68"/>
      <c r="CF1463" s="68"/>
      <c r="CG1463" s="68"/>
      <c r="CH1463" s="68"/>
      <c r="CI1463" s="68"/>
    </row>
    <row r="1464">
      <c r="A1464" s="66">
        <v>3016.0</v>
      </c>
      <c r="B1464" s="68"/>
      <c r="C1464" s="67" t="s">
        <v>758</v>
      </c>
      <c r="D1464" s="67" t="s">
        <v>974</v>
      </c>
      <c r="E1464" s="66">
        <v>2012.0</v>
      </c>
      <c r="F1464" s="67" t="s">
        <v>975</v>
      </c>
      <c r="G1464" s="67" t="s">
        <v>976</v>
      </c>
      <c r="I1464" s="67" t="s">
        <v>95</v>
      </c>
      <c r="J1464" s="66">
        <v>2010.0</v>
      </c>
      <c r="K1464" s="66">
        <v>96.0</v>
      </c>
      <c r="L1464" s="66">
        <v>2007.0</v>
      </c>
      <c r="M1464" s="67" t="s">
        <v>977</v>
      </c>
      <c r="N1464" s="66">
        <v>28.0</v>
      </c>
      <c r="O1464" s="66">
        <v>3.0</v>
      </c>
      <c r="P1464" s="68"/>
      <c r="Q1464" s="68"/>
      <c r="R1464" s="68"/>
      <c r="S1464" s="66">
        <v>1.0</v>
      </c>
      <c r="T1464" s="68"/>
      <c r="U1464" s="68"/>
      <c r="V1464" s="68"/>
      <c r="W1464" s="68"/>
      <c r="X1464" s="69"/>
      <c r="Y1464" s="69"/>
      <c r="Z1464" s="68"/>
      <c r="AA1464" s="68"/>
      <c r="AB1464" s="68"/>
      <c r="AC1464" s="68"/>
      <c r="AD1464" s="68"/>
      <c r="AE1464" s="68"/>
      <c r="AF1464" s="68"/>
      <c r="AG1464" s="68"/>
      <c r="AH1464" s="68"/>
      <c r="AI1464" s="68"/>
      <c r="AJ1464" s="68"/>
      <c r="AK1464" s="68"/>
      <c r="AL1464" s="68"/>
      <c r="AM1464" s="68"/>
      <c r="AN1464" s="68"/>
      <c r="AO1464" s="68"/>
      <c r="AP1464" s="68"/>
      <c r="AQ1464" s="68"/>
      <c r="AR1464" s="68"/>
      <c r="AS1464" s="68"/>
      <c r="AT1464" s="68"/>
      <c r="AU1464" s="68"/>
      <c r="AV1464" s="68"/>
      <c r="AW1464" s="68"/>
      <c r="AX1464" s="68"/>
      <c r="AY1464" s="68"/>
      <c r="AZ1464" s="68"/>
      <c r="BA1464" s="68"/>
      <c r="BB1464" s="68"/>
      <c r="BC1464" s="68"/>
      <c r="BD1464" s="68"/>
      <c r="BE1464" s="68"/>
      <c r="BF1464" s="68"/>
      <c r="BG1464" s="68"/>
      <c r="BH1464" s="68"/>
      <c r="BI1464" s="68"/>
      <c r="BJ1464" s="68"/>
      <c r="BK1464" s="68"/>
      <c r="BL1464" s="68"/>
      <c r="BM1464" s="68"/>
      <c r="BN1464" s="68"/>
      <c r="BO1464" s="68"/>
      <c r="BP1464" s="68"/>
      <c r="BQ1464" s="68"/>
      <c r="BR1464" s="67" t="s">
        <v>978</v>
      </c>
      <c r="BX1464" s="68"/>
      <c r="BY1464" s="68"/>
      <c r="BZ1464" s="68"/>
      <c r="CA1464" s="68"/>
      <c r="CB1464" s="68"/>
      <c r="CC1464" s="68"/>
      <c r="CD1464" s="68"/>
      <c r="CE1464" s="68"/>
      <c r="CF1464" s="68"/>
      <c r="CG1464" s="68"/>
      <c r="CH1464" s="68"/>
      <c r="CI1464" s="68"/>
    </row>
    <row r="1465">
      <c r="A1465" s="66">
        <v>3016.0</v>
      </c>
      <c r="B1465" s="68"/>
      <c r="C1465" s="67" t="s">
        <v>758</v>
      </c>
      <c r="D1465" s="67" t="s">
        <v>974</v>
      </c>
      <c r="E1465" s="66">
        <v>2012.0</v>
      </c>
      <c r="F1465" s="67" t="s">
        <v>975</v>
      </c>
      <c r="G1465" s="67" t="s">
        <v>976</v>
      </c>
      <c r="I1465" s="67" t="s">
        <v>95</v>
      </c>
      <c r="J1465" s="66">
        <v>2010.0</v>
      </c>
      <c r="K1465" s="66">
        <v>216.0</v>
      </c>
      <c r="L1465" s="66">
        <v>2007.0</v>
      </c>
      <c r="M1465" s="67" t="s">
        <v>977</v>
      </c>
      <c r="N1465" s="66">
        <v>28.0</v>
      </c>
      <c r="O1465" s="66">
        <v>3.0</v>
      </c>
      <c r="P1465" s="68"/>
      <c r="Q1465" s="68"/>
      <c r="R1465" s="68"/>
      <c r="S1465" s="66">
        <v>1.0</v>
      </c>
      <c r="T1465" s="68"/>
      <c r="U1465" s="68"/>
      <c r="V1465" s="68"/>
      <c r="W1465" s="68"/>
      <c r="X1465" s="69"/>
      <c r="Y1465" s="69"/>
      <c r="Z1465" s="68"/>
      <c r="AA1465" s="68"/>
      <c r="AB1465" s="68"/>
      <c r="AC1465" s="68"/>
      <c r="AD1465" s="68"/>
      <c r="AE1465" s="68"/>
      <c r="AF1465" s="68"/>
      <c r="AG1465" s="68"/>
      <c r="AH1465" s="68"/>
      <c r="AI1465" s="68"/>
      <c r="AJ1465" s="68"/>
      <c r="AK1465" s="68"/>
      <c r="AL1465" s="68"/>
      <c r="AM1465" s="68"/>
      <c r="AN1465" s="68"/>
      <c r="AO1465" s="68"/>
      <c r="AP1465" s="68"/>
      <c r="AQ1465" s="68"/>
      <c r="AR1465" s="68"/>
      <c r="AS1465" s="68"/>
      <c r="AT1465" s="68"/>
      <c r="AU1465" s="68"/>
      <c r="AV1465" s="68"/>
      <c r="AW1465" s="68"/>
      <c r="AX1465" s="68"/>
      <c r="AY1465" s="68"/>
      <c r="AZ1465" s="68"/>
      <c r="BA1465" s="68"/>
      <c r="BB1465" s="68"/>
      <c r="BC1465" s="68"/>
      <c r="BD1465" s="68"/>
      <c r="BE1465" s="68"/>
      <c r="BF1465" s="68"/>
      <c r="BG1465" s="68"/>
      <c r="BH1465" s="66">
        <v>1.0</v>
      </c>
      <c r="BI1465" s="68"/>
      <c r="BJ1465" s="68"/>
      <c r="BK1465" s="68"/>
      <c r="BL1465" s="68"/>
      <c r="BM1465" s="68"/>
      <c r="BN1465" s="68"/>
      <c r="BO1465" s="68"/>
      <c r="BP1465" s="68"/>
      <c r="BQ1465" s="68"/>
      <c r="BR1465" s="67" t="s">
        <v>978</v>
      </c>
      <c r="BX1465" s="68"/>
      <c r="BY1465" s="68"/>
      <c r="BZ1465" s="68"/>
      <c r="CA1465" s="68"/>
      <c r="CB1465" s="68"/>
      <c r="CC1465" s="68"/>
      <c r="CD1465" s="68"/>
      <c r="CE1465" s="68"/>
      <c r="CF1465" s="68"/>
      <c r="CG1465" s="68"/>
      <c r="CH1465" s="68"/>
      <c r="CI1465" s="68"/>
    </row>
    <row r="1466">
      <c r="A1466" s="66">
        <v>3016.0</v>
      </c>
      <c r="B1466" s="68"/>
      <c r="C1466" s="67" t="s">
        <v>758</v>
      </c>
      <c r="D1466" s="67" t="s">
        <v>974</v>
      </c>
      <c r="E1466" s="66">
        <v>2012.0</v>
      </c>
      <c r="F1466" s="67" t="s">
        <v>975</v>
      </c>
      <c r="G1466" s="67" t="s">
        <v>976</v>
      </c>
      <c r="I1466" s="67" t="s">
        <v>95</v>
      </c>
      <c r="J1466" s="66">
        <v>2010.0</v>
      </c>
      <c r="K1466" s="66">
        <v>118.0</v>
      </c>
      <c r="L1466" s="66">
        <v>2007.0</v>
      </c>
      <c r="M1466" s="67" t="s">
        <v>977</v>
      </c>
      <c r="N1466" s="66">
        <v>28.0</v>
      </c>
      <c r="O1466" s="66">
        <v>1.5</v>
      </c>
      <c r="P1466" s="68"/>
      <c r="Q1466" s="68"/>
      <c r="R1466" s="68"/>
      <c r="S1466" s="68"/>
      <c r="T1466" s="68"/>
      <c r="U1466" s="68"/>
      <c r="V1466" s="68"/>
      <c r="W1466" s="68"/>
      <c r="X1466" s="69"/>
      <c r="Y1466" s="69"/>
      <c r="Z1466" s="68"/>
      <c r="AA1466" s="68"/>
      <c r="AB1466" s="68"/>
      <c r="AC1466" s="68"/>
      <c r="AD1466" s="68"/>
      <c r="AE1466" s="68"/>
      <c r="AF1466" s="68"/>
      <c r="AG1466" s="68"/>
      <c r="AH1466" s="68"/>
      <c r="AI1466" s="68"/>
      <c r="AJ1466" s="68"/>
      <c r="AK1466" s="68"/>
      <c r="AL1466" s="68"/>
      <c r="AM1466" s="68"/>
      <c r="AN1466" s="68"/>
      <c r="AO1466" s="68"/>
      <c r="AP1466" s="68"/>
      <c r="AQ1466" s="68"/>
      <c r="AR1466" s="68"/>
      <c r="AS1466" s="68"/>
      <c r="AT1466" s="68"/>
      <c r="AU1466" s="68"/>
      <c r="AV1466" s="68"/>
      <c r="AW1466" s="68"/>
      <c r="AX1466" s="68"/>
      <c r="AY1466" s="68"/>
      <c r="AZ1466" s="68"/>
      <c r="BA1466" s="68"/>
      <c r="BB1466" s="68"/>
      <c r="BC1466" s="68"/>
      <c r="BD1466" s="68"/>
      <c r="BE1466" s="68"/>
      <c r="BF1466" s="68"/>
      <c r="BG1466" s="68"/>
      <c r="BH1466" s="68"/>
      <c r="BI1466" s="68"/>
      <c r="BJ1466" s="68"/>
      <c r="BK1466" s="68"/>
      <c r="BL1466" s="68"/>
      <c r="BM1466" s="68"/>
      <c r="BN1466" s="68"/>
      <c r="BO1466" s="68"/>
      <c r="BP1466" s="68"/>
      <c r="BQ1466" s="68"/>
      <c r="BR1466" s="68"/>
      <c r="BS1466" s="68"/>
      <c r="BT1466" s="68"/>
      <c r="BU1466" s="68"/>
      <c r="BV1466" s="68"/>
      <c r="BW1466" s="68"/>
      <c r="BX1466" s="68"/>
      <c r="BY1466" s="68"/>
      <c r="BZ1466" s="68"/>
      <c r="CA1466" s="68"/>
      <c r="CB1466" s="68"/>
      <c r="CC1466" s="68"/>
      <c r="CD1466" s="68"/>
      <c r="CE1466" s="68"/>
      <c r="CF1466" s="68"/>
      <c r="CG1466" s="68"/>
      <c r="CH1466" s="68"/>
      <c r="CI1466" s="68"/>
    </row>
    <row r="1467">
      <c r="A1467" s="66">
        <v>3016.0</v>
      </c>
      <c r="B1467" s="68"/>
      <c r="C1467" s="67" t="s">
        <v>758</v>
      </c>
      <c r="D1467" s="67" t="s">
        <v>974</v>
      </c>
      <c r="E1467" s="66">
        <v>2012.0</v>
      </c>
      <c r="F1467" s="67" t="s">
        <v>975</v>
      </c>
      <c r="G1467" s="67" t="s">
        <v>976</v>
      </c>
      <c r="I1467" s="67" t="s">
        <v>95</v>
      </c>
      <c r="J1467" s="66">
        <v>2010.0</v>
      </c>
      <c r="K1467" s="66">
        <v>264.0</v>
      </c>
      <c r="L1467" s="66">
        <v>2007.0</v>
      </c>
      <c r="M1467" s="67" t="s">
        <v>977</v>
      </c>
      <c r="N1467" s="66">
        <v>28.0</v>
      </c>
      <c r="O1467" s="66">
        <v>1.5</v>
      </c>
      <c r="P1467" s="68"/>
      <c r="Q1467" s="68"/>
      <c r="R1467" s="68"/>
      <c r="S1467" s="68"/>
      <c r="T1467" s="68"/>
      <c r="U1467" s="68"/>
      <c r="V1467" s="68"/>
      <c r="W1467" s="68"/>
      <c r="X1467" s="69"/>
      <c r="Y1467" s="69"/>
      <c r="Z1467" s="68"/>
      <c r="AA1467" s="68"/>
      <c r="AB1467" s="68"/>
      <c r="AC1467" s="68"/>
      <c r="AD1467" s="68"/>
      <c r="AE1467" s="68"/>
      <c r="AF1467" s="68"/>
      <c r="AG1467" s="68"/>
      <c r="AH1467" s="68"/>
      <c r="AI1467" s="68"/>
      <c r="AJ1467" s="68"/>
      <c r="AK1467" s="68"/>
      <c r="AL1467" s="68"/>
      <c r="AM1467" s="68"/>
      <c r="AN1467" s="68"/>
      <c r="AO1467" s="68"/>
      <c r="AP1467" s="68"/>
      <c r="AQ1467" s="68"/>
      <c r="AR1467" s="68"/>
      <c r="AS1467" s="68"/>
      <c r="AT1467" s="68"/>
      <c r="AU1467" s="68"/>
      <c r="AV1467" s="68"/>
      <c r="AW1467" s="68"/>
      <c r="AX1467" s="68"/>
      <c r="AY1467" s="68"/>
      <c r="AZ1467" s="68"/>
      <c r="BA1467" s="68"/>
      <c r="BB1467" s="68"/>
      <c r="BC1467" s="68"/>
      <c r="BD1467" s="68"/>
      <c r="BE1467" s="68"/>
      <c r="BF1467" s="68"/>
      <c r="BG1467" s="68"/>
      <c r="BH1467" s="66">
        <v>1.0</v>
      </c>
      <c r="BI1467" s="68"/>
      <c r="BJ1467" s="68"/>
      <c r="BK1467" s="68"/>
      <c r="BL1467" s="68"/>
      <c r="BM1467" s="68"/>
      <c r="BN1467" s="68"/>
      <c r="BO1467" s="68"/>
      <c r="BP1467" s="68"/>
      <c r="BQ1467" s="68"/>
      <c r="BR1467" s="68"/>
      <c r="BS1467" s="68"/>
      <c r="BT1467" s="68"/>
      <c r="BU1467" s="68"/>
      <c r="BV1467" s="68"/>
      <c r="BW1467" s="68"/>
      <c r="BX1467" s="68"/>
      <c r="BY1467" s="68"/>
      <c r="BZ1467" s="68"/>
      <c r="CA1467" s="68"/>
      <c r="CB1467" s="68"/>
      <c r="CC1467" s="68"/>
      <c r="CD1467" s="68"/>
      <c r="CE1467" s="68"/>
      <c r="CF1467" s="68"/>
      <c r="CG1467" s="68"/>
      <c r="CH1467" s="68"/>
      <c r="CI1467" s="68"/>
    </row>
    <row r="1468">
      <c r="A1468" s="66">
        <v>3016.0</v>
      </c>
      <c r="B1468" s="68"/>
      <c r="C1468" s="67" t="s">
        <v>758</v>
      </c>
      <c r="D1468" s="67" t="s">
        <v>974</v>
      </c>
      <c r="E1468" s="66">
        <v>2012.0</v>
      </c>
      <c r="F1468" s="67" t="s">
        <v>975</v>
      </c>
      <c r="G1468" s="67" t="s">
        <v>976</v>
      </c>
      <c r="I1468" s="67" t="s">
        <v>95</v>
      </c>
      <c r="J1468" s="66">
        <v>2010.0</v>
      </c>
      <c r="K1468" s="66">
        <v>241.0</v>
      </c>
      <c r="L1468" s="66">
        <v>2007.0</v>
      </c>
      <c r="M1468" s="67" t="s">
        <v>977</v>
      </c>
      <c r="N1468" s="66">
        <v>28.0</v>
      </c>
      <c r="O1468" s="66">
        <v>1.5</v>
      </c>
      <c r="P1468" s="68"/>
      <c r="Q1468" s="68"/>
      <c r="R1468" s="68"/>
      <c r="S1468" s="68"/>
      <c r="T1468" s="68"/>
      <c r="U1468" s="68"/>
      <c r="V1468" s="68"/>
      <c r="W1468" s="68"/>
      <c r="X1468" s="69"/>
      <c r="Y1468" s="69"/>
      <c r="Z1468" s="68"/>
      <c r="AA1468" s="68"/>
      <c r="AB1468" s="68"/>
      <c r="AC1468" s="68"/>
      <c r="AD1468" s="68"/>
      <c r="AE1468" s="68"/>
      <c r="AF1468" s="68"/>
      <c r="AG1468" s="68"/>
      <c r="AH1468" s="68"/>
      <c r="AI1468" s="68"/>
      <c r="AJ1468" s="68"/>
      <c r="AK1468" s="68"/>
      <c r="AL1468" s="68"/>
      <c r="AM1468" s="68"/>
      <c r="AN1468" s="68"/>
      <c r="AO1468" s="68"/>
      <c r="AP1468" s="68"/>
      <c r="AQ1468" s="68"/>
      <c r="AR1468" s="68"/>
      <c r="AS1468" s="68"/>
      <c r="AT1468" s="68"/>
      <c r="AU1468" s="68"/>
      <c r="AV1468" s="68"/>
      <c r="AW1468" s="68"/>
      <c r="AX1468" s="68"/>
      <c r="AY1468" s="68"/>
      <c r="AZ1468" s="68"/>
      <c r="BA1468" s="68"/>
      <c r="BB1468" s="68"/>
      <c r="BC1468" s="68"/>
      <c r="BD1468" s="68"/>
      <c r="BE1468" s="68"/>
      <c r="BF1468" s="68"/>
      <c r="BG1468" s="68"/>
      <c r="BH1468" s="68"/>
      <c r="BI1468" s="68"/>
      <c r="BJ1468" s="68"/>
      <c r="BK1468" s="68"/>
      <c r="BL1468" s="68"/>
      <c r="BM1468" s="68"/>
      <c r="BN1468" s="68"/>
      <c r="BO1468" s="68"/>
      <c r="BP1468" s="68"/>
      <c r="BQ1468" s="68"/>
      <c r="BR1468" s="67" t="s">
        <v>978</v>
      </c>
      <c r="BX1468" s="68"/>
      <c r="BY1468" s="68"/>
      <c r="BZ1468" s="68"/>
      <c r="CA1468" s="68"/>
      <c r="CB1468" s="68"/>
      <c r="CC1468" s="68"/>
      <c r="CD1468" s="68"/>
      <c r="CE1468" s="68"/>
      <c r="CF1468" s="68"/>
      <c r="CG1468" s="68"/>
      <c r="CH1468" s="68"/>
      <c r="CI1468" s="68"/>
    </row>
    <row r="1469">
      <c r="A1469" s="66">
        <v>3016.0</v>
      </c>
      <c r="B1469" s="68"/>
      <c r="C1469" s="67" t="s">
        <v>758</v>
      </c>
      <c r="D1469" s="67" t="s">
        <v>974</v>
      </c>
      <c r="E1469" s="66">
        <v>2012.0</v>
      </c>
      <c r="F1469" s="67" t="s">
        <v>975</v>
      </c>
      <c r="G1469" s="67" t="s">
        <v>976</v>
      </c>
      <c r="I1469" s="67" t="s">
        <v>95</v>
      </c>
      <c r="J1469" s="66">
        <v>2010.0</v>
      </c>
      <c r="K1469" s="66">
        <v>476.0</v>
      </c>
      <c r="L1469" s="66">
        <v>2007.0</v>
      </c>
      <c r="M1469" s="67" t="s">
        <v>977</v>
      </c>
      <c r="N1469" s="66">
        <v>28.0</v>
      </c>
      <c r="O1469" s="66">
        <v>1.5</v>
      </c>
      <c r="P1469" s="68"/>
      <c r="Q1469" s="68"/>
      <c r="R1469" s="68"/>
      <c r="S1469" s="68"/>
      <c r="T1469" s="68"/>
      <c r="U1469" s="68"/>
      <c r="V1469" s="68"/>
      <c r="W1469" s="68"/>
      <c r="X1469" s="69"/>
      <c r="Y1469" s="69"/>
      <c r="Z1469" s="68"/>
      <c r="AA1469" s="68"/>
      <c r="AB1469" s="68"/>
      <c r="AC1469" s="68"/>
      <c r="AD1469" s="68"/>
      <c r="AE1469" s="68"/>
      <c r="AF1469" s="68"/>
      <c r="AG1469" s="68"/>
      <c r="AH1469" s="68"/>
      <c r="AI1469" s="68"/>
      <c r="AJ1469" s="68"/>
      <c r="AK1469" s="68"/>
      <c r="AL1469" s="68"/>
      <c r="AM1469" s="68"/>
      <c r="AN1469" s="68"/>
      <c r="AO1469" s="68"/>
      <c r="AP1469" s="68"/>
      <c r="AQ1469" s="68"/>
      <c r="AR1469" s="68"/>
      <c r="AS1469" s="68"/>
      <c r="AT1469" s="68"/>
      <c r="AU1469" s="68"/>
      <c r="AV1469" s="68"/>
      <c r="AW1469" s="68"/>
      <c r="AX1469" s="68"/>
      <c r="AY1469" s="68"/>
      <c r="AZ1469" s="68"/>
      <c r="BA1469" s="68"/>
      <c r="BB1469" s="68"/>
      <c r="BC1469" s="68"/>
      <c r="BD1469" s="68"/>
      <c r="BE1469" s="68"/>
      <c r="BF1469" s="68"/>
      <c r="BG1469" s="68"/>
      <c r="BH1469" s="66">
        <v>1.0</v>
      </c>
      <c r="BI1469" s="68"/>
      <c r="BJ1469" s="68"/>
      <c r="BK1469" s="68"/>
      <c r="BL1469" s="68"/>
      <c r="BM1469" s="68"/>
      <c r="BN1469" s="68"/>
      <c r="BO1469" s="68"/>
      <c r="BP1469" s="68"/>
      <c r="BQ1469" s="68"/>
      <c r="BR1469" s="67" t="s">
        <v>978</v>
      </c>
      <c r="BX1469" s="68"/>
      <c r="BY1469" s="68"/>
      <c r="BZ1469" s="68"/>
      <c r="CA1469" s="68"/>
      <c r="CB1469" s="68"/>
      <c r="CC1469" s="68"/>
      <c r="CD1469" s="68"/>
      <c r="CE1469" s="68"/>
      <c r="CF1469" s="68"/>
      <c r="CG1469" s="68"/>
      <c r="CH1469" s="68"/>
      <c r="CI1469" s="68"/>
    </row>
    <row r="1470">
      <c r="A1470" s="66">
        <v>3016.0</v>
      </c>
      <c r="B1470" s="68"/>
      <c r="C1470" s="67" t="s">
        <v>758</v>
      </c>
      <c r="D1470" s="67" t="s">
        <v>974</v>
      </c>
      <c r="E1470" s="66">
        <v>2012.0</v>
      </c>
      <c r="F1470" s="67" t="s">
        <v>975</v>
      </c>
      <c r="G1470" s="67" t="s">
        <v>976</v>
      </c>
      <c r="I1470" s="67" t="s">
        <v>95</v>
      </c>
      <c r="J1470" s="66">
        <v>2010.0</v>
      </c>
      <c r="K1470" s="66">
        <v>411.0</v>
      </c>
      <c r="L1470" s="66">
        <v>2007.0</v>
      </c>
      <c r="M1470" s="67" t="s">
        <v>977</v>
      </c>
      <c r="N1470" s="66">
        <v>28.0</v>
      </c>
      <c r="O1470" s="66">
        <v>1.5</v>
      </c>
      <c r="P1470" s="68"/>
      <c r="Q1470" s="68"/>
      <c r="R1470" s="68"/>
      <c r="S1470" s="66">
        <v>1.0</v>
      </c>
      <c r="T1470" s="68"/>
      <c r="U1470" s="68"/>
      <c r="V1470" s="68"/>
      <c r="W1470" s="68"/>
      <c r="X1470" s="69"/>
      <c r="Y1470" s="69"/>
      <c r="Z1470" s="68"/>
      <c r="AA1470" s="68"/>
      <c r="AB1470" s="68"/>
      <c r="AC1470" s="68"/>
      <c r="AD1470" s="68"/>
      <c r="AE1470" s="68"/>
      <c r="AF1470" s="68"/>
      <c r="AG1470" s="68"/>
      <c r="AH1470" s="68"/>
      <c r="AI1470" s="68"/>
      <c r="AJ1470" s="68"/>
      <c r="AK1470" s="68"/>
      <c r="AL1470" s="68"/>
      <c r="AM1470" s="68"/>
      <c r="AN1470" s="68"/>
      <c r="AO1470" s="68"/>
      <c r="AP1470" s="68"/>
      <c r="AQ1470" s="68"/>
      <c r="AR1470" s="68"/>
      <c r="AS1470" s="68"/>
      <c r="AT1470" s="68"/>
      <c r="AU1470" s="68"/>
      <c r="AV1470" s="68"/>
      <c r="AW1470" s="68"/>
      <c r="AX1470" s="68"/>
      <c r="AY1470" s="68"/>
      <c r="AZ1470" s="68"/>
      <c r="BA1470" s="68"/>
      <c r="BB1470" s="68"/>
      <c r="BC1470" s="68"/>
      <c r="BD1470" s="68"/>
      <c r="BE1470" s="68"/>
      <c r="BF1470" s="68"/>
      <c r="BG1470" s="68"/>
      <c r="BH1470" s="68"/>
      <c r="BI1470" s="68"/>
      <c r="BJ1470" s="68"/>
      <c r="BK1470" s="68"/>
      <c r="BL1470" s="68"/>
      <c r="BM1470" s="68"/>
      <c r="BN1470" s="68"/>
      <c r="BO1470" s="68"/>
      <c r="BP1470" s="68"/>
      <c r="BQ1470" s="68"/>
      <c r="BR1470" s="68"/>
      <c r="BS1470" s="68"/>
      <c r="BT1470" s="68"/>
      <c r="BU1470" s="68"/>
      <c r="BV1470" s="68"/>
      <c r="BW1470" s="68"/>
      <c r="BX1470" s="68"/>
      <c r="BY1470" s="68"/>
      <c r="BZ1470" s="68"/>
      <c r="CA1470" s="68"/>
      <c r="CB1470" s="68"/>
      <c r="CC1470" s="68"/>
      <c r="CD1470" s="68"/>
      <c r="CE1470" s="68"/>
      <c r="CF1470" s="68"/>
      <c r="CG1470" s="68"/>
      <c r="CH1470" s="68"/>
      <c r="CI1470" s="68"/>
    </row>
    <row r="1471">
      <c r="A1471" s="66">
        <v>3016.0</v>
      </c>
      <c r="B1471" s="68"/>
      <c r="C1471" s="67" t="s">
        <v>758</v>
      </c>
      <c r="D1471" s="67" t="s">
        <v>974</v>
      </c>
      <c r="E1471" s="66">
        <v>2012.0</v>
      </c>
      <c r="F1471" s="67" t="s">
        <v>975</v>
      </c>
      <c r="G1471" s="67" t="s">
        <v>976</v>
      </c>
      <c r="I1471" s="67" t="s">
        <v>95</v>
      </c>
      <c r="J1471" s="66">
        <v>2010.0</v>
      </c>
      <c r="K1471" s="66">
        <v>888.0</v>
      </c>
      <c r="L1471" s="66">
        <v>2007.0</v>
      </c>
      <c r="M1471" s="67" t="s">
        <v>977</v>
      </c>
      <c r="N1471" s="66">
        <v>28.0</v>
      </c>
      <c r="O1471" s="66">
        <v>1.5</v>
      </c>
      <c r="P1471" s="68"/>
      <c r="Q1471" s="68"/>
      <c r="R1471" s="68"/>
      <c r="S1471" s="66">
        <v>1.0</v>
      </c>
      <c r="T1471" s="68"/>
      <c r="U1471" s="68"/>
      <c r="V1471" s="68"/>
      <c r="W1471" s="68"/>
      <c r="X1471" s="69"/>
      <c r="Y1471" s="69"/>
      <c r="Z1471" s="68"/>
      <c r="AA1471" s="68"/>
      <c r="AB1471" s="68"/>
      <c r="AC1471" s="68"/>
      <c r="AD1471" s="68"/>
      <c r="AE1471" s="68"/>
      <c r="AF1471" s="68"/>
      <c r="AG1471" s="68"/>
      <c r="AH1471" s="68"/>
      <c r="AI1471" s="68"/>
      <c r="AJ1471" s="68"/>
      <c r="AK1471" s="68"/>
      <c r="AL1471" s="68"/>
      <c r="AM1471" s="68"/>
      <c r="AN1471" s="68"/>
      <c r="AO1471" s="68"/>
      <c r="AP1471" s="68"/>
      <c r="AQ1471" s="68"/>
      <c r="AR1471" s="68"/>
      <c r="AS1471" s="68"/>
      <c r="AT1471" s="68"/>
      <c r="AU1471" s="68"/>
      <c r="AV1471" s="68"/>
      <c r="AW1471" s="68"/>
      <c r="AX1471" s="68"/>
      <c r="AY1471" s="68"/>
      <c r="AZ1471" s="68"/>
      <c r="BA1471" s="68"/>
      <c r="BB1471" s="68"/>
      <c r="BC1471" s="68"/>
      <c r="BD1471" s="68"/>
      <c r="BE1471" s="68"/>
      <c r="BF1471" s="68"/>
      <c r="BG1471" s="68"/>
      <c r="BH1471" s="66">
        <v>1.0</v>
      </c>
      <c r="BI1471" s="68"/>
      <c r="BJ1471" s="68"/>
      <c r="BK1471" s="68"/>
      <c r="BL1471" s="68"/>
      <c r="BM1471" s="68"/>
      <c r="BN1471" s="68"/>
      <c r="BO1471" s="68"/>
      <c r="BP1471" s="68"/>
      <c r="BQ1471" s="68"/>
      <c r="BR1471" s="68"/>
      <c r="BS1471" s="68"/>
      <c r="BT1471" s="68"/>
      <c r="BU1471" s="68"/>
      <c r="BV1471" s="68"/>
      <c r="BW1471" s="68"/>
      <c r="BX1471" s="68"/>
      <c r="BY1471" s="68"/>
      <c r="BZ1471" s="68"/>
      <c r="CA1471" s="68"/>
      <c r="CB1471" s="68"/>
      <c r="CC1471" s="68"/>
      <c r="CD1471" s="68"/>
      <c r="CE1471" s="68"/>
      <c r="CF1471" s="68"/>
      <c r="CG1471" s="68"/>
      <c r="CH1471" s="68"/>
      <c r="CI1471" s="68"/>
    </row>
    <row r="1472">
      <c r="A1472" s="66">
        <v>3016.0</v>
      </c>
      <c r="B1472" s="68"/>
      <c r="C1472" s="67" t="s">
        <v>758</v>
      </c>
      <c r="D1472" s="67" t="s">
        <v>974</v>
      </c>
      <c r="E1472" s="66">
        <v>2012.0</v>
      </c>
      <c r="F1472" s="67" t="s">
        <v>975</v>
      </c>
      <c r="G1472" s="67" t="s">
        <v>976</v>
      </c>
      <c r="I1472" s="67" t="s">
        <v>95</v>
      </c>
      <c r="J1472" s="66">
        <v>2010.0</v>
      </c>
      <c r="K1472" s="66">
        <v>445.0</v>
      </c>
      <c r="L1472" s="66">
        <v>2007.0</v>
      </c>
      <c r="M1472" s="67" t="s">
        <v>977</v>
      </c>
      <c r="N1472" s="66">
        <v>28.0</v>
      </c>
      <c r="O1472" s="66">
        <v>1.5</v>
      </c>
      <c r="P1472" s="68"/>
      <c r="Q1472" s="68"/>
      <c r="R1472" s="68"/>
      <c r="S1472" s="66">
        <v>1.0</v>
      </c>
      <c r="T1472" s="68"/>
      <c r="U1472" s="68"/>
      <c r="V1472" s="68"/>
      <c r="W1472" s="68"/>
      <c r="X1472" s="69"/>
      <c r="Y1472" s="69"/>
      <c r="Z1472" s="68"/>
      <c r="AA1472" s="68"/>
      <c r="AB1472" s="68"/>
      <c r="AC1472" s="68"/>
      <c r="AD1472" s="68"/>
      <c r="AE1472" s="68"/>
      <c r="AF1472" s="68"/>
      <c r="AG1472" s="68"/>
      <c r="AH1472" s="68"/>
      <c r="AI1472" s="68"/>
      <c r="AJ1472" s="68"/>
      <c r="AK1472" s="68"/>
      <c r="AL1472" s="68"/>
      <c r="AM1472" s="68"/>
      <c r="AN1472" s="68"/>
      <c r="AO1472" s="68"/>
      <c r="AP1472" s="68"/>
      <c r="AQ1472" s="68"/>
      <c r="AR1472" s="68"/>
      <c r="AS1472" s="68"/>
      <c r="AT1472" s="68"/>
      <c r="AU1472" s="68"/>
      <c r="AV1472" s="68"/>
      <c r="AW1472" s="68"/>
      <c r="AX1472" s="68"/>
      <c r="AY1472" s="68"/>
      <c r="AZ1472" s="68"/>
      <c r="BA1472" s="68"/>
      <c r="BB1472" s="68"/>
      <c r="BC1472" s="68"/>
      <c r="BD1472" s="68"/>
      <c r="BE1472" s="68"/>
      <c r="BF1472" s="68"/>
      <c r="BG1472" s="68"/>
      <c r="BH1472" s="68"/>
      <c r="BI1472" s="68"/>
      <c r="BJ1472" s="68"/>
      <c r="BK1472" s="68"/>
      <c r="BL1472" s="68"/>
      <c r="BM1472" s="68"/>
      <c r="BN1472" s="68"/>
      <c r="BO1472" s="68"/>
      <c r="BP1472" s="68"/>
      <c r="BQ1472" s="68"/>
      <c r="BR1472" s="67" t="s">
        <v>978</v>
      </c>
      <c r="BX1472" s="68"/>
      <c r="BY1472" s="68"/>
      <c r="BZ1472" s="68"/>
      <c r="CA1472" s="68"/>
      <c r="CB1472" s="68"/>
      <c r="CC1472" s="68"/>
      <c r="CD1472" s="68"/>
      <c r="CE1472" s="68"/>
      <c r="CF1472" s="68"/>
      <c r="CG1472" s="68"/>
      <c r="CH1472" s="68"/>
      <c r="CI1472" s="68"/>
    </row>
    <row r="1473">
      <c r="A1473" s="66">
        <v>3016.0</v>
      </c>
      <c r="B1473" s="68"/>
      <c r="C1473" s="67" t="s">
        <v>758</v>
      </c>
      <c r="D1473" s="67" t="s">
        <v>974</v>
      </c>
      <c r="E1473" s="66">
        <v>2012.0</v>
      </c>
      <c r="F1473" s="67" t="s">
        <v>975</v>
      </c>
      <c r="G1473" s="67" t="s">
        <v>976</v>
      </c>
      <c r="I1473" s="67" t="s">
        <v>95</v>
      </c>
      <c r="J1473" s="66">
        <v>2010.0</v>
      </c>
      <c r="K1473" s="66">
        <v>892.0</v>
      </c>
      <c r="L1473" s="66">
        <v>2007.0</v>
      </c>
      <c r="M1473" s="67" t="s">
        <v>977</v>
      </c>
      <c r="N1473" s="66">
        <v>28.0</v>
      </c>
      <c r="O1473" s="66">
        <v>1.5</v>
      </c>
      <c r="P1473" s="68"/>
      <c r="Q1473" s="68"/>
      <c r="R1473" s="68"/>
      <c r="S1473" s="66">
        <v>1.0</v>
      </c>
      <c r="T1473" s="68"/>
      <c r="U1473" s="68"/>
      <c r="V1473" s="68"/>
      <c r="W1473" s="68"/>
      <c r="X1473" s="69"/>
      <c r="Y1473" s="69"/>
      <c r="Z1473" s="68"/>
      <c r="AA1473" s="68"/>
      <c r="AB1473" s="68"/>
      <c r="AC1473" s="68"/>
      <c r="AD1473" s="68"/>
      <c r="AE1473" s="68"/>
      <c r="AF1473" s="68"/>
      <c r="AG1473" s="68"/>
      <c r="AH1473" s="68"/>
      <c r="AI1473" s="68"/>
      <c r="AJ1473" s="68"/>
      <c r="AK1473" s="68"/>
      <c r="AL1473" s="68"/>
      <c r="AM1473" s="68"/>
      <c r="AN1473" s="68"/>
      <c r="AO1473" s="68"/>
      <c r="AP1473" s="68"/>
      <c r="AQ1473" s="68"/>
      <c r="AR1473" s="68"/>
      <c r="AS1473" s="68"/>
      <c r="AT1473" s="68"/>
      <c r="AU1473" s="68"/>
      <c r="AV1473" s="68"/>
      <c r="AW1473" s="68"/>
      <c r="AX1473" s="68"/>
      <c r="AY1473" s="68"/>
      <c r="AZ1473" s="68"/>
      <c r="BA1473" s="68"/>
      <c r="BB1473" s="68"/>
      <c r="BC1473" s="68"/>
      <c r="BD1473" s="68"/>
      <c r="BE1473" s="68"/>
      <c r="BF1473" s="68"/>
      <c r="BG1473" s="68"/>
      <c r="BH1473" s="66">
        <v>1.0</v>
      </c>
      <c r="BI1473" s="68"/>
      <c r="BJ1473" s="68"/>
      <c r="BK1473" s="68"/>
      <c r="BL1473" s="68"/>
      <c r="BM1473" s="68"/>
      <c r="BN1473" s="68"/>
      <c r="BO1473" s="68"/>
      <c r="BP1473" s="68"/>
      <c r="BQ1473" s="68"/>
      <c r="BR1473" s="67" t="s">
        <v>978</v>
      </c>
      <c r="BX1473" s="68"/>
      <c r="BY1473" s="68"/>
      <c r="BZ1473" s="68"/>
      <c r="CA1473" s="68"/>
      <c r="CB1473" s="68"/>
      <c r="CC1473" s="68"/>
      <c r="CD1473" s="68"/>
      <c r="CE1473" s="68"/>
      <c r="CF1473" s="68"/>
      <c r="CG1473" s="68"/>
      <c r="CH1473" s="68"/>
      <c r="CI1473" s="68"/>
    </row>
    <row r="1474">
      <c r="A1474" s="66">
        <v>3016.0</v>
      </c>
      <c r="B1474" s="68"/>
      <c r="C1474" s="67" t="s">
        <v>758</v>
      </c>
      <c r="D1474" s="67" t="s">
        <v>974</v>
      </c>
      <c r="E1474" s="66">
        <v>2012.0</v>
      </c>
      <c r="F1474" s="67" t="s">
        <v>975</v>
      </c>
      <c r="G1474" s="67" t="s">
        <v>976</v>
      </c>
      <c r="I1474" s="67" t="s">
        <v>95</v>
      </c>
      <c r="J1474" s="66">
        <v>2050.0</v>
      </c>
      <c r="K1474" s="66">
        <v>123.0</v>
      </c>
      <c r="L1474" s="66">
        <v>2007.0</v>
      </c>
      <c r="M1474" s="67" t="s">
        <v>977</v>
      </c>
      <c r="N1474" s="66">
        <v>64.0</v>
      </c>
      <c r="O1474" s="66">
        <v>3.0</v>
      </c>
      <c r="P1474" s="68"/>
      <c r="Q1474" s="68"/>
      <c r="R1474" s="68"/>
      <c r="S1474" s="68"/>
      <c r="T1474" s="68"/>
      <c r="U1474" s="68"/>
      <c r="V1474" s="68"/>
      <c r="W1474" s="68"/>
      <c r="X1474" s="69"/>
      <c r="Y1474" s="69"/>
      <c r="Z1474" s="68"/>
      <c r="AA1474" s="68"/>
      <c r="AB1474" s="68"/>
      <c r="AC1474" s="68"/>
      <c r="AD1474" s="68"/>
      <c r="AE1474" s="68"/>
      <c r="AF1474" s="68"/>
      <c r="AG1474" s="68"/>
      <c r="AH1474" s="68"/>
      <c r="AI1474" s="68"/>
      <c r="AJ1474" s="68"/>
      <c r="AK1474" s="68"/>
      <c r="AL1474" s="68"/>
      <c r="AM1474" s="68"/>
      <c r="AN1474" s="68"/>
      <c r="AO1474" s="68"/>
      <c r="AP1474" s="68"/>
      <c r="AQ1474" s="68"/>
      <c r="AR1474" s="68"/>
      <c r="AS1474" s="68"/>
      <c r="AT1474" s="68"/>
      <c r="AU1474" s="68"/>
      <c r="AV1474" s="68"/>
      <c r="AW1474" s="68"/>
      <c r="AX1474" s="68"/>
      <c r="AY1474" s="68"/>
      <c r="AZ1474" s="68"/>
      <c r="BA1474" s="68"/>
      <c r="BB1474" s="68"/>
      <c r="BC1474" s="68"/>
      <c r="BD1474" s="68"/>
      <c r="BE1474" s="68"/>
      <c r="BF1474" s="68"/>
      <c r="BG1474" s="68"/>
      <c r="BH1474" s="66">
        <v>1.0</v>
      </c>
      <c r="BI1474" s="68"/>
      <c r="BJ1474" s="68"/>
      <c r="BK1474" s="68"/>
      <c r="BL1474" s="68"/>
      <c r="BM1474" s="68"/>
      <c r="BN1474" s="68"/>
      <c r="BO1474" s="68"/>
      <c r="BP1474" s="68"/>
      <c r="BQ1474" s="68"/>
      <c r="BR1474" s="68"/>
      <c r="BS1474" s="68"/>
      <c r="BT1474" s="68"/>
      <c r="BU1474" s="68"/>
      <c r="BV1474" s="68"/>
      <c r="BW1474" s="68"/>
      <c r="BX1474" s="68"/>
      <c r="BY1474" s="68"/>
      <c r="BZ1474" s="68"/>
      <c r="CA1474" s="68"/>
      <c r="CB1474" s="68"/>
      <c r="CC1474" s="68"/>
      <c r="CD1474" s="68"/>
      <c r="CE1474" s="68"/>
      <c r="CF1474" s="68"/>
      <c r="CG1474" s="68"/>
      <c r="CH1474" s="68"/>
      <c r="CI1474" s="68"/>
    </row>
    <row r="1475">
      <c r="A1475" s="66">
        <v>3016.0</v>
      </c>
      <c r="B1475" s="68"/>
      <c r="C1475" s="67" t="s">
        <v>758</v>
      </c>
      <c r="D1475" s="67" t="s">
        <v>974</v>
      </c>
      <c r="E1475" s="66">
        <v>2012.0</v>
      </c>
      <c r="F1475" s="67" t="s">
        <v>975</v>
      </c>
      <c r="G1475" s="67" t="s">
        <v>976</v>
      </c>
      <c r="I1475" s="67" t="s">
        <v>95</v>
      </c>
      <c r="J1475" s="66">
        <v>2050.0</v>
      </c>
      <c r="K1475" s="66">
        <v>136.0</v>
      </c>
      <c r="L1475" s="66">
        <v>2007.0</v>
      </c>
      <c r="M1475" s="67" t="s">
        <v>977</v>
      </c>
      <c r="N1475" s="66">
        <v>64.0</v>
      </c>
      <c r="O1475" s="66">
        <v>3.0</v>
      </c>
      <c r="P1475" s="68"/>
      <c r="Q1475" s="68"/>
      <c r="R1475" s="68"/>
      <c r="S1475" s="68"/>
      <c r="T1475" s="68"/>
      <c r="U1475" s="68"/>
      <c r="V1475" s="68"/>
      <c r="W1475" s="68"/>
      <c r="X1475" s="69"/>
      <c r="Y1475" s="69"/>
      <c r="Z1475" s="68"/>
      <c r="AA1475" s="68"/>
      <c r="AB1475" s="68"/>
      <c r="AC1475" s="68"/>
      <c r="AD1475" s="68"/>
      <c r="AE1475" s="68"/>
      <c r="AF1475" s="68"/>
      <c r="AG1475" s="68"/>
      <c r="AH1475" s="68"/>
      <c r="AI1475" s="68"/>
      <c r="AJ1475" s="68"/>
      <c r="AK1475" s="68"/>
      <c r="AL1475" s="68"/>
      <c r="AM1475" s="68"/>
      <c r="AN1475" s="68"/>
      <c r="AO1475" s="68"/>
      <c r="AP1475" s="68"/>
      <c r="AQ1475" s="68"/>
      <c r="AR1475" s="68"/>
      <c r="AS1475" s="68"/>
      <c r="AT1475" s="68"/>
      <c r="AU1475" s="68"/>
      <c r="AV1475" s="68"/>
      <c r="AW1475" s="68"/>
      <c r="AX1475" s="68"/>
      <c r="AY1475" s="68"/>
      <c r="AZ1475" s="68"/>
      <c r="BA1475" s="68"/>
      <c r="BB1475" s="68"/>
      <c r="BC1475" s="68"/>
      <c r="BD1475" s="68"/>
      <c r="BE1475" s="68"/>
      <c r="BF1475" s="68"/>
      <c r="BG1475" s="68"/>
      <c r="BH1475" s="68"/>
      <c r="BI1475" s="68"/>
      <c r="BJ1475" s="68"/>
      <c r="BK1475" s="68"/>
      <c r="BL1475" s="68"/>
      <c r="BM1475" s="68"/>
      <c r="BN1475" s="68"/>
      <c r="BO1475" s="68"/>
      <c r="BP1475" s="68"/>
      <c r="BQ1475" s="68"/>
      <c r="BR1475" s="67" t="s">
        <v>978</v>
      </c>
      <c r="BX1475" s="68"/>
      <c r="BY1475" s="68"/>
      <c r="BZ1475" s="68"/>
      <c r="CA1475" s="68"/>
      <c r="CB1475" s="68"/>
      <c r="CC1475" s="68"/>
      <c r="CD1475" s="68"/>
      <c r="CE1475" s="68"/>
      <c r="CF1475" s="68"/>
      <c r="CG1475" s="68"/>
      <c r="CH1475" s="68"/>
      <c r="CI1475" s="68"/>
    </row>
    <row r="1476">
      <c r="A1476" s="66">
        <v>3016.0</v>
      </c>
      <c r="B1476" s="68"/>
      <c r="C1476" s="67" t="s">
        <v>758</v>
      </c>
      <c r="D1476" s="67" t="s">
        <v>974</v>
      </c>
      <c r="E1476" s="66">
        <v>2012.0</v>
      </c>
      <c r="F1476" s="67" t="s">
        <v>975</v>
      </c>
      <c r="G1476" s="67" t="s">
        <v>976</v>
      </c>
      <c r="I1476" s="67" t="s">
        <v>95</v>
      </c>
      <c r="J1476" s="66">
        <v>2050.0</v>
      </c>
      <c r="K1476" s="66">
        <v>234.0</v>
      </c>
      <c r="L1476" s="66">
        <v>2007.0</v>
      </c>
      <c r="M1476" s="67" t="s">
        <v>977</v>
      </c>
      <c r="N1476" s="66">
        <v>64.0</v>
      </c>
      <c r="O1476" s="66">
        <v>3.0</v>
      </c>
      <c r="P1476" s="68"/>
      <c r="Q1476" s="68"/>
      <c r="R1476" s="68"/>
      <c r="S1476" s="68"/>
      <c r="T1476" s="68"/>
      <c r="U1476" s="68"/>
      <c r="V1476" s="68"/>
      <c r="W1476" s="68"/>
      <c r="X1476" s="69"/>
      <c r="Y1476" s="69"/>
      <c r="Z1476" s="68"/>
      <c r="AA1476" s="68"/>
      <c r="AB1476" s="68"/>
      <c r="AC1476" s="68"/>
      <c r="AD1476" s="68"/>
      <c r="AE1476" s="68"/>
      <c r="AF1476" s="68"/>
      <c r="AG1476" s="68"/>
      <c r="AH1476" s="68"/>
      <c r="AI1476" s="68"/>
      <c r="AJ1476" s="68"/>
      <c r="AK1476" s="68"/>
      <c r="AL1476" s="68"/>
      <c r="AM1476" s="68"/>
      <c r="AN1476" s="68"/>
      <c r="AO1476" s="68"/>
      <c r="AP1476" s="68"/>
      <c r="AQ1476" s="68"/>
      <c r="AR1476" s="68"/>
      <c r="AS1476" s="68"/>
      <c r="AT1476" s="68"/>
      <c r="AU1476" s="68"/>
      <c r="AV1476" s="68"/>
      <c r="AW1476" s="68"/>
      <c r="AX1476" s="68"/>
      <c r="AY1476" s="68"/>
      <c r="AZ1476" s="68"/>
      <c r="BA1476" s="68"/>
      <c r="BB1476" s="68"/>
      <c r="BC1476" s="68"/>
      <c r="BD1476" s="68"/>
      <c r="BE1476" s="68"/>
      <c r="BF1476" s="68"/>
      <c r="BG1476" s="68"/>
      <c r="BH1476" s="66">
        <v>1.0</v>
      </c>
      <c r="BI1476" s="68"/>
      <c r="BJ1476" s="68"/>
      <c r="BK1476" s="68"/>
      <c r="BL1476" s="68"/>
      <c r="BM1476" s="68"/>
      <c r="BN1476" s="68"/>
      <c r="BO1476" s="68"/>
      <c r="BP1476" s="68"/>
      <c r="BQ1476" s="68"/>
      <c r="BR1476" s="67" t="s">
        <v>978</v>
      </c>
      <c r="BX1476" s="68"/>
      <c r="BY1476" s="68"/>
      <c r="BZ1476" s="68"/>
      <c r="CA1476" s="68"/>
      <c r="CB1476" s="68"/>
      <c r="CC1476" s="68"/>
      <c r="CD1476" s="68"/>
      <c r="CE1476" s="68"/>
      <c r="CF1476" s="68"/>
      <c r="CG1476" s="68"/>
      <c r="CH1476" s="68"/>
      <c r="CI1476" s="68"/>
    </row>
    <row r="1477">
      <c r="A1477" s="66">
        <v>3016.0</v>
      </c>
      <c r="B1477" s="68"/>
      <c r="C1477" s="67" t="s">
        <v>758</v>
      </c>
      <c r="D1477" s="67" t="s">
        <v>974</v>
      </c>
      <c r="E1477" s="66">
        <v>2012.0</v>
      </c>
      <c r="F1477" s="67" t="s">
        <v>975</v>
      </c>
      <c r="G1477" s="67" t="s">
        <v>976</v>
      </c>
      <c r="I1477" s="67" t="s">
        <v>95</v>
      </c>
      <c r="J1477" s="66">
        <v>2050.0</v>
      </c>
      <c r="K1477" s="66">
        <v>225.0</v>
      </c>
      <c r="L1477" s="66">
        <v>2007.0</v>
      </c>
      <c r="M1477" s="67" t="s">
        <v>977</v>
      </c>
      <c r="N1477" s="66">
        <v>64.0</v>
      </c>
      <c r="O1477" s="66">
        <v>3.0</v>
      </c>
      <c r="P1477" s="68"/>
      <c r="Q1477" s="68"/>
      <c r="R1477" s="68"/>
      <c r="S1477" s="66">
        <v>1.0</v>
      </c>
      <c r="T1477" s="68"/>
      <c r="U1477" s="68"/>
      <c r="V1477" s="68"/>
      <c r="W1477" s="68"/>
      <c r="X1477" s="69"/>
      <c r="Y1477" s="69"/>
      <c r="Z1477" s="68"/>
      <c r="AA1477" s="68"/>
      <c r="AB1477" s="68"/>
      <c r="AC1477" s="68"/>
      <c r="AD1477" s="68"/>
      <c r="AE1477" s="68"/>
      <c r="AF1477" s="68"/>
      <c r="AG1477" s="68"/>
      <c r="AH1477" s="68"/>
      <c r="AI1477" s="68"/>
      <c r="AJ1477" s="68"/>
      <c r="AK1477" s="68"/>
      <c r="AL1477" s="68"/>
      <c r="AM1477" s="68"/>
      <c r="AN1477" s="68"/>
      <c r="AO1477" s="68"/>
      <c r="AP1477" s="68"/>
      <c r="AQ1477" s="68"/>
      <c r="AR1477" s="68"/>
      <c r="AS1477" s="68"/>
      <c r="AT1477" s="68"/>
      <c r="AU1477" s="68"/>
      <c r="AV1477" s="68"/>
      <c r="AW1477" s="68"/>
      <c r="AX1477" s="68"/>
      <c r="AY1477" s="68"/>
      <c r="AZ1477" s="68"/>
      <c r="BA1477" s="68"/>
      <c r="BB1477" s="68"/>
      <c r="BC1477" s="68"/>
      <c r="BD1477" s="68"/>
      <c r="BE1477" s="68"/>
      <c r="BF1477" s="68"/>
      <c r="BG1477" s="68"/>
      <c r="BH1477" s="68"/>
      <c r="BI1477" s="68"/>
      <c r="BJ1477" s="68"/>
      <c r="BK1477" s="68"/>
      <c r="BL1477" s="68"/>
      <c r="BM1477" s="68"/>
      <c r="BN1477" s="68"/>
      <c r="BO1477" s="68"/>
      <c r="BP1477" s="68"/>
      <c r="BQ1477" s="68"/>
      <c r="BR1477" s="68"/>
      <c r="BS1477" s="68"/>
      <c r="BT1477" s="68"/>
      <c r="BU1477" s="68"/>
      <c r="BV1477" s="68"/>
      <c r="BW1477" s="68"/>
      <c r="BX1477" s="68"/>
      <c r="BY1477" s="68"/>
      <c r="BZ1477" s="68"/>
      <c r="CA1477" s="68"/>
      <c r="CB1477" s="68"/>
      <c r="CC1477" s="68"/>
      <c r="CD1477" s="68"/>
      <c r="CE1477" s="68"/>
      <c r="CF1477" s="68"/>
      <c r="CG1477" s="68"/>
      <c r="CH1477" s="68"/>
      <c r="CI1477" s="68"/>
    </row>
    <row r="1478">
      <c r="A1478" s="66">
        <v>3016.0</v>
      </c>
      <c r="B1478" s="68"/>
      <c r="C1478" s="67" t="s">
        <v>758</v>
      </c>
      <c r="D1478" s="67" t="s">
        <v>974</v>
      </c>
      <c r="E1478" s="66">
        <v>2012.0</v>
      </c>
      <c r="F1478" s="67" t="s">
        <v>975</v>
      </c>
      <c r="G1478" s="67" t="s">
        <v>976</v>
      </c>
      <c r="I1478" s="67" t="s">
        <v>95</v>
      </c>
      <c r="J1478" s="66">
        <v>2050.0</v>
      </c>
      <c r="K1478" s="66">
        <v>534.0</v>
      </c>
      <c r="L1478" s="66">
        <v>2007.0</v>
      </c>
      <c r="M1478" s="67" t="s">
        <v>977</v>
      </c>
      <c r="N1478" s="66">
        <v>64.0</v>
      </c>
      <c r="O1478" s="66">
        <v>3.0</v>
      </c>
      <c r="P1478" s="68"/>
      <c r="Q1478" s="68"/>
      <c r="R1478" s="68"/>
      <c r="S1478" s="66">
        <v>1.0</v>
      </c>
      <c r="T1478" s="68"/>
      <c r="U1478" s="68"/>
      <c r="V1478" s="68"/>
      <c r="W1478" s="68"/>
      <c r="X1478" s="69"/>
      <c r="Y1478" s="69"/>
      <c r="Z1478" s="68"/>
      <c r="AA1478" s="68"/>
      <c r="AB1478" s="68"/>
      <c r="AC1478" s="68"/>
      <c r="AD1478" s="68"/>
      <c r="AE1478" s="68"/>
      <c r="AF1478" s="68"/>
      <c r="AG1478" s="68"/>
      <c r="AH1478" s="68"/>
      <c r="AI1478" s="68"/>
      <c r="AJ1478" s="68"/>
      <c r="AK1478" s="68"/>
      <c r="AL1478" s="68"/>
      <c r="AM1478" s="68"/>
      <c r="AN1478" s="68"/>
      <c r="AO1478" s="68"/>
      <c r="AP1478" s="68"/>
      <c r="AQ1478" s="68"/>
      <c r="AR1478" s="68"/>
      <c r="AS1478" s="68"/>
      <c r="AT1478" s="68"/>
      <c r="AU1478" s="68"/>
      <c r="AV1478" s="68"/>
      <c r="AW1478" s="68"/>
      <c r="AX1478" s="68"/>
      <c r="AY1478" s="68"/>
      <c r="AZ1478" s="68"/>
      <c r="BA1478" s="68"/>
      <c r="BB1478" s="68"/>
      <c r="BC1478" s="68"/>
      <c r="BD1478" s="68"/>
      <c r="BE1478" s="68"/>
      <c r="BF1478" s="68"/>
      <c r="BG1478" s="68"/>
      <c r="BH1478" s="66">
        <v>1.0</v>
      </c>
      <c r="BI1478" s="68"/>
      <c r="BJ1478" s="68"/>
      <c r="BK1478" s="68"/>
      <c r="BL1478" s="68"/>
      <c r="BM1478" s="68"/>
      <c r="BN1478" s="68"/>
      <c r="BO1478" s="68"/>
      <c r="BP1478" s="68"/>
      <c r="BQ1478" s="68"/>
      <c r="BR1478" s="68"/>
      <c r="BS1478" s="68"/>
      <c r="BT1478" s="68"/>
      <c r="BU1478" s="68"/>
      <c r="BV1478" s="68"/>
      <c r="BW1478" s="68"/>
      <c r="BX1478" s="68"/>
      <c r="BY1478" s="68"/>
      <c r="BZ1478" s="68"/>
      <c r="CA1478" s="68"/>
      <c r="CB1478" s="68"/>
      <c r="CC1478" s="68"/>
      <c r="CD1478" s="68"/>
      <c r="CE1478" s="68"/>
      <c r="CF1478" s="68"/>
      <c r="CG1478" s="68"/>
      <c r="CH1478" s="68"/>
      <c r="CI1478" s="68"/>
    </row>
    <row r="1479">
      <c r="A1479" s="66">
        <v>3016.0</v>
      </c>
      <c r="B1479" s="68"/>
      <c r="C1479" s="67" t="s">
        <v>758</v>
      </c>
      <c r="D1479" s="67" t="s">
        <v>974</v>
      </c>
      <c r="E1479" s="66">
        <v>2012.0</v>
      </c>
      <c r="F1479" s="67" t="s">
        <v>975</v>
      </c>
      <c r="G1479" s="67" t="s">
        <v>976</v>
      </c>
      <c r="I1479" s="67" t="s">
        <v>95</v>
      </c>
      <c r="J1479" s="66">
        <v>2050.0</v>
      </c>
      <c r="K1479" s="66">
        <v>249.0</v>
      </c>
      <c r="L1479" s="66">
        <v>2007.0</v>
      </c>
      <c r="M1479" s="67" t="s">
        <v>977</v>
      </c>
      <c r="N1479" s="66">
        <v>64.0</v>
      </c>
      <c r="O1479" s="66">
        <v>3.0</v>
      </c>
      <c r="P1479" s="68"/>
      <c r="Q1479" s="68"/>
      <c r="R1479" s="68"/>
      <c r="S1479" s="66">
        <v>1.0</v>
      </c>
      <c r="T1479" s="68"/>
      <c r="U1479" s="68"/>
      <c r="V1479" s="68"/>
      <c r="W1479" s="68"/>
      <c r="X1479" s="69"/>
      <c r="Y1479" s="69"/>
      <c r="Z1479" s="68"/>
      <c r="AA1479" s="68"/>
      <c r="AB1479" s="68"/>
      <c r="AC1479" s="68"/>
      <c r="AD1479" s="68"/>
      <c r="AE1479" s="68"/>
      <c r="AF1479" s="68"/>
      <c r="AG1479" s="68"/>
      <c r="AH1479" s="68"/>
      <c r="AI1479" s="68"/>
      <c r="AJ1479" s="68"/>
      <c r="AK1479" s="68"/>
      <c r="AL1479" s="68"/>
      <c r="AM1479" s="68"/>
      <c r="AN1479" s="68"/>
      <c r="AO1479" s="68"/>
      <c r="AP1479" s="68"/>
      <c r="AQ1479" s="68"/>
      <c r="AR1479" s="68"/>
      <c r="AS1479" s="68"/>
      <c r="AT1479" s="68"/>
      <c r="AU1479" s="68"/>
      <c r="AV1479" s="68"/>
      <c r="AW1479" s="68"/>
      <c r="AX1479" s="68"/>
      <c r="AY1479" s="68"/>
      <c r="AZ1479" s="68"/>
      <c r="BA1479" s="68"/>
      <c r="BB1479" s="68"/>
      <c r="BC1479" s="68"/>
      <c r="BD1479" s="68"/>
      <c r="BE1479" s="68"/>
      <c r="BF1479" s="68"/>
      <c r="BG1479" s="68"/>
      <c r="BH1479" s="68"/>
      <c r="BI1479" s="68"/>
      <c r="BJ1479" s="68"/>
      <c r="BK1479" s="68"/>
      <c r="BL1479" s="68"/>
      <c r="BM1479" s="68"/>
      <c r="BN1479" s="68"/>
      <c r="BO1479" s="68"/>
      <c r="BP1479" s="68"/>
      <c r="BQ1479" s="68"/>
      <c r="BR1479" s="67" t="s">
        <v>978</v>
      </c>
      <c r="BX1479" s="68"/>
      <c r="BY1479" s="68"/>
      <c r="BZ1479" s="68"/>
      <c r="CA1479" s="68"/>
      <c r="CB1479" s="68"/>
      <c r="CC1479" s="68"/>
      <c r="CD1479" s="68"/>
      <c r="CE1479" s="68"/>
      <c r="CF1479" s="68"/>
      <c r="CG1479" s="68"/>
      <c r="CH1479" s="68"/>
      <c r="CI1479" s="68"/>
    </row>
    <row r="1480">
      <c r="A1480" s="66">
        <v>3016.0</v>
      </c>
      <c r="B1480" s="68"/>
      <c r="C1480" s="67" t="s">
        <v>758</v>
      </c>
      <c r="D1480" s="67" t="s">
        <v>974</v>
      </c>
      <c r="E1480" s="66">
        <v>2012.0</v>
      </c>
      <c r="F1480" s="67" t="s">
        <v>975</v>
      </c>
      <c r="G1480" s="67" t="s">
        <v>976</v>
      </c>
      <c r="I1480" s="67" t="s">
        <v>95</v>
      </c>
      <c r="J1480" s="66">
        <v>2050.0</v>
      </c>
      <c r="K1480" s="66">
        <v>524.0</v>
      </c>
      <c r="L1480" s="66">
        <v>2007.0</v>
      </c>
      <c r="M1480" s="67" t="s">
        <v>977</v>
      </c>
      <c r="N1480" s="66">
        <v>64.0</v>
      </c>
      <c r="O1480" s="66">
        <v>3.0</v>
      </c>
      <c r="P1480" s="68"/>
      <c r="Q1480" s="68"/>
      <c r="R1480" s="68"/>
      <c r="S1480" s="66">
        <v>1.0</v>
      </c>
      <c r="T1480" s="68"/>
      <c r="U1480" s="68"/>
      <c r="V1480" s="68"/>
      <c r="W1480" s="68"/>
      <c r="X1480" s="69"/>
      <c r="Y1480" s="69"/>
      <c r="Z1480" s="68"/>
      <c r="AA1480" s="68"/>
      <c r="AB1480" s="68"/>
      <c r="AC1480" s="68"/>
      <c r="AD1480" s="68"/>
      <c r="AE1480" s="68"/>
      <c r="AF1480" s="68"/>
      <c r="AG1480" s="68"/>
      <c r="AH1480" s="68"/>
      <c r="AI1480" s="68"/>
      <c r="AJ1480" s="68"/>
      <c r="AK1480" s="68"/>
      <c r="AL1480" s="68"/>
      <c r="AM1480" s="68"/>
      <c r="AN1480" s="68"/>
      <c r="AO1480" s="68"/>
      <c r="AP1480" s="68"/>
      <c r="AQ1480" s="68"/>
      <c r="AR1480" s="68"/>
      <c r="AS1480" s="68"/>
      <c r="AT1480" s="68"/>
      <c r="AU1480" s="68"/>
      <c r="AV1480" s="68"/>
      <c r="AW1480" s="68"/>
      <c r="AX1480" s="68"/>
      <c r="AY1480" s="68"/>
      <c r="AZ1480" s="68"/>
      <c r="BA1480" s="68"/>
      <c r="BB1480" s="68"/>
      <c r="BC1480" s="68"/>
      <c r="BD1480" s="68"/>
      <c r="BE1480" s="68"/>
      <c r="BF1480" s="68"/>
      <c r="BG1480" s="68"/>
      <c r="BH1480" s="66">
        <v>1.0</v>
      </c>
      <c r="BI1480" s="68"/>
      <c r="BJ1480" s="68"/>
      <c r="BK1480" s="68"/>
      <c r="BL1480" s="68"/>
      <c r="BM1480" s="68"/>
      <c r="BN1480" s="68"/>
      <c r="BO1480" s="68"/>
      <c r="BP1480" s="68"/>
      <c r="BQ1480" s="68"/>
      <c r="BR1480" s="67" t="s">
        <v>978</v>
      </c>
      <c r="BX1480" s="68"/>
      <c r="BY1480" s="68"/>
      <c r="BZ1480" s="68"/>
      <c r="CA1480" s="68"/>
      <c r="CB1480" s="68"/>
      <c r="CC1480" s="68"/>
      <c r="CD1480" s="68"/>
      <c r="CE1480" s="68"/>
      <c r="CF1480" s="68"/>
      <c r="CG1480" s="68"/>
      <c r="CH1480" s="68"/>
      <c r="CI1480" s="68"/>
    </row>
    <row r="1481">
      <c r="A1481" s="66">
        <v>3016.0</v>
      </c>
      <c r="B1481" s="68"/>
      <c r="C1481" s="67" t="s">
        <v>758</v>
      </c>
      <c r="D1481" s="67" t="s">
        <v>974</v>
      </c>
      <c r="E1481" s="66">
        <v>2012.0</v>
      </c>
      <c r="F1481" s="67" t="s">
        <v>975</v>
      </c>
      <c r="G1481" s="67" t="s">
        <v>976</v>
      </c>
      <c r="I1481" s="67" t="s">
        <v>95</v>
      </c>
      <c r="J1481" s="66">
        <v>2050.0</v>
      </c>
      <c r="K1481" s="66">
        <v>198.0</v>
      </c>
      <c r="L1481" s="66">
        <v>2007.0</v>
      </c>
      <c r="M1481" s="67" t="s">
        <v>977</v>
      </c>
      <c r="N1481" s="66">
        <v>64.0</v>
      </c>
      <c r="O1481" s="66">
        <v>1.5</v>
      </c>
      <c r="P1481" s="68"/>
      <c r="Q1481" s="68"/>
      <c r="R1481" s="68"/>
      <c r="S1481" s="68"/>
      <c r="T1481" s="68"/>
      <c r="U1481" s="68"/>
      <c r="V1481" s="68"/>
      <c r="W1481" s="68"/>
      <c r="X1481" s="69"/>
      <c r="Y1481" s="69"/>
      <c r="Z1481" s="68"/>
      <c r="AA1481" s="68"/>
      <c r="AB1481" s="68"/>
      <c r="AC1481" s="68"/>
      <c r="AD1481" s="68"/>
      <c r="AE1481" s="68"/>
      <c r="AF1481" s="68"/>
      <c r="AG1481" s="68"/>
      <c r="AH1481" s="68"/>
      <c r="AI1481" s="68"/>
      <c r="AJ1481" s="68"/>
      <c r="AK1481" s="68"/>
      <c r="AL1481" s="68"/>
      <c r="AM1481" s="68"/>
      <c r="AN1481" s="68"/>
      <c r="AO1481" s="68"/>
      <c r="AP1481" s="68"/>
      <c r="AQ1481" s="68"/>
      <c r="AR1481" s="68"/>
      <c r="AS1481" s="68"/>
      <c r="AT1481" s="68"/>
      <c r="AU1481" s="68"/>
      <c r="AV1481" s="68"/>
      <c r="AW1481" s="68"/>
      <c r="AX1481" s="68"/>
      <c r="AY1481" s="68"/>
      <c r="AZ1481" s="68"/>
      <c r="BA1481" s="68"/>
      <c r="BB1481" s="68"/>
      <c r="BC1481" s="68"/>
      <c r="BD1481" s="68"/>
      <c r="BE1481" s="68"/>
      <c r="BF1481" s="68"/>
      <c r="BG1481" s="68"/>
      <c r="BH1481" s="68"/>
      <c r="BI1481" s="68"/>
      <c r="BJ1481" s="68"/>
      <c r="BK1481" s="68"/>
      <c r="BL1481" s="68"/>
      <c r="BM1481" s="68"/>
      <c r="BN1481" s="68"/>
      <c r="BO1481" s="68"/>
      <c r="BP1481" s="68"/>
      <c r="BQ1481" s="68"/>
      <c r="BR1481" s="68"/>
      <c r="BS1481" s="68"/>
      <c r="BT1481" s="68"/>
      <c r="BU1481" s="68"/>
      <c r="BV1481" s="68"/>
      <c r="BW1481" s="68"/>
      <c r="BX1481" s="68"/>
      <c r="BY1481" s="68"/>
      <c r="BZ1481" s="68"/>
      <c r="CA1481" s="68"/>
      <c r="CB1481" s="68"/>
      <c r="CC1481" s="68"/>
      <c r="CD1481" s="68"/>
      <c r="CE1481" s="68"/>
      <c r="CF1481" s="68"/>
      <c r="CG1481" s="68"/>
      <c r="CH1481" s="68"/>
      <c r="CI1481" s="68"/>
    </row>
    <row r="1482">
      <c r="A1482" s="66">
        <v>3016.0</v>
      </c>
      <c r="B1482" s="68"/>
      <c r="C1482" s="67" t="s">
        <v>758</v>
      </c>
      <c r="D1482" s="67" t="s">
        <v>974</v>
      </c>
      <c r="E1482" s="66">
        <v>2012.0</v>
      </c>
      <c r="F1482" s="67" t="s">
        <v>975</v>
      </c>
      <c r="G1482" s="67" t="s">
        <v>976</v>
      </c>
      <c r="I1482" s="67" t="s">
        <v>95</v>
      </c>
      <c r="J1482" s="66">
        <v>2050.0</v>
      </c>
      <c r="K1482" s="66">
        <v>418.0</v>
      </c>
      <c r="L1482" s="66">
        <v>2007.0</v>
      </c>
      <c r="M1482" s="67" t="s">
        <v>977</v>
      </c>
      <c r="N1482" s="66">
        <v>64.0</v>
      </c>
      <c r="O1482" s="66">
        <v>1.5</v>
      </c>
      <c r="P1482" s="68"/>
      <c r="Q1482" s="68"/>
      <c r="R1482" s="68"/>
      <c r="S1482" s="68"/>
      <c r="T1482" s="68"/>
      <c r="U1482" s="68"/>
      <c r="V1482" s="68"/>
      <c r="W1482" s="68"/>
      <c r="X1482" s="69"/>
      <c r="Y1482" s="69"/>
      <c r="Z1482" s="68"/>
      <c r="AA1482" s="68"/>
      <c r="AB1482" s="68"/>
      <c r="AC1482" s="68"/>
      <c r="AD1482" s="68"/>
      <c r="AE1482" s="68"/>
      <c r="AF1482" s="68"/>
      <c r="AG1482" s="68"/>
      <c r="AH1482" s="68"/>
      <c r="AI1482" s="68"/>
      <c r="AJ1482" s="68"/>
      <c r="AK1482" s="68"/>
      <c r="AL1482" s="68"/>
      <c r="AM1482" s="68"/>
      <c r="AN1482" s="68"/>
      <c r="AO1482" s="68"/>
      <c r="AP1482" s="68"/>
      <c r="AQ1482" s="68"/>
      <c r="AR1482" s="68"/>
      <c r="AS1482" s="68"/>
      <c r="AT1482" s="68"/>
      <c r="AU1482" s="68"/>
      <c r="AV1482" s="68"/>
      <c r="AW1482" s="68"/>
      <c r="AX1482" s="68"/>
      <c r="AY1482" s="68"/>
      <c r="AZ1482" s="68"/>
      <c r="BA1482" s="68"/>
      <c r="BB1482" s="68"/>
      <c r="BC1482" s="68"/>
      <c r="BD1482" s="68"/>
      <c r="BE1482" s="68"/>
      <c r="BF1482" s="68"/>
      <c r="BG1482" s="68"/>
      <c r="BH1482" s="66">
        <v>1.0</v>
      </c>
      <c r="BI1482" s="68"/>
      <c r="BJ1482" s="68"/>
      <c r="BK1482" s="68"/>
      <c r="BL1482" s="68"/>
      <c r="BM1482" s="68"/>
      <c r="BN1482" s="68"/>
      <c r="BO1482" s="68"/>
      <c r="BP1482" s="68"/>
      <c r="BQ1482" s="68"/>
      <c r="BR1482" s="68"/>
      <c r="BS1482" s="68"/>
      <c r="BT1482" s="68"/>
      <c r="BU1482" s="68"/>
      <c r="BV1482" s="68"/>
      <c r="BW1482" s="68"/>
      <c r="BX1482" s="68"/>
      <c r="BY1482" s="68"/>
      <c r="BZ1482" s="68"/>
      <c r="CA1482" s="68"/>
      <c r="CB1482" s="68"/>
      <c r="CC1482" s="68"/>
      <c r="CD1482" s="68"/>
      <c r="CE1482" s="68"/>
      <c r="CF1482" s="68"/>
      <c r="CG1482" s="68"/>
      <c r="CH1482" s="68"/>
      <c r="CI1482" s="68"/>
    </row>
    <row r="1483">
      <c r="A1483" s="66">
        <v>3016.0</v>
      </c>
      <c r="B1483" s="68"/>
      <c r="C1483" s="67" t="s">
        <v>758</v>
      </c>
      <c r="D1483" s="67" t="s">
        <v>974</v>
      </c>
      <c r="E1483" s="66">
        <v>2012.0</v>
      </c>
      <c r="F1483" s="67" t="s">
        <v>975</v>
      </c>
      <c r="G1483" s="67" t="s">
        <v>976</v>
      </c>
      <c r="I1483" s="67" t="s">
        <v>95</v>
      </c>
      <c r="J1483" s="66">
        <v>2050.0</v>
      </c>
      <c r="K1483" s="66">
        <v>396.0</v>
      </c>
      <c r="L1483" s="66">
        <v>2007.0</v>
      </c>
      <c r="M1483" s="67" t="s">
        <v>977</v>
      </c>
      <c r="N1483" s="66">
        <v>64.0</v>
      </c>
      <c r="O1483" s="66">
        <v>1.5</v>
      </c>
      <c r="P1483" s="68"/>
      <c r="Q1483" s="68"/>
      <c r="R1483" s="68"/>
      <c r="S1483" s="68"/>
      <c r="T1483" s="68"/>
      <c r="U1483" s="68"/>
      <c r="V1483" s="68"/>
      <c r="W1483" s="68"/>
      <c r="X1483" s="69"/>
      <c r="Y1483" s="69"/>
      <c r="Z1483" s="68"/>
      <c r="AA1483" s="68"/>
      <c r="AB1483" s="68"/>
      <c r="AC1483" s="68"/>
      <c r="AD1483" s="68"/>
      <c r="AE1483" s="68"/>
      <c r="AF1483" s="68"/>
      <c r="AG1483" s="68"/>
      <c r="AH1483" s="68"/>
      <c r="AI1483" s="68"/>
      <c r="AJ1483" s="68"/>
      <c r="AK1483" s="68"/>
      <c r="AL1483" s="68"/>
      <c r="AM1483" s="68"/>
      <c r="AN1483" s="68"/>
      <c r="AO1483" s="68"/>
      <c r="AP1483" s="68"/>
      <c r="AQ1483" s="68"/>
      <c r="AR1483" s="68"/>
      <c r="AS1483" s="68"/>
      <c r="AT1483" s="68"/>
      <c r="AU1483" s="68"/>
      <c r="AV1483" s="68"/>
      <c r="AW1483" s="68"/>
      <c r="AX1483" s="68"/>
      <c r="AY1483" s="68"/>
      <c r="AZ1483" s="68"/>
      <c r="BA1483" s="68"/>
      <c r="BB1483" s="68"/>
      <c r="BC1483" s="68"/>
      <c r="BD1483" s="68"/>
      <c r="BE1483" s="68"/>
      <c r="BF1483" s="68"/>
      <c r="BG1483" s="68"/>
      <c r="BH1483" s="68"/>
      <c r="BI1483" s="68"/>
      <c r="BJ1483" s="68"/>
      <c r="BK1483" s="68"/>
      <c r="BL1483" s="68"/>
      <c r="BM1483" s="68"/>
      <c r="BN1483" s="68"/>
      <c r="BO1483" s="68"/>
      <c r="BP1483" s="68"/>
      <c r="BQ1483" s="68"/>
      <c r="BR1483" s="67" t="s">
        <v>978</v>
      </c>
      <c r="BX1483" s="68"/>
      <c r="BY1483" s="68"/>
      <c r="BZ1483" s="68"/>
      <c r="CA1483" s="68"/>
      <c r="CB1483" s="68"/>
      <c r="CC1483" s="68"/>
      <c r="CD1483" s="68"/>
      <c r="CE1483" s="68"/>
      <c r="CF1483" s="68"/>
      <c r="CG1483" s="68"/>
      <c r="CH1483" s="68"/>
      <c r="CI1483" s="68"/>
    </row>
    <row r="1484">
      <c r="A1484" s="66">
        <v>3016.0</v>
      </c>
      <c r="B1484" s="68"/>
      <c r="C1484" s="67" t="s">
        <v>758</v>
      </c>
      <c r="D1484" s="67" t="s">
        <v>974</v>
      </c>
      <c r="E1484" s="66">
        <v>2012.0</v>
      </c>
      <c r="F1484" s="67" t="s">
        <v>975</v>
      </c>
      <c r="G1484" s="67" t="s">
        <v>976</v>
      </c>
      <c r="I1484" s="67" t="s">
        <v>95</v>
      </c>
      <c r="J1484" s="66">
        <v>2050.0</v>
      </c>
      <c r="K1484" s="66">
        <v>725.0</v>
      </c>
      <c r="L1484" s="66">
        <v>2007.0</v>
      </c>
      <c r="M1484" s="67" t="s">
        <v>977</v>
      </c>
      <c r="N1484" s="66">
        <v>64.0</v>
      </c>
      <c r="O1484" s="66">
        <v>1.5</v>
      </c>
      <c r="P1484" s="68"/>
      <c r="Q1484" s="68"/>
      <c r="R1484" s="68"/>
      <c r="S1484" s="68"/>
      <c r="T1484" s="68"/>
      <c r="U1484" s="68"/>
      <c r="V1484" s="68"/>
      <c r="W1484" s="68"/>
      <c r="X1484" s="69"/>
      <c r="Y1484" s="69"/>
      <c r="Z1484" s="68"/>
      <c r="AA1484" s="68"/>
      <c r="AB1484" s="68"/>
      <c r="AC1484" s="68"/>
      <c r="AD1484" s="68"/>
      <c r="AE1484" s="68"/>
      <c r="AF1484" s="68"/>
      <c r="AG1484" s="68"/>
      <c r="AH1484" s="68"/>
      <c r="AI1484" s="68"/>
      <c r="AJ1484" s="68"/>
      <c r="AK1484" s="68"/>
      <c r="AL1484" s="68"/>
      <c r="AM1484" s="68"/>
      <c r="AN1484" s="68"/>
      <c r="AO1484" s="68"/>
      <c r="AP1484" s="68"/>
      <c r="AQ1484" s="68"/>
      <c r="AR1484" s="68"/>
      <c r="AS1484" s="68"/>
      <c r="AT1484" s="68"/>
      <c r="AU1484" s="68"/>
      <c r="AV1484" s="68"/>
      <c r="AW1484" s="68"/>
      <c r="AX1484" s="68"/>
      <c r="AY1484" s="68"/>
      <c r="AZ1484" s="68"/>
      <c r="BA1484" s="68"/>
      <c r="BB1484" s="68"/>
      <c r="BC1484" s="68"/>
      <c r="BD1484" s="68"/>
      <c r="BE1484" s="68"/>
      <c r="BF1484" s="68"/>
      <c r="BG1484" s="68"/>
      <c r="BH1484" s="66">
        <v>1.0</v>
      </c>
      <c r="BI1484" s="68"/>
      <c r="BJ1484" s="68"/>
      <c r="BK1484" s="68"/>
      <c r="BL1484" s="68"/>
      <c r="BM1484" s="68"/>
      <c r="BN1484" s="68"/>
      <c r="BO1484" s="68"/>
      <c r="BP1484" s="68"/>
      <c r="BQ1484" s="68"/>
      <c r="BR1484" s="67" t="s">
        <v>978</v>
      </c>
      <c r="BX1484" s="68"/>
      <c r="BY1484" s="68"/>
      <c r="BZ1484" s="68"/>
      <c r="CA1484" s="68"/>
      <c r="CB1484" s="68"/>
      <c r="CC1484" s="68"/>
      <c r="CD1484" s="68"/>
      <c r="CE1484" s="68"/>
      <c r="CF1484" s="68"/>
      <c r="CG1484" s="68"/>
      <c r="CH1484" s="68"/>
      <c r="CI1484" s="68"/>
    </row>
    <row r="1485">
      <c r="A1485" s="66">
        <v>3016.0</v>
      </c>
      <c r="B1485" s="68"/>
      <c r="C1485" s="67" t="s">
        <v>758</v>
      </c>
      <c r="D1485" s="67" t="s">
        <v>974</v>
      </c>
      <c r="E1485" s="66">
        <v>2012.0</v>
      </c>
      <c r="F1485" s="67" t="s">
        <v>975</v>
      </c>
      <c r="G1485" s="67" t="s">
        <v>976</v>
      </c>
      <c r="I1485" s="67" t="s">
        <v>95</v>
      </c>
      <c r="J1485" s="66">
        <v>2050.0</v>
      </c>
      <c r="K1485" s="66">
        <v>761.0</v>
      </c>
      <c r="L1485" s="66">
        <v>2007.0</v>
      </c>
      <c r="M1485" s="67" t="s">
        <v>977</v>
      </c>
      <c r="N1485" s="66">
        <v>64.0</v>
      </c>
      <c r="O1485" s="66">
        <v>1.5</v>
      </c>
      <c r="P1485" s="68"/>
      <c r="Q1485" s="68"/>
      <c r="R1485" s="68"/>
      <c r="S1485" s="66">
        <v>1.0</v>
      </c>
      <c r="T1485" s="68"/>
      <c r="U1485" s="68"/>
      <c r="V1485" s="68"/>
      <c r="W1485" s="68"/>
      <c r="X1485" s="69"/>
      <c r="Y1485" s="69"/>
      <c r="Z1485" s="68"/>
      <c r="AA1485" s="68"/>
      <c r="AB1485" s="68"/>
      <c r="AC1485" s="68"/>
      <c r="AD1485" s="68"/>
      <c r="AE1485" s="68"/>
      <c r="AF1485" s="68"/>
      <c r="AG1485" s="68"/>
      <c r="AH1485" s="68"/>
      <c r="AI1485" s="68"/>
      <c r="AJ1485" s="68"/>
      <c r="AK1485" s="68"/>
      <c r="AL1485" s="68"/>
      <c r="AM1485" s="68"/>
      <c r="AN1485" s="68"/>
      <c r="AO1485" s="68"/>
      <c r="AP1485" s="68"/>
      <c r="AQ1485" s="68"/>
      <c r="AR1485" s="68"/>
      <c r="AS1485" s="68"/>
      <c r="AT1485" s="68"/>
      <c r="AU1485" s="68"/>
      <c r="AV1485" s="68"/>
      <c r="AW1485" s="68"/>
      <c r="AX1485" s="68"/>
      <c r="AY1485" s="68"/>
      <c r="AZ1485" s="68"/>
      <c r="BA1485" s="68"/>
      <c r="BB1485" s="68"/>
      <c r="BC1485" s="68"/>
      <c r="BD1485" s="68"/>
      <c r="BE1485" s="68"/>
      <c r="BF1485" s="68"/>
      <c r="BG1485" s="68"/>
      <c r="BH1485" s="68"/>
      <c r="BI1485" s="68"/>
      <c r="BJ1485" s="68"/>
      <c r="BK1485" s="68"/>
      <c r="BL1485" s="68"/>
      <c r="BM1485" s="68"/>
      <c r="BN1485" s="68"/>
      <c r="BO1485" s="68"/>
      <c r="BP1485" s="68"/>
      <c r="BQ1485" s="68"/>
      <c r="BR1485" s="68"/>
      <c r="BS1485" s="68"/>
      <c r="BT1485" s="68"/>
      <c r="BU1485" s="68"/>
      <c r="BV1485" s="68"/>
      <c r="BW1485" s="68"/>
      <c r="BX1485" s="68"/>
      <c r="BY1485" s="68"/>
      <c r="BZ1485" s="68"/>
      <c r="CA1485" s="68"/>
      <c r="CB1485" s="68"/>
      <c r="CC1485" s="68"/>
      <c r="CD1485" s="68"/>
      <c r="CE1485" s="68"/>
      <c r="CF1485" s="68"/>
      <c r="CG1485" s="68"/>
      <c r="CH1485" s="68"/>
      <c r="CI1485" s="68"/>
    </row>
    <row r="1486">
      <c r="A1486" s="66">
        <v>3016.0</v>
      </c>
      <c r="B1486" s="68"/>
      <c r="C1486" s="67" t="s">
        <v>758</v>
      </c>
      <c r="D1486" s="67" t="s">
        <v>974</v>
      </c>
      <c r="E1486" s="66">
        <v>2012.0</v>
      </c>
      <c r="F1486" s="67" t="s">
        <v>975</v>
      </c>
      <c r="G1486" s="67" t="s">
        <v>976</v>
      </c>
      <c r="I1486" s="67" t="s">
        <v>95</v>
      </c>
      <c r="J1486" s="66">
        <v>2050.0</v>
      </c>
      <c r="K1486" s="66">
        <v>1550.0</v>
      </c>
      <c r="L1486" s="66">
        <v>2007.0</v>
      </c>
      <c r="M1486" s="67" t="s">
        <v>977</v>
      </c>
      <c r="N1486" s="66">
        <v>64.0</v>
      </c>
      <c r="O1486" s="66">
        <v>1.5</v>
      </c>
      <c r="P1486" s="68"/>
      <c r="Q1486" s="68"/>
      <c r="R1486" s="68"/>
      <c r="S1486" s="66">
        <v>1.0</v>
      </c>
      <c r="T1486" s="68"/>
      <c r="U1486" s="68"/>
      <c r="V1486" s="68"/>
      <c r="W1486" s="68"/>
      <c r="X1486" s="69"/>
      <c r="Y1486" s="69"/>
      <c r="Z1486" s="68"/>
      <c r="AA1486" s="68"/>
      <c r="AB1486" s="68"/>
      <c r="AC1486" s="68"/>
      <c r="AD1486" s="68"/>
      <c r="AE1486" s="68"/>
      <c r="AF1486" s="68"/>
      <c r="AG1486" s="68"/>
      <c r="AH1486" s="68"/>
      <c r="AI1486" s="68"/>
      <c r="AJ1486" s="68"/>
      <c r="AK1486" s="68"/>
      <c r="AL1486" s="68"/>
      <c r="AM1486" s="68"/>
      <c r="AN1486" s="68"/>
      <c r="AO1486" s="68"/>
      <c r="AP1486" s="68"/>
      <c r="AQ1486" s="68"/>
      <c r="AR1486" s="68"/>
      <c r="AS1486" s="68"/>
      <c r="AT1486" s="68"/>
      <c r="AU1486" s="68"/>
      <c r="AV1486" s="68"/>
      <c r="AW1486" s="68"/>
      <c r="AX1486" s="68"/>
      <c r="AY1486" s="68"/>
      <c r="AZ1486" s="68"/>
      <c r="BA1486" s="68"/>
      <c r="BB1486" s="68"/>
      <c r="BC1486" s="68"/>
      <c r="BD1486" s="68"/>
      <c r="BE1486" s="68"/>
      <c r="BF1486" s="68"/>
      <c r="BG1486" s="68"/>
      <c r="BH1486" s="66">
        <v>1.0</v>
      </c>
      <c r="BI1486" s="68"/>
      <c r="BJ1486" s="68"/>
      <c r="BK1486" s="68"/>
      <c r="BL1486" s="68"/>
      <c r="BM1486" s="68"/>
      <c r="BN1486" s="68"/>
      <c r="BO1486" s="68"/>
      <c r="BP1486" s="68"/>
      <c r="BQ1486" s="68"/>
      <c r="BR1486" s="68"/>
      <c r="BS1486" s="68"/>
      <c r="BT1486" s="68"/>
      <c r="BU1486" s="68"/>
      <c r="BV1486" s="68"/>
      <c r="BW1486" s="68"/>
      <c r="BX1486" s="68"/>
      <c r="BY1486" s="68"/>
      <c r="BZ1486" s="68"/>
      <c r="CA1486" s="68"/>
      <c r="CB1486" s="68"/>
      <c r="CC1486" s="68"/>
      <c r="CD1486" s="68"/>
      <c r="CE1486" s="68"/>
      <c r="CF1486" s="68"/>
      <c r="CG1486" s="68"/>
      <c r="CH1486" s="68"/>
      <c r="CI1486" s="68"/>
    </row>
    <row r="1487">
      <c r="A1487" s="66">
        <v>3016.0</v>
      </c>
      <c r="B1487" s="68"/>
      <c r="C1487" s="67" t="s">
        <v>758</v>
      </c>
      <c r="D1487" s="67" t="s">
        <v>974</v>
      </c>
      <c r="E1487" s="66">
        <v>2012.0</v>
      </c>
      <c r="F1487" s="67" t="s">
        <v>975</v>
      </c>
      <c r="G1487" s="67" t="s">
        <v>976</v>
      </c>
      <c r="I1487" s="67" t="s">
        <v>95</v>
      </c>
      <c r="J1487" s="66">
        <v>2050.0</v>
      </c>
      <c r="K1487" s="66">
        <v>790.0</v>
      </c>
      <c r="L1487" s="66">
        <v>2007.0</v>
      </c>
      <c r="M1487" s="67" t="s">
        <v>977</v>
      </c>
      <c r="N1487" s="66">
        <v>64.0</v>
      </c>
      <c r="O1487" s="66">
        <v>1.5</v>
      </c>
      <c r="P1487" s="68"/>
      <c r="Q1487" s="68"/>
      <c r="R1487" s="68"/>
      <c r="S1487" s="66">
        <v>1.0</v>
      </c>
      <c r="T1487" s="68"/>
      <c r="U1487" s="68"/>
      <c r="V1487" s="68"/>
      <c r="W1487" s="68"/>
      <c r="X1487" s="69"/>
      <c r="Y1487" s="69"/>
      <c r="Z1487" s="68"/>
      <c r="AA1487" s="68"/>
      <c r="AB1487" s="68"/>
      <c r="AC1487" s="68"/>
      <c r="AD1487" s="68"/>
      <c r="AE1487" s="68"/>
      <c r="AF1487" s="68"/>
      <c r="AG1487" s="68"/>
      <c r="AH1487" s="68"/>
      <c r="AI1487" s="68"/>
      <c r="AJ1487" s="68"/>
      <c r="AK1487" s="68"/>
      <c r="AL1487" s="68"/>
      <c r="AM1487" s="68"/>
      <c r="AN1487" s="68"/>
      <c r="AO1487" s="68"/>
      <c r="AP1487" s="68"/>
      <c r="AQ1487" s="68"/>
      <c r="AR1487" s="68"/>
      <c r="AS1487" s="68"/>
      <c r="AT1487" s="68"/>
      <c r="AU1487" s="68"/>
      <c r="AV1487" s="68"/>
      <c r="AW1487" s="68"/>
      <c r="AX1487" s="68"/>
      <c r="AY1487" s="68"/>
      <c r="AZ1487" s="68"/>
      <c r="BA1487" s="68"/>
      <c r="BB1487" s="68"/>
      <c r="BC1487" s="68"/>
      <c r="BD1487" s="68"/>
      <c r="BE1487" s="68"/>
      <c r="BF1487" s="68"/>
      <c r="BG1487" s="68"/>
      <c r="BH1487" s="68"/>
      <c r="BI1487" s="68"/>
      <c r="BJ1487" s="68"/>
      <c r="BK1487" s="68"/>
      <c r="BL1487" s="68"/>
      <c r="BM1487" s="68"/>
      <c r="BN1487" s="68"/>
      <c r="BO1487" s="68"/>
      <c r="BP1487" s="68"/>
      <c r="BQ1487" s="68"/>
      <c r="BR1487" s="67" t="s">
        <v>978</v>
      </c>
      <c r="BX1487" s="68"/>
      <c r="BY1487" s="68"/>
      <c r="BZ1487" s="68"/>
      <c r="CA1487" s="68"/>
      <c r="CB1487" s="68"/>
      <c r="CC1487" s="68"/>
      <c r="CD1487" s="68"/>
      <c r="CE1487" s="68"/>
      <c r="CF1487" s="68"/>
      <c r="CG1487" s="68"/>
      <c r="CH1487" s="68"/>
      <c r="CI1487" s="68"/>
    </row>
    <row r="1488">
      <c r="A1488" s="66">
        <v>3016.0</v>
      </c>
      <c r="B1488" s="68"/>
      <c r="C1488" s="67" t="s">
        <v>758</v>
      </c>
      <c r="D1488" s="67" t="s">
        <v>974</v>
      </c>
      <c r="E1488" s="66">
        <v>2012.0</v>
      </c>
      <c r="F1488" s="67" t="s">
        <v>975</v>
      </c>
      <c r="G1488" s="67" t="s">
        <v>976</v>
      </c>
      <c r="I1488" s="67" t="s">
        <v>95</v>
      </c>
      <c r="J1488" s="66">
        <v>2050.0</v>
      </c>
      <c r="K1488" s="66">
        <v>1496.0</v>
      </c>
      <c r="L1488" s="66">
        <v>2007.0</v>
      </c>
      <c r="M1488" s="67" t="s">
        <v>977</v>
      </c>
      <c r="N1488" s="66">
        <v>64.0</v>
      </c>
      <c r="O1488" s="66">
        <v>1.5</v>
      </c>
      <c r="P1488" s="68"/>
      <c r="Q1488" s="68"/>
      <c r="R1488" s="68"/>
      <c r="S1488" s="66">
        <v>1.0</v>
      </c>
      <c r="T1488" s="68"/>
      <c r="U1488" s="68"/>
      <c r="V1488" s="68"/>
      <c r="W1488" s="68"/>
      <c r="X1488" s="69"/>
      <c r="Y1488" s="69"/>
      <c r="Z1488" s="68"/>
      <c r="AA1488" s="68"/>
      <c r="AB1488" s="68"/>
      <c r="AC1488" s="68"/>
      <c r="AD1488" s="68"/>
      <c r="AE1488" s="68"/>
      <c r="AF1488" s="68"/>
      <c r="AG1488" s="68"/>
      <c r="AH1488" s="68"/>
      <c r="AI1488" s="68"/>
      <c r="AJ1488" s="68"/>
      <c r="AK1488" s="68"/>
      <c r="AL1488" s="68"/>
      <c r="AM1488" s="68"/>
      <c r="AN1488" s="68"/>
      <c r="AO1488" s="68"/>
      <c r="AP1488" s="68"/>
      <c r="AQ1488" s="68"/>
      <c r="AR1488" s="68"/>
      <c r="AS1488" s="68"/>
      <c r="AT1488" s="68"/>
      <c r="AU1488" s="68"/>
      <c r="AV1488" s="68"/>
      <c r="AW1488" s="68"/>
      <c r="AX1488" s="68"/>
      <c r="AY1488" s="68"/>
      <c r="AZ1488" s="68"/>
      <c r="BA1488" s="68"/>
      <c r="BB1488" s="68"/>
      <c r="BC1488" s="68"/>
      <c r="BD1488" s="68"/>
      <c r="BE1488" s="68"/>
      <c r="BF1488" s="68"/>
      <c r="BG1488" s="68"/>
      <c r="BH1488" s="66">
        <v>1.0</v>
      </c>
      <c r="BI1488" s="68"/>
      <c r="BJ1488" s="68"/>
      <c r="BK1488" s="68"/>
      <c r="BL1488" s="68"/>
      <c r="BM1488" s="68"/>
      <c r="BN1488" s="68"/>
      <c r="BO1488" s="68"/>
      <c r="BP1488" s="68"/>
      <c r="BQ1488" s="68"/>
      <c r="BR1488" s="67" t="s">
        <v>978</v>
      </c>
      <c r="BX1488" s="68"/>
      <c r="BY1488" s="68"/>
      <c r="BZ1488" s="68"/>
      <c r="CA1488" s="68"/>
      <c r="CB1488" s="68"/>
      <c r="CC1488" s="68"/>
      <c r="CD1488" s="68"/>
      <c r="CE1488" s="68"/>
      <c r="CF1488" s="68"/>
      <c r="CG1488" s="68"/>
      <c r="CH1488" s="68"/>
      <c r="CI1488" s="68"/>
    </row>
    <row r="1489">
      <c r="A1489" s="66">
        <v>1846.0</v>
      </c>
      <c r="B1489" s="68"/>
      <c r="C1489" s="67" t="s">
        <v>758</v>
      </c>
      <c r="D1489" s="67" t="s">
        <v>979</v>
      </c>
      <c r="E1489" s="66">
        <v>2016.0</v>
      </c>
      <c r="F1489" s="67" t="s">
        <v>980</v>
      </c>
      <c r="G1489" s="67" t="s">
        <v>981</v>
      </c>
      <c r="H1489" s="68"/>
      <c r="I1489" s="67" t="s">
        <v>84</v>
      </c>
      <c r="J1489" s="66">
        <v>2015.0</v>
      </c>
      <c r="K1489" s="66">
        <v>302.0</v>
      </c>
      <c r="L1489" s="66">
        <v>2012.0</v>
      </c>
      <c r="M1489" s="67" t="s">
        <v>982</v>
      </c>
      <c r="N1489" s="66">
        <v>13.0</v>
      </c>
      <c r="O1489" s="68"/>
      <c r="P1489" s="66">
        <v>1.5</v>
      </c>
      <c r="Q1489" s="66"/>
      <c r="R1489" s="66">
        <v>1.0</v>
      </c>
      <c r="S1489" s="68"/>
      <c r="T1489" s="68"/>
      <c r="U1489" s="68"/>
      <c r="V1489" s="68"/>
      <c r="W1489" s="68"/>
      <c r="X1489" s="69"/>
      <c r="Y1489" s="69"/>
      <c r="Z1489" s="68"/>
      <c r="AA1489" s="68"/>
      <c r="AB1489" s="68"/>
      <c r="AC1489" s="68"/>
      <c r="AD1489" s="68"/>
      <c r="AE1489" s="68"/>
      <c r="AF1489" s="66">
        <v>1.0</v>
      </c>
      <c r="AG1489" s="68"/>
      <c r="AH1489" s="68"/>
      <c r="AI1489" s="68"/>
      <c r="AJ1489" s="68"/>
      <c r="AK1489" s="68"/>
      <c r="AL1489" s="68"/>
      <c r="AM1489" s="68"/>
      <c r="AN1489" s="68"/>
      <c r="AO1489" s="68"/>
      <c r="AP1489" s="68"/>
      <c r="AQ1489" s="68"/>
      <c r="AR1489" s="68"/>
      <c r="AS1489" s="68"/>
      <c r="AT1489" s="68"/>
      <c r="AU1489" s="68"/>
      <c r="AV1489" s="68"/>
      <c r="AW1489" s="68"/>
      <c r="AX1489" s="68"/>
      <c r="AY1489" s="68"/>
      <c r="AZ1489" s="68"/>
      <c r="BA1489" s="68"/>
      <c r="BB1489" s="68"/>
      <c r="BC1489" s="68"/>
      <c r="BD1489" s="68"/>
      <c r="BE1489" s="68"/>
      <c r="BF1489" s="68"/>
      <c r="BG1489" s="68"/>
      <c r="BH1489" s="68"/>
      <c r="BI1489" s="68"/>
      <c r="BJ1489" s="68"/>
      <c r="BK1489" s="68"/>
      <c r="BL1489" s="68"/>
      <c r="BM1489" s="68"/>
      <c r="BN1489" s="68"/>
      <c r="BO1489" s="68"/>
      <c r="BP1489" s="68"/>
      <c r="BQ1489" s="68"/>
      <c r="BR1489" s="68"/>
      <c r="BS1489" s="68"/>
      <c r="BT1489" s="68"/>
      <c r="BU1489" s="68"/>
      <c r="BV1489" s="68"/>
      <c r="BW1489" s="68"/>
      <c r="BX1489" s="68"/>
      <c r="BY1489" s="68"/>
      <c r="BZ1489" s="68"/>
      <c r="CA1489" s="68"/>
      <c r="CB1489" s="68"/>
      <c r="CC1489" s="68"/>
      <c r="CD1489" s="68"/>
      <c r="CE1489" s="68"/>
      <c r="CF1489" s="68"/>
      <c r="CG1489" s="68"/>
      <c r="CH1489" s="68"/>
      <c r="CI1489" s="68"/>
    </row>
    <row r="1490">
      <c r="A1490" s="66">
        <v>1846.0</v>
      </c>
      <c r="B1490" s="68"/>
      <c r="C1490" s="67" t="s">
        <v>758</v>
      </c>
      <c r="D1490" s="67" t="s">
        <v>979</v>
      </c>
      <c r="E1490" s="66">
        <v>2016.0</v>
      </c>
      <c r="F1490" s="67" t="s">
        <v>980</v>
      </c>
      <c r="G1490" s="67" t="s">
        <v>981</v>
      </c>
      <c r="H1490" s="68"/>
      <c r="I1490" s="67" t="s">
        <v>84</v>
      </c>
      <c r="J1490" s="66">
        <v>2050.0</v>
      </c>
      <c r="K1490" s="66">
        <v>400.0</v>
      </c>
      <c r="L1490" s="66">
        <v>2012.0</v>
      </c>
      <c r="M1490" s="67" t="s">
        <v>982</v>
      </c>
      <c r="P1490" s="66">
        <v>1.5</v>
      </c>
      <c r="Q1490" s="66"/>
      <c r="R1490" s="66">
        <v>1.0</v>
      </c>
      <c r="S1490" s="68"/>
      <c r="T1490" s="68"/>
      <c r="U1490" s="68"/>
      <c r="V1490" s="68"/>
      <c r="W1490" s="68"/>
      <c r="X1490" s="69"/>
      <c r="Y1490" s="69"/>
      <c r="Z1490" s="68"/>
      <c r="AA1490" s="68"/>
      <c r="AB1490" s="68"/>
      <c r="AC1490" s="68"/>
      <c r="AD1490" s="68"/>
      <c r="AE1490" s="68"/>
      <c r="AF1490" s="66">
        <v>1.0</v>
      </c>
      <c r="AG1490" s="68"/>
      <c r="AH1490" s="68"/>
      <c r="AI1490" s="68"/>
      <c r="AJ1490" s="68"/>
      <c r="AK1490" s="68"/>
      <c r="AL1490" s="68"/>
      <c r="AM1490" s="68"/>
      <c r="AN1490" s="68"/>
      <c r="AO1490" s="68"/>
      <c r="AP1490" s="68"/>
      <c r="AQ1490" s="68"/>
      <c r="AR1490" s="68"/>
      <c r="AS1490" s="68"/>
      <c r="AT1490" s="68"/>
      <c r="AU1490" s="68"/>
      <c r="AV1490" s="68"/>
      <c r="AW1490" s="68"/>
      <c r="AX1490" s="68"/>
      <c r="AY1490" s="68"/>
      <c r="AZ1490" s="68"/>
      <c r="BA1490" s="68"/>
      <c r="BB1490" s="68"/>
      <c r="BC1490" s="68"/>
      <c r="BD1490" s="68"/>
      <c r="BE1490" s="68"/>
      <c r="BF1490" s="68"/>
      <c r="BG1490" s="68"/>
      <c r="BH1490" s="68"/>
      <c r="BI1490" s="68"/>
      <c r="BJ1490" s="68"/>
      <c r="BK1490" s="68"/>
      <c r="BL1490" s="68"/>
      <c r="BM1490" s="68"/>
      <c r="BN1490" s="68"/>
      <c r="BO1490" s="68"/>
      <c r="BP1490" s="68"/>
      <c r="BQ1490" s="68"/>
      <c r="BR1490" s="68"/>
      <c r="BS1490" s="68"/>
      <c r="BT1490" s="68"/>
      <c r="BU1490" s="68"/>
      <c r="BV1490" s="68"/>
      <c r="BW1490" s="68"/>
      <c r="BX1490" s="68"/>
      <c r="BY1490" s="68"/>
      <c r="BZ1490" s="68"/>
      <c r="CA1490" s="68"/>
      <c r="CB1490" s="68"/>
      <c r="CC1490" s="68"/>
      <c r="CD1490" s="68"/>
      <c r="CE1490" s="68"/>
      <c r="CF1490" s="68"/>
      <c r="CG1490" s="68"/>
      <c r="CH1490" s="68"/>
      <c r="CI1490" s="68"/>
    </row>
    <row r="1491">
      <c r="A1491" s="66">
        <v>1846.0</v>
      </c>
      <c r="B1491" s="68"/>
      <c r="C1491" s="67" t="s">
        <v>758</v>
      </c>
      <c r="D1491" s="67" t="s">
        <v>979</v>
      </c>
      <c r="E1491" s="66">
        <v>2016.0</v>
      </c>
      <c r="F1491" s="67" t="s">
        <v>980</v>
      </c>
      <c r="G1491" s="67" t="s">
        <v>981</v>
      </c>
      <c r="H1491" s="68"/>
      <c r="I1491" s="67" t="s">
        <v>84</v>
      </c>
      <c r="J1491" s="66">
        <v>2100.0</v>
      </c>
      <c r="K1491" s="66">
        <v>520.0</v>
      </c>
      <c r="L1491" s="66">
        <v>2012.0</v>
      </c>
      <c r="M1491" s="67" t="s">
        <v>982</v>
      </c>
      <c r="P1491" s="66">
        <v>1.5</v>
      </c>
      <c r="Q1491" s="66"/>
      <c r="R1491" s="66">
        <v>1.0</v>
      </c>
      <c r="S1491" s="68"/>
      <c r="T1491" s="68"/>
      <c r="U1491" s="68"/>
      <c r="V1491" s="68"/>
      <c r="W1491" s="68"/>
      <c r="X1491" s="69"/>
      <c r="Y1491" s="69"/>
      <c r="Z1491" s="68"/>
      <c r="AA1491" s="68"/>
      <c r="AB1491" s="68"/>
      <c r="AC1491" s="68"/>
      <c r="AD1491" s="68"/>
      <c r="AE1491" s="68"/>
      <c r="AF1491" s="66">
        <v>1.0</v>
      </c>
      <c r="AG1491" s="68"/>
      <c r="AH1491" s="68"/>
      <c r="AI1491" s="68"/>
      <c r="AJ1491" s="68"/>
      <c r="AK1491" s="68"/>
      <c r="AL1491" s="68"/>
      <c r="AM1491" s="68"/>
      <c r="AN1491" s="68"/>
      <c r="AO1491" s="68"/>
      <c r="AP1491" s="68"/>
      <c r="AQ1491" s="68"/>
      <c r="AR1491" s="68"/>
      <c r="AS1491" s="68"/>
      <c r="AT1491" s="68"/>
      <c r="AU1491" s="68"/>
      <c r="AV1491" s="68"/>
      <c r="AW1491" s="68"/>
      <c r="AX1491" s="68"/>
      <c r="AY1491" s="68"/>
      <c r="AZ1491" s="68"/>
      <c r="BA1491" s="68"/>
      <c r="BB1491" s="68"/>
      <c r="BC1491" s="68"/>
      <c r="BD1491" s="68"/>
      <c r="BE1491" s="68"/>
      <c r="BF1491" s="68"/>
      <c r="BG1491" s="68"/>
      <c r="BH1491" s="68"/>
      <c r="BI1491" s="68"/>
      <c r="BJ1491" s="68"/>
      <c r="BK1491" s="68"/>
      <c r="BL1491" s="68"/>
      <c r="BM1491" s="68"/>
      <c r="BN1491" s="68"/>
      <c r="BO1491" s="68"/>
      <c r="BP1491" s="68"/>
      <c r="BQ1491" s="68"/>
      <c r="BR1491" s="68"/>
      <c r="BS1491" s="68"/>
      <c r="BT1491" s="68"/>
      <c r="BU1491" s="68"/>
      <c r="BV1491" s="68"/>
      <c r="BW1491" s="68"/>
      <c r="BX1491" s="68"/>
      <c r="BY1491" s="68"/>
      <c r="BZ1491" s="68"/>
      <c r="CA1491" s="68"/>
      <c r="CB1491" s="68"/>
      <c r="CC1491" s="68"/>
      <c r="CD1491" s="68"/>
      <c r="CE1491" s="68"/>
      <c r="CF1491" s="68"/>
      <c r="CG1491" s="68"/>
      <c r="CH1491" s="68"/>
      <c r="CI1491" s="68"/>
    </row>
    <row r="1492">
      <c r="A1492" s="66">
        <v>1598.0</v>
      </c>
      <c r="B1492" s="68"/>
      <c r="C1492" s="67" t="s">
        <v>758</v>
      </c>
      <c r="D1492" s="67" t="s">
        <v>983</v>
      </c>
      <c r="E1492" s="66">
        <v>2017.0</v>
      </c>
      <c r="F1492" s="67" t="s">
        <v>984</v>
      </c>
      <c r="G1492" s="67" t="s">
        <v>985</v>
      </c>
      <c r="I1492" s="67" t="s">
        <v>84</v>
      </c>
      <c r="J1492" s="66">
        <v>2020.0</v>
      </c>
      <c r="K1492" s="66">
        <v>44.0</v>
      </c>
      <c r="L1492" s="66">
        <v>2007.0</v>
      </c>
      <c r="M1492" s="67" t="s">
        <v>986</v>
      </c>
      <c r="N1492" s="66">
        <v>42.0</v>
      </c>
      <c r="O1492" s="66">
        <v>3.0</v>
      </c>
      <c r="P1492" s="68"/>
      <c r="Q1492" s="68"/>
      <c r="R1492" s="68"/>
      <c r="S1492" s="68"/>
      <c r="T1492" s="68"/>
      <c r="U1492" s="68"/>
      <c r="V1492" s="68"/>
      <c r="W1492" s="68"/>
      <c r="X1492" s="69"/>
      <c r="Y1492" s="69"/>
      <c r="Z1492" s="68"/>
      <c r="AA1492" s="68"/>
      <c r="AB1492" s="68"/>
      <c r="AC1492" s="68"/>
      <c r="AD1492" s="68"/>
      <c r="AE1492" s="68"/>
      <c r="AF1492" s="68"/>
      <c r="AG1492" s="68"/>
      <c r="AH1492" s="68"/>
      <c r="AI1492" s="68"/>
      <c r="AJ1492" s="68"/>
      <c r="AK1492" s="68"/>
      <c r="AL1492" s="68"/>
      <c r="AM1492" s="68"/>
      <c r="AN1492" s="68"/>
      <c r="AO1492" s="68"/>
      <c r="AP1492" s="66">
        <v>3.0</v>
      </c>
      <c r="AQ1492" s="68"/>
      <c r="AR1492" s="68"/>
      <c r="AS1492" s="68"/>
      <c r="AT1492" s="68"/>
      <c r="AU1492" s="68"/>
      <c r="AV1492" s="68"/>
      <c r="AW1492" s="68"/>
      <c r="AX1492" s="66">
        <v>130.0</v>
      </c>
      <c r="AY1492" s="68"/>
      <c r="AZ1492" s="68"/>
      <c r="BA1492" s="68"/>
      <c r="BB1492" s="68"/>
      <c r="BC1492" s="66">
        <v>1.0</v>
      </c>
      <c r="BD1492" s="66">
        <v>1.0</v>
      </c>
      <c r="BE1492" s="66">
        <v>1.0</v>
      </c>
      <c r="BF1492" s="68"/>
      <c r="BG1492" s="68"/>
      <c r="BH1492" s="66">
        <v>1.0</v>
      </c>
      <c r="BI1492" s="68"/>
      <c r="BJ1492" s="68"/>
      <c r="BK1492" s="68"/>
      <c r="BL1492" s="68"/>
      <c r="BM1492" s="68"/>
      <c r="BN1492" s="68"/>
      <c r="BO1492" s="68"/>
      <c r="BP1492" s="68"/>
      <c r="BQ1492" s="68"/>
      <c r="BR1492" s="68"/>
      <c r="BS1492" s="68"/>
      <c r="BT1492" s="68"/>
      <c r="BU1492" s="68"/>
      <c r="BV1492" s="68"/>
      <c r="BW1492" s="68"/>
      <c r="BX1492" s="68"/>
      <c r="BY1492" s="68"/>
      <c r="BZ1492" s="68"/>
      <c r="CA1492" s="68"/>
      <c r="CB1492" s="68"/>
      <c r="CC1492" s="68"/>
      <c r="CD1492" s="68"/>
      <c r="CE1492" s="68"/>
      <c r="CF1492" s="68"/>
      <c r="CG1492" s="68"/>
      <c r="CH1492" s="68"/>
      <c r="CI1492" s="68"/>
    </row>
    <row r="1493">
      <c r="A1493" s="66">
        <v>1598.0</v>
      </c>
      <c r="B1493" s="68"/>
      <c r="C1493" s="67" t="s">
        <v>758</v>
      </c>
      <c r="D1493" s="67" t="s">
        <v>983</v>
      </c>
      <c r="E1493" s="66">
        <v>2017.0</v>
      </c>
      <c r="F1493" s="67" t="s">
        <v>984</v>
      </c>
      <c r="G1493" s="67" t="s">
        <v>275</v>
      </c>
      <c r="H1493" s="68"/>
      <c r="I1493" s="67" t="s">
        <v>95</v>
      </c>
      <c r="J1493" s="66">
        <v>2020.0</v>
      </c>
      <c r="K1493" s="66">
        <v>39.0</v>
      </c>
      <c r="L1493" s="66">
        <v>2007.0</v>
      </c>
      <c r="M1493" s="67" t="s">
        <v>986</v>
      </c>
      <c r="N1493" s="66">
        <v>42.0</v>
      </c>
      <c r="O1493" s="66">
        <v>3.0</v>
      </c>
      <c r="P1493" s="68"/>
      <c r="Q1493" s="68"/>
      <c r="R1493" s="68"/>
      <c r="S1493" s="68"/>
      <c r="T1493" s="68"/>
      <c r="U1493" s="68"/>
      <c r="V1493" s="68"/>
      <c r="W1493" s="68"/>
      <c r="X1493" s="69"/>
      <c r="Y1493" s="69"/>
      <c r="Z1493" s="68"/>
      <c r="AA1493" s="68"/>
      <c r="AB1493" s="68"/>
      <c r="AC1493" s="68"/>
      <c r="AD1493" s="68"/>
      <c r="AE1493" s="68"/>
      <c r="AF1493" s="68"/>
      <c r="AG1493" s="68"/>
      <c r="AH1493" s="68"/>
      <c r="AI1493" s="68"/>
      <c r="AJ1493" s="68"/>
      <c r="AK1493" s="68"/>
      <c r="AL1493" s="68"/>
      <c r="AM1493" s="68"/>
      <c r="AN1493" s="68"/>
      <c r="AO1493" s="68"/>
      <c r="AP1493" s="66">
        <v>16.0</v>
      </c>
      <c r="AQ1493" s="68"/>
      <c r="AR1493" s="68"/>
      <c r="AS1493" s="68"/>
      <c r="AT1493" s="68"/>
      <c r="AU1493" s="68"/>
      <c r="AV1493" s="68"/>
      <c r="AW1493" s="68"/>
      <c r="AX1493" s="66">
        <v>76.0</v>
      </c>
      <c r="AY1493" s="68"/>
      <c r="AZ1493" s="68"/>
      <c r="BA1493" s="68"/>
      <c r="BB1493" s="68"/>
      <c r="BC1493" s="66">
        <v>1.0</v>
      </c>
      <c r="BD1493" s="66">
        <v>1.0</v>
      </c>
      <c r="BE1493" s="66">
        <v>1.0</v>
      </c>
      <c r="BF1493" s="68"/>
      <c r="BG1493" s="68"/>
      <c r="BH1493" s="66">
        <v>1.0</v>
      </c>
      <c r="BI1493" s="68"/>
      <c r="BJ1493" s="68"/>
      <c r="BK1493" s="68"/>
      <c r="BL1493" s="68"/>
      <c r="BM1493" s="68"/>
      <c r="BN1493" s="68"/>
      <c r="BO1493" s="68"/>
      <c r="BP1493" s="68"/>
      <c r="BQ1493" s="68"/>
      <c r="BR1493" s="68"/>
      <c r="BS1493" s="68"/>
      <c r="BT1493" s="68"/>
      <c r="BU1493" s="68"/>
      <c r="BV1493" s="68"/>
      <c r="BW1493" s="68"/>
      <c r="BX1493" s="68"/>
      <c r="BY1493" s="68"/>
      <c r="BZ1493" s="68"/>
      <c r="CA1493" s="68"/>
      <c r="CB1493" s="68"/>
      <c r="CC1493" s="68"/>
      <c r="CD1493" s="68"/>
      <c r="CE1493" s="68"/>
      <c r="CF1493" s="68"/>
      <c r="CG1493" s="68"/>
      <c r="CH1493" s="68"/>
      <c r="CI1493" s="68"/>
    </row>
    <row r="1494">
      <c r="A1494" s="66">
        <v>1598.0</v>
      </c>
      <c r="B1494" s="68"/>
      <c r="C1494" s="67" t="s">
        <v>758</v>
      </c>
      <c r="D1494" s="67" t="s">
        <v>983</v>
      </c>
      <c r="E1494" s="66">
        <v>2017.0</v>
      </c>
      <c r="F1494" s="67" t="s">
        <v>984</v>
      </c>
      <c r="G1494" s="67" t="s">
        <v>615</v>
      </c>
      <c r="H1494" s="68"/>
      <c r="I1494" s="67" t="s">
        <v>95</v>
      </c>
      <c r="J1494" s="66">
        <v>2020.0</v>
      </c>
      <c r="K1494" s="66">
        <v>21.0</v>
      </c>
      <c r="L1494" s="66">
        <v>2007.0</v>
      </c>
      <c r="M1494" s="67" t="s">
        <v>986</v>
      </c>
      <c r="N1494" s="66">
        <v>42.0</v>
      </c>
      <c r="O1494" s="66">
        <v>3.0</v>
      </c>
      <c r="P1494" s="68"/>
      <c r="Q1494" s="68"/>
      <c r="R1494" s="68"/>
      <c r="S1494" s="68"/>
      <c r="T1494" s="68"/>
      <c r="U1494" s="68"/>
      <c r="V1494" s="68"/>
      <c r="W1494" s="68"/>
      <c r="X1494" s="69"/>
      <c r="Y1494" s="69"/>
      <c r="Z1494" s="68"/>
      <c r="AA1494" s="68"/>
      <c r="AB1494" s="68"/>
      <c r="AC1494" s="68"/>
      <c r="AD1494" s="68"/>
      <c r="AE1494" s="68"/>
      <c r="AF1494" s="68"/>
      <c r="AG1494" s="68"/>
      <c r="AH1494" s="68"/>
      <c r="AI1494" s="68"/>
      <c r="AJ1494" s="68"/>
      <c r="AK1494" s="68"/>
      <c r="AL1494" s="68"/>
      <c r="AM1494" s="68"/>
      <c r="AN1494" s="68"/>
      <c r="AO1494" s="68"/>
      <c r="AP1494" s="66">
        <v>3.0</v>
      </c>
      <c r="AQ1494" s="68"/>
      <c r="AR1494" s="68"/>
      <c r="AS1494" s="68"/>
      <c r="AT1494" s="68"/>
      <c r="AU1494" s="68"/>
      <c r="AV1494" s="68"/>
      <c r="AW1494" s="68"/>
      <c r="AX1494" s="66">
        <v>59.0</v>
      </c>
      <c r="AY1494" s="68"/>
      <c r="AZ1494" s="68"/>
      <c r="BA1494" s="68"/>
      <c r="BB1494" s="68"/>
      <c r="BC1494" s="66">
        <v>1.0</v>
      </c>
      <c r="BD1494" s="66">
        <v>1.0</v>
      </c>
      <c r="BE1494" s="66">
        <v>1.0</v>
      </c>
      <c r="BF1494" s="68"/>
      <c r="BG1494" s="68"/>
      <c r="BH1494" s="66">
        <v>1.0</v>
      </c>
      <c r="BI1494" s="68"/>
      <c r="BJ1494" s="68"/>
      <c r="BK1494" s="68"/>
      <c r="BL1494" s="68"/>
      <c r="BM1494" s="68"/>
      <c r="BN1494" s="68"/>
      <c r="BO1494" s="68"/>
      <c r="BP1494" s="68"/>
      <c r="BQ1494" s="68"/>
      <c r="BR1494" s="68"/>
      <c r="BS1494" s="68"/>
      <c r="BT1494" s="68"/>
      <c r="BU1494" s="68"/>
      <c r="BV1494" s="68"/>
      <c r="BW1494" s="68"/>
      <c r="BX1494" s="68"/>
      <c r="BY1494" s="68"/>
      <c r="BZ1494" s="68"/>
      <c r="CA1494" s="68"/>
      <c r="CB1494" s="68"/>
      <c r="CC1494" s="68"/>
      <c r="CD1494" s="68"/>
      <c r="CE1494" s="68"/>
      <c r="CF1494" s="68"/>
      <c r="CG1494" s="68"/>
      <c r="CH1494" s="68"/>
      <c r="CI1494" s="68"/>
    </row>
    <row r="1495">
      <c r="A1495" s="66">
        <v>1598.0</v>
      </c>
      <c r="B1495" s="68"/>
      <c r="C1495" s="67" t="s">
        <v>758</v>
      </c>
      <c r="D1495" s="67" t="s">
        <v>983</v>
      </c>
      <c r="E1495" s="66">
        <v>2017.0</v>
      </c>
      <c r="F1495" s="67" t="s">
        <v>984</v>
      </c>
      <c r="G1495" s="67" t="s">
        <v>939</v>
      </c>
      <c r="H1495" s="68"/>
      <c r="I1495" s="67" t="s">
        <v>95</v>
      </c>
      <c r="J1495" s="66">
        <v>2020.0</v>
      </c>
      <c r="K1495" s="66">
        <v>71.0</v>
      </c>
      <c r="L1495" s="66">
        <v>2007.0</v>
      </c>
      <c r="M1495" s="67" t="s">
        <v>986</v>
      </c>
      <c r="N1495" s="66">
        <v>42.0</v>
      </c>
      <c r="O1495" s="66">
        <v>3.0</v>
      </c>
      <c r="P1495" s="68"/>
      <c r="Q1495" s="68"/>
      <c r="R1495" s="68"/>
      <c r="S1495" s="68"/>
      <c r="T1495" s="68"/>
      <c r="U1495" s="68"/>
      <c r="V1495" s="68"/>
      <c r="W1495" s="68"/>
      <c r="X1495" s="69"/>
      <c r="Y1495" s="69"/>
      <c r="Z1495" s="68"/>
      <c r="AA1495" s="68"/>
      <c r="AB1495" s="68"/>
      <c r="AC1495" s="68"/>
      <c r="AD1495" s="68"/>
      <c r="AE1495" s="68"/>
      <c r="AF1495" s="68"/>
      <c r="AG1495" s="68"/>
      <c r="AH1495" s="68"/>
      <c r="AI1495" s="68"/>
      <c r="AJ1495" s="68"/>
      <c r="AK1495" s="68"/>
      <c r="AL1495" s="68"/>
      <c r="AM1495" s="68"/>
      <c r="AN1495" s="68"/>
      <c r="AO1495" s="68"/>
      <c r="AP1495" s="66">
        <v>5.0</v>
      </c>
      <c r="AQ1495" s="68"/>
      <c r="AR1495" s="68"/>
      <c r="AS1495" s="68"/>
      <c r="AT1495" s="68"/>
      <c r="AU1495" s="68"/>
      <c r="AV1495" s="68"/>
      <c r="AW1495" s="68"/>
      <c r="AX1495" s="66">
        <v>297.0</v>
      </c>
      <c r="AY1495" s="68"/>
      <c r="AZ1495" s="68"/>
      <c r="BA1495" s="68"/>
      <c r="BB1495" s="68"/>
      <c r="BC1495" s="66">
        <v>1.0</v>
      </c>
      <c r="BD1495" s="66">
        <v>1.0</v>
      </c>
      <c r="BE1495" s="66">
        <v>1.0</v>
      </c>
      <c r="BF1495" s="68"/>
      <c r="BG1495" s="68"/>
      <c r="BH1495" s="66">
        <v>1.0</v>
      </c>
      <c r="BI1495" s="68"/>
      <c r="BJ1495" s="68"/>
      <c r="BK1495" s="68"/>
      <c r="BL1495" s="68"/>
      <c r="BM1495" s="68"/>
      <c r="BN1495" s="68"/>
      <c r="BO1495" s="68"/>
      <c r="BP1495" s="68"/>
      <c r="BQ1495" s="68"/>
      <c r="BR1495" s="68"/>
      <c r="BS1495" s="68"/>
      <c r="BT1495" s="68"/>
      <c r="BU1495" s="68"/>
      <c r="BV1495" s="68"/>
      <c r="BW1495" s="68"/>
      <c r="BX1495" s="68"/>
      <c r="BY1495" s="68"/>
      <c r="BZ1495" s="68"/>
      <c r="CA1495" s="68"/>
      <c r="CB1495" s="68"/>
      <c r="CC1495" s="68"/>
      <c r="CD1495" s="68"/>
      <c r="CE1495" s="68"/>
      <c r="CF1495" s="68"/>
      <c r="CG1495" s="68"/>
      <c r="CH1495" s="68"/>
      <c r="CI1495" s="68"/>
    </row>
    <row r="1496">
      <c r="A1496" s="66">
        <v>1598.0</v>
      </c>
      <c r="B1496" s="68"/>
      <c r="C1496" s="67" t="s">
        <v>758</v>
      </c>
      <c r="D1496" s="67" t="s">
        <v>983</v>
      </c>
      <c r="E1496" s="66">
        <v>2017.0</v>
      </c>
      <c r="F1496" s="67" t="s">
        <v>984</v>
      </c>
      <c r="G1496" s="67" t="s">
        <v>987</v>
      </c>
      <c r="I1496" s="67" t="s">
        <v>95</v>
      </c>
      <c r="J1496" s="66">
        <v>2020.0</v>
      </c>
      <c r="K1496" s="66">
        <v>30.0</v>
      </c>
      <c r="L1496" s="66">
        <v>2007.0</v>
      </c>
      <c r="M1496" s="67" t="s">
        <v>986</v>
      </c>
      <c r="N1496" s="66">
        <v>42.0</v>
      </c>
      <c r="O1496" s="66">
        <v>3.0</v>
      </c>
      <c r="P1496" s="68"/>
      <c r="Q1496" s="68"/>
      <c r="R1496" s="68"/>
      <c r="S1496" s="68"/>
      <c r="T1496" s="68"/>
      <c r="U1496" s="68"/>
      <c r="V1496" s="68"/>
      <c r="W1496" s="68"/>
      <c r="X1496" s="69"/>
      <c r="Y1496" s="69"/>
      <c r="Z1496" s="68"/>
      <c r="AA1496" s="68"/>
      <c r="AB1496" s="68"/>
      <c r="AC1496" s="68"/>
      <c r="AD1496" s="68"/>
      <c r="AE1496" s="68"/>
      <c r="AF1496" s="68"/>
      <c r="AG1496" s="68"/>
      <c r="AH1496" s="68"/>
      <c r="AI1496" s="68"/>
      <c r="AJ1496" s="68"/>
      <c r="AK1496" s="68"/>
      <c r="AL1496" s="68"/>
      <c r="AM1496" s="68"/>
      <c r="AN1496" s="68"/>
      <c r="AO1496" s="68"/>
      <c r="AP1496" s="66">
        <v>1.0</v>
      </c>
      <c r="AQ1496" s="68"/>
      <c r="AR1496" s="68"/>
      <c r="AS1496" s="68"/>
      <c r="AT1496" s="68"/>
      <c r="AU1496" s="68"/>
      <c r="AV1496" s="68"/>
      <c r="AW1496" s="68"/>
      <c r="AX1496" s="66">
        <v>71.0</v>
      </c>
      <c r="AY1496" s="68"/>
      <c r="AZ1496" s="68"/>
      <c r="BA1496" s="68"/>
      <c r="BB1496" s="68"/>
      <c r="BC1496" s="66">
        <v>1.0</v>
      </c>
      <c r="BD1496" s="66">
        <v>1.0</v>
      </c>
      <c r="BE1496" s="66">
        <v>1.0</v>
      </c>
      <c r="BF1496" s="68"/>
      <c r="BG1496" s="68"/>
      <c r="BH1496" s="66">
        <v>1.0</v>
      </c>
      <c r="BI1496" s="68"/>
      <c r="BJ1496" s="68"/>
      <c r="BK1496" s="68"/>
      <c r="BL1496" s="68"/>
      <c r="BM1496" s="68"/>
      <c r="BN1496" s="68"/>
      <c r="BO1496" s="68"/>
      <c r="BP1496" s="68"/>
      <c r="BQ1496" s="68"/>
      <c r="BR1496" s="68"/>
      <c r="BS1496" s="68"/>
      <c r="BT1496" s="68"/>
      <c r="BU1496" s="68"/>
      <c r="BV1496" s="68"/>
      <c r="BW1496" s="68"/>
      <c r="BX1496" s="68"/>
      <c r="BY1496" s="68"/>
      <c r="BZ1496" s="68"/>
      <c r="CA1496" s="68"/>
      <c r="CB1496" s="68"/>
      <c r="CC1496" s="68"/>
      <c r="CD1496" s="68"/>
      <c r="CE1496" s="68"/>
      <c r="CF1496" s="68"/>
      <c r="CG1496" s="68"/>
      <c r="CH1496" s="68"/>
      <c r="CI1496" s="68"/>
    </row>
    <row r="1497">
      <c r="A1497" s="66">
        <v>1598.0</v>
      </c>
      <c r="B1497" s="68"/>
      <c r="C1497" s="67" t="s">
        <v>758</v>
      </c>
      <c r="D1497" s="67" t="s">
        <v>983</v>
      </c>
      <c r="E1497" s="66">
        <v>2017.0</v>
      </c>
      <c r="F1497" s="67" t="s">
        <v>984</v>
      </c>
      <c r="G1497" s="67" t="s">
        <v>988</v>
      </c>
      <c r="I1497" s="67" t="s">
        <v>95</v>
      </c>
      <c r="J1497" s="66">
        <v>2020.0</v>
      </c>
      <c r="K1497" s="66">
        <v>55.0</v>
      </c>
      <c r="L1497" s="66">
        <v>2007.0</v>
      </c>
      <c r="M1497" s="67" t="s">
        <v>986</v>
      </c>
      <c r="N1497" s="66">
        <v>42.0</v>
      </c>
      <c r="O1497" s="66">
        <v>3.0</v>
      </c>
      <c r="P1497" s="68"/>
      <c r="Q1497" s="68"/>
      <c r="R1497" s="68"/>
      <c r="S1497" s="68"/>
      <c r="T1497" s="68"/>
      <c r="U1497" s="68"/>
      <c r="V1497" s="68"/>
      <c r="W1497" s="68"/>
      <c r="X1497" s="69"/>
      <c r="Y1497" s="69"/>
      <c r="Z1497" s="68"/>
      <c r="AA1497" s="68"/>
      <c r="AB1497" s="68"/>
      <c r="AC1497" s="68"/>
      <c r="AD1497" s="68"/>
      <c r="AE1497" s="68"/>
      <c r="AF1497" s="68"/>
      <c r="AG1497" s="68"/>
      <c r="AH1497" s="68"/>
      <c r="AI1497" s="68"/>
      <c r="AJ1497" s="68"/>
      <c r="AK1497" s="68"/>
      <c r="AL1497" s="68"/>
      <c r="AM1497" s="68"/>
      <c r="AN1497" s="68"/>
      <c r="AO1497" s="68"/>
      <c r="AP1497" s="66">
        <v>7.0</v>
      </c>
      <c r="AQ1497" s="68"/>
      <c r="AR1497" s="68"/>
      <c r="AS1497" s="68"/>
      <c r="AT1497" s="68"/>
      <c r="AU1497" s="68"/>
      <c r="AV1497" s="68"/>
      <c r="AW1497" s="68"/>
      <c r="AX1497" s="66">
        <v>183.0</v>
      </c>
      <c r="AY1497" s="68"/>
      <c r="AZ1497" s="68"/>
      <c r="BA1497" s="68"/>
      <c r="BB1497" s="68"/>
      <c r="BC1497" s="66">
        <v>1.0</v>
      </c>
      <c r="BD1497" s="66">
        <v>1.0</v>
      </c>
      <c r="BE1497" s="66">
        <v>1.0</v>
      </c>
      <c r="BF1497" s="68"/>
      <c r="BG1497" s="68"/>
      <c r="BH1497" s="66">
        <v>1.0</v>
      </c>
      <c r="BI1497" s="68"/>
      <c r="BJ1497" s="68"/>
      <c r="BK1497" s="68"/>
      <c r="BL1497" s="68"/>
      <c r="BM1497" s="68"/>
      <c r="BN1497" s="68"/>
      <c r="BO1497" s="68"/>
      <c r="BP1497" s="68"/>
      <c r="BQ1497" s="68"/>
      <c r="BR1497" s="68"/>
      <c r="BS1497" s="68"/>
      <c r="BT1497" s="68"/>
      <c r="BU1497" s="68"/>
      <c r="BV1497" s="68"/>
      <c r="BW1497" s="68"/>
      <c r="BX1497" s="68"/>
      <c r="BY1497" s="68"/>
      <c r="BZ1497" s="68"/>
      <c r="CA1497" s="68"/>
      <c r="CB1497" s="68"/>
      <c r="CC1497" s="68"/>
      <c r="CD1497" s="68"/>
      <c r="CE1497" s="68"/>
      <c r="CF1497" s="68"/>
      <c r="CG1497" s="68"/>
      <c r="CH1497" s="68"/>
      <c r="CI1497" s="68"/>
    </row>
    <row r="1498">
      <c r="A1498" s="66">
        <v>1598.0</v>
      </c>
      <c r="B1498" s="68"/>
      <c r="C1498" s="67" t="s">
        <v>758</v>
      </c>
      <c r="D1498" s="67" t="s">
        <v>983</v>
      </c>
      <c r="E1498" s="66">
        <v>2017.0</v>
      </c>
      <c r="F1498" s="67" t="s">
        <v>984</v>
      </c>
      <c r="G1498" s="67" t="s">
        <v>989</v>
      </c>
      <c r="I1498" s="67" t="s">
        <v>95</v>
      </c>
      <c r="J1498" s="66">
        <v>2020.0</v>
      </c>
      <c r="K1498" s="66">
        <v>46.0</v>
      </c>
      <c r="L1498" s="66">
        <v>2007.0</v>
      </c>
      <c r="M1498" s="67" t="s">
        <v>986</v>
      </c>
      <c r="N1498" s="66">
        <v>42.0</v>
      </c>
      <c r="O1498" s="66">
        <v>3.0</v>
      </c>
      <c r="P1498" s="68"/>
      <c r="Q1498" s="68"/>
      <c r="R1498" s="68"/>
      <c r="S1498" s="68"/>
      <c r="T1498" s="68"/>
      <c r="U1498" s="68"/>
      <c r="V1498" s="68"/>
      <c r="W1498" s="68"/>
      <c r="X1498" s="69"/>
      <c r="Y1498" s="69"/>
      <c r="Z1498" s="68"/>
      <c r="AA1498" s="68"/>
      <c r="AB1498" s="68"/>
      <c r="AC1498" s="68"/>
      <c r="AD1498" s="68"/>
      <c r="AE1498" s="68"/>
      <c r="AF1498" s="68"/>
      <c r="AG1498" s="68"/>
      <c r="AH1498" s="68"/>
      <c r="AI1498" s="68"/>
      <c r="AJ1498" s="68"/>
      <c r="AK1498" s="68"/>
      <c r="AL1498" s="68"/>
      <c r="AM1498" s="68"/>
      <c r="AN1498" s="68"/>
      <c r="AO1498" s="68"/>
      <c r="AP1498" s="66">
        <v>1.0</v>
      </c>
      <c r="AQ1498" s="68"/>
      <c r="AR1498" s="68"/>
      <c r="AS1498" s="68"/>
      <c r="AT1498" s="68"/>
      <c r="AU1498" s="68"/>
      <c r="AV1498" s="68"/>
      <c r="AW1498" s="68"/>
      <c r="AX1498" s="66">
        <v>183.0</v>
      </c>
      <c r="AY1498" s="68"/>
      <c r="AZ1498" s="68"/>
      <c r="BA1498" s="68"/>
      <c r="BB1498" s="68"/>
      <c r="BC1498" s="66">
        <v>1.0</v>
      </c>
      <c r="BD1498" s="66">
        <v>1.0</v>
      </c>
      <c r="BE1498" s="66">
        <v>1.0</v>
      </c>
      <c r="BF1498" s="68"/>
      <c r="BG1498" s="68"/>
      <c r="BH1498" s="66">
        <v>1.0</v>
      </c>
      <c r="BI1498" s="68"/>
      <c r="BJ1498" s="68"/>
      <c r="BK1498" s="68"/>
      <c r="BL1498" s="68"/>
      <c r="BM1498" s="68"/>
      <c r="BN1498" s="68"/>
      <c r="BO1498" s="68"/>
      <c r="BP1498" s="68"/>
      <c r="BQ1498" s="68"/>
      <c r="BR1498" s="68"/>
      <c r="BS1498" s="68"/>
      <c r="BT1498" s="68"/>
      <c r="BU1498" s="68"/>
      <c r="BV1498" s="68"/>
      <c r="BW1498" s="68"/>
      <c r="BX1498" s="68"/>
      <c r="BY1498" s="68"/>
      <c r="BZ1498" s="68"/>
      <c r="CA1498" s="68"/>
      <c r="CB1498" s="68"/>
      <c r="CC1498" s="68"/>
      <c r="CD1498" s="68"/>
      <c r="CE1498" s="68"/>
      <c r="CF1498" s="68"/>
      <c r="CG1498" s="68"/>
      <c r="CH1498" s="68"/>
      <c r="CI1498" s="68"/>
    </row>
    <row r="1499">
      <c r="A1499" s="66">
        <v>108.0</v>
      </c>
      <c r="B1499" s="68"/>
      <c r="C1499" s="67" t="s">
        <v>758</v>
      </c>
      <c r="D1499" s="67" t="s">
        <v>990</v>
      </c>
      <c r="E1499" s="66">
        <v>2020.0</v>
      </c>
      <c r="F1499" s="67" t="s">
        <v>991</v>
      </c>
      <c r="G1499" s="67" t="s">
        <v>824</v>
      </c>
      <c r="H1499" s="68"/>
      <c r="I1499" s="67" t="s">
        <v>84</v>
      </c>
      <c r="J1499" s="66">
        <v>2020.0</v>
      </c>
      <c r="K1499" s="66">
        <v>208.22</v>
      </c>
      <c r="L1499" s="66">
        <v>2010.0</v>
      </c>
      <c r="M1499" s="67" t="s">
        <v>992</v>
      </c>
      <c r="N1499" s="66">
        <v>37.0</v>
      </c>
      <c r="O1499" s="68"/>
      <c r="P1499" s="66">
        <v>0.005</v>
      </c>
      <c r="Q1499" s="66"/>
      <c r="R1499" s="66">
        <v>1.0000001</v>
      </c>
      <c r="S1499" s="68"/>
      <c r="T1499" s="66">
        <v>1.0</v>
      </c>
      <c r="U1499" s="68"/>
      <c r="V1499" s="68"/>
      <c r="W1499" s="68"/>
      <c r="X1499" s="69"/>
      <c r="Y1499" s="69"/>
      <c r="Z1499" s="66">
        <v>1.0</v>
      </c>
      <c r="AA1499" s="66">
        <v>1.0</v>
      </c>
      <c r="AB1499" s="68"/>
      <c r="AC1499" s="68"/>
      <c r="AD1499" s="68"/>
      <c r="AE1499" s="68"/>
      <c r="AF1499" s="68"/>
      <c r="AG1499" s="68"/>
      <c r="AH1499" s="68"/>
      <c r="AI1499" s="68"/>
      <c r="AJ1499" s="68"/>
      <c r="AK1499" s="68"/>
      <c r="AL1499" s="68"/>
      <c r="AM1499" s="68"/>
      <c r="AN1499" s="68"/>
      <c r="AO1499" s="68"/>
      <c r="AP1499" s="68"/>
      <c r="AQ1499" s="68"/>
      <c r="AR1499" s="68"/>
      <c r="AS1499" s="68"/>
      <c r="AT1499" s="68"/>
      <c r="AU1499" s="68"/>
      <c r="AV1499" s="68"/>
      <c r="AW1499" s="68"/>
      <c r="AX1499" s="68"/>
      <c r="AY1499" s="68"/>
      <c r="AZ1499" s="68"/>
      <c r="BA1499" s="68"/>
      <c r="BB1499" s="68"/>
      <c r="BC1499" s="68"/>
      <c r="BD1499" s="68"/>
      <c r="BE1499" s="68"/>
      <c r="BF1499" s="68"/>
      <c r="BG1499" s="68"/>
      <c r="BH1499" s="68"/>
      <c r="BI1499" s="68"/>
      <c r="BJ1499" s="68"/>
      <c r="BK1499" s="68"/>
      <c r="BL1499" s="68"/>
      <c r="BM1499" s="68"/>
      <c r="BN1499" s="68"/>
      <c r="BO1499" s="68"/>
      <c r="BP1499" s="68"/>
      <c r="BQ1499" s="68"/>
      <c r="BR1499" s="68"/>
      <c r="BS1499" s="68"/>
      <c r="BT1499" s="68"/>
      <c r="BU1499" s="68"/>
      <c r="BV1499" s="68"/>
      <c r="BW1499" s="68"/>
      <c r="BX1499" s="68"/>
      <c r="BY1499" s="68"/>
      <c r="BZ1499" s="68"/>
      <c r="CA1499" s="68"/>
      <c r="CB1499" s="68"/>
      <c r="CC1499" s="68"/>
      <c r="CD1499" s="68"/>
      <c r="CE1499" s="68"/>
      <c r="CF1499" s="68"/>
      <c r="CG1499" s="68"/>
      <c r="CH1499" s="68"/>
      <c r="CI1499" s="68"/>
    </row>
    <row r="1500">
      <c r="A1500" s="66">
        <v>108.0</v>
      </c>
      <c r="B1500" s="68"/>
      <c r="C1500" s="67" t="s">
        <v>758</v>
      </c>
      <c r="D1500" s="67" t="s">
        <v>990</v>
      </c>
      <c r="E1500" s="66">
        <v>2020.0</v>
      </c>
      <c r="F1500" s="67" t="s">
        <v>991</v>
      </c>
      <c r="G1500" s="67" t="s">
        <v>824</v>
      </c>
      <c r="H1500" s="68"/>
      <c r="I1500" s="67" t="s">
        <v>84</v>
      </c>
      <c r="J1500" s="66">
        <v>2020.0</v>
      </c>
      <c r="K1500" s="66">
        <v>118.67</v>
      </c>
      <c r="L1500" s="66">
        <v>2010.0</v>
      </c>
      <c r="M1500" s="67" t="s">
        <v>993</v>
      </c>
      <c r="N1500" s="66">
        <v>37.0</v>
      </c>
      <c r="O1500" s="67" t="s">
        <v>994</v>
      </c>
      <c r="P1500" s="68"/>
      <c r="Q1500" s="68"/>
      <c r="R1500" s="68"/>
      <c r="S1500" s="68"/>
      <c r="T1500" s="66">
        <v>1.0</v>
      </c>
      <c r="U1500" s="68"/>
      <c r="V1500" s="68"/>
      <c r="W1500" s="68"/>
      <c r="X1500" s="69"/>
      <c r="Y1500" s="69"/>
      <c r="Z1500" s="66">
        <v>1.0</v>
      </c>
      <c r="AA1500" s="66">
        <v>1.0</v>
      </c>
      <c r="AB1500" s="68"/>
      <c r="AC1500" s="68"/>
      <c r="AD1500" s="68"/>
      <c r="AE1500" s="68"/>
      <c r="AF1500" s="68"/>
      <c r="AG1500" s="68"/>
      <c r="AH1500" s="68"/>
      <c r="AI1500" s="68"/>
      <c r="AJ1500" s="68"/>
      <c r="AK1500" s="68"/>
      <c r="AL1500" s="68"/>
      <c r="AM1500" s="68"/>
      <c r="AN1500" s="68"/>
      <c r="AO1500" s="68"/>
      <c r="AP1500" s="68"/>
      <c r="AQ1500" s="68"/>
      <c r="AR1500" s="68"/>
      <c r="AS1500" s="68"/>
      <c r="AT1500" s="68"/>
      <c r="AU1500" s="68"/>
      <c r="AV1500" s="68"/>
      <c r="AW1500" s="68"/>
      <c r="AX1500" s="68"/>
      <c r="AY1500" s="68"/>
      <c r="AZ1500" s="68"/>
      <c r="BA1500" s="68"/>
      <c r="BB1500" s="68"/>
      <c r="BC1500" s="68"/>
      <c r="BD1500" s="68"/>
      <c r="BE1500" s="68"/>
      <c r="BF1500" s="68"/>
      <c r="BG1500" s="68"/>
      <c r="BH1500" s="68"/>
      <c r="BI1500" s="68"/>
      <c r="BJ1500" s="68"/>
      <c r="BK1500" s="68"/>
      <c r="BL1500" s="68"/>
      <c r="BM1500" s="68"/>
      <c r="BN1500" s="68"/>
      <c r="BO1500" s="68"/>
      <c r="BP1500" s="68"/>
      <c r="BQ1500" s="68"/>
      <c r="BR1500" s="68"/>
      <c r="BS1500" s="68"/>
      <c r="BT1500" s="68"/>
      <c r="BU1500" s="68"/>
      <c r="BV1500" s="68"/>
      <c r="BW1500" s="68"/>
      <c r="BX1500" s="68"/>
      <c r="BY1500" s="68"/>
      <c r="BZ1500" s="68"/>
      <c r="CA1500" s="68"/>
      <c r="CB1500" s="68"/>
      <c r="CC1500" s="68"/>
      <c r="CD1500" s="68"/>
      <c r="CE1500" s="68"/>
      <c r="CF1500" s="68"/>
      <c r="CG1500" s="68"/>
      <c r="CH1500" s="68"/>
      <c r="CI1500" s="68"/>
    </row>
    <row r="1501">
      <c r="A1501" s="66">
        <v>108.0</v>
      </c>
      <c r="B1501" s="68"/>
      <c r="C1501" s="67" t="s">
        <v>758</v>
      </c>
      <c r="D1501" s="67" t="s">
        <v>990</v>
      </c>
      <c r="E1501" s="66">
        <v>2020.0</v>
      </c>
      <c r="F1501" s="67" t="s">
        <v>991</v>
      </c>
      <c r="G1501" s="67" t="s">
        <v>824</v>
      </c>
      <c r="H1501" s="68"/>
      <c r="I1501" s="67" t="s">
        <v>84</v>
      </c>
      <c r="J1501" s="66">
        <v>2020.0</v>
      </c>
      <c r="K1501" s="66">
        <v>81.79</v>
      </c>
      <c r="L1501" s="66">
        <v>2010.0</v>
      </c>
      <c r="M1501" s="67" t="s">
        <v>995</v>
      </c>
      <c r="N1501" s="66">
        <v>37.0</v>
      </c>
      <c r="O1501" s="68"/>
      <c r="P1501" s="66">
        <v>0.015</v>
      </c>
      <c r="Q1501" s="66"/>
      <c r="R1501" s="66">
        <v>1.45</v>
      </c>
      <c r="S1501" s="68"/>
      <c r="T1501" s="66">
        <v>1.0</v>
      </c>
      <c r="U1501" s="68"/>
      <c r="V1501" s="68"/>
      <c r="W1501" s="68"/>
      <c r="X1501" s="69"/>
      <c r="Y1501" s="69"/>
      <c r="Z1501" s="66">
        <v>1.0</v>
      </c>
      <c r="AA1501" s="66">
        <v>1.0</v>
      </c>
      <c r="AB1501" s="68"/>
      <c r="AC1501" s="68"/>
      <c r="AD1501" s="68"/>
      <c r="AE1501" s="68"/>
      <c r="AF1501" s="68"/>
      <c r="AG1501" s="68"/>
      <c r="AH1501" s="68"/>
      <c r="AI1501" s="68"/>
      <c r="AJ1501" s="68"/>
      <c r="AK1501" s="68"/>
      <c r="AL1501" s="68"/>
      <c r="AM1501" s="68"/>
      <c r="AN1501" s="68"/>
      <c r="AO1501" s="68"/>
      <c r="AP1501" s="68"/>
      <c r="AQ1501" s="68"/>
      <c r="AR1501" s="68"/>
      <c r="AS1501" s="68"/>
      <c r="AT1501" s="68"/>
      <c r="AU1501" s="68"/>
      <c r="AV1501" s="68"/>
      <c r="AW1501" s="68"/>
      <c r="AX1501" s="68"/>
      <c r="AY1501" s="68"/>
      <c r="AZ1501" s="68"/>
      <c r="BA1501" s="68"/>
      <c r="BB1501" s="68"/>
      <c r="BC1501" s="68"/>
      <c r="BD1501" s="68"/>
      <c r="BE1501" s="68"/>
      <c r="BF1501" s="68"/>
      <c r="BG1501" s="68"/>
      <c r="BH1501" s="68"/>
      <c r="BI1501" s="68"/>
      <c r="BJ1501" s="68"/>
      <c r="BK1501" s="68"/>
      <c r="BL1501" s="68"/>
      <c r="BM1501" s="68"/>
      <c r="BN1501" s="68"/>
      <c r="BO1501" s="68"/>
      <c r="BP1501" s="68"/>
      <c r="BQ1501" s="68"/>
      <c r="BR1501" s="68"/>
      <c r="BS1501" s="68"/>
      <c r="BT1501" s="68"/>
      <c r="BU1501" s="68"/>
      <c r="BV1501" s="68"/>
      <c r="BW1501" s="68"/>
      <c r="BX1501" s="68"/>
      <c r="BY1501" s="68"/>
      <c r="BZ1501" s="68"/>
      <c r="CA1501" s="68"/>
      <c r="CB1501" s="68"/>
      <c r="CC1501" s="68"/>
      <c r="CD1501" s="68"/>
      <c r="CE1501" s="68"/>
      <c r="CF1501" s="68"/>
      <c r="CG1501" s="68"/>
      <c r="CH1501" s="68"/>
      <c r="CI1501" s="68"/>
    </row>
    <row r="1502">
      <c r="A1502" s="66">
        <v>108.0</v>
      </c>
      <c r="B1502" s="68"/>
      <c r="C1502" s="67" t="s">
        <v>758</v>
      </c>
      <c r="D1502" s="67" t="s">
        <v>990</v>
      </c>
      <c r="E1502" s="66">
        <v>2020.0</v>
      </c>
      <c r="F1502" s="67" t="s">
        <v>991</v>
      </c>
      <c r="G1502" s="67" t="s">
        <v>824</v>
      </c>
      <c r="H1502" s="68"/>
      <c r="I1502" s="67" t="s">
        <v>95</v>
      </c>
      <c r="J1502" s="66">
        <v>2020.0</v>
      </c>
      <c r="K1502" s="66">
        <v>1350.95</v>
      </c>
      <c r="L1502" s="66">
        <v>2010.0</v>
      </c>
      <c r="M1502" s="67" t="s">
        <v>85</v>
      </c>
      <c r="N1502" s="66">
        <v>37.0</v>
      </c>
      <c r="O1502" s="68"/>
      <c r="P1502" s="66">
        <v>1.0E-8</v>
      </c>
      <c r="Q1502" s="66"/>
      <c r="R1502" s="66">
        <v>1.0E-6</v>
      </c>
      <c r="S1502" s="68"/>
      <c r="T1502" s="66">
        <v>1.0</v>
      </c>
      <c r="U1502" s="68"/>
      <c r="V1502" s="68"/>
      <c r="W1502" s="68"/>
      <c r="X1502" s="69"/>
      <c r="Y1502" s="69"/>
      <c r="Z1502" s="66">
        <v>1.0</v>
      </c>
      <c r="AA1502" s="66">
        <v>1.0</v>
      </c>
      <c r="AB1502" s="68"/>
      <c r="AC1502" s="68"/>
      <c r="AD1502" s="68"/>
      <c r="AE1502" s="68"/>
      <c r="AF1502" s="68"/>
      <c r="AG1502" s="68"/>
      <c r="AH1502" s="68"/>
      <c r="AI1502" s="68"/>
      <c r="AJ1502" s="68"/>
      <c r="AK1502" s="68"/>
      <c r="AL1502" s="68"/>
      <c r="AM1502" s="68"/>
      <c r="AN1502" s="68"/>
      <c r="AO1502" s="68"/>
      <c r="AP1502" s="68"/>
      <c r="AQ1502" s="68"/>
      <c r="AR1502" s="68"/>
      <c r="AS1502" s="68"/>
      <c r="AT1502" s="68"/>
      <c r="AU1502" s="68"/>
      <c r="AV1502" s="68"/>
      <c r="AW1502" s="68"/>
      <c r="AX1502" s="68"/>
      <c r="AY1502" s="68"/>
      <c r="AZ1502" s="68"/>
      <c r="BA1502" s="68"/>
      <c r="BB1502" s="68"/>
      <c r="BC1502" s="68"/>
      <c r="BD1502" s="68"/>
      <c r="BE1502" s="68"/>
      <c r="BF1502" s="68"/>
      <c r="BG1502" s="68"/>
      <c r="BH1502" s="68"/>
      <c r="BI1502" s="68"/>
      <c r="BJ1502" s="68"/>
      <c r="BK1502" s="68"/>
      <c r="BL1502" s="68"/>
      <c r="BM1502" s="68"/>
      <c r="BN1502" s="68"/>
      <c r="BO1502" s="68"/>
      <c r="BP1502" s="68"/>
      <c r="BQ1502" s="68"/>
      <c r="BR1502" s="68"/>
      <c r="BS1502" s="68"/>
      <c r="BT1502" s="68"/>
      <c r="BU1502" s="68"/>
      <c r="BV1502" s="68"/>
      <c r="BW1502" s="68"/>
      <c r="BX1502" s="68"/>
      <c r="BY1502" s="68"/>
      <c r="BZ1502" s="68"/>
      <c r="CA1502" s="68"/>
      <c r="CB1502" s="68"/>
      <c r="CC1502" s="68"/>
      <c r="CD1502" s="68"/>
      <c r="CE1502" s="68"/>
      <c r="CF1502" s="68"/>
      <c r="CG1502" s="68"/>
      <c r="CH1502" s="68"/>
      <c r="CI1502" s="68"/>
    </row>
    <row r="1503">
      <c r="A1503" s="66">
        <v>108.0</v>
      </c>
      <c r="B1503" s="68"/>
      <c r="C1503" s="67" t="s">
        <v>758</v>
      </c>
      <c r="D1503" s="67" t="s">
        <v>990</v>
      </c>
      <c r="E1503" s="66">
        <v>2020.0</v>
      </c>
      <c r="F1503" s="67" t="s">
        <v>991</v>
      </c>
      <c r="G1503" s="67" t="s">
        <v>824</v>
      </c>
      <c r="H1503" s="68"/>
      <c r="I1503" s="67" t="s">
        <v>95</v>
      </c>
      <c r="J1503" s="66">
        <v>2020.0</v>
      </c>
      <c r="K1503" s="66">
        <v>1108.78</v>
      </c>
      <c r="L1503" s="66">
        <v>2010.0</v>
      </c>
      <c r="M1503" s="67" t="s">
        <v>85</v>
      </c>
      <c r="N1503" s="66">
        <v>37.0</v>
      </c>
      <c r="O1503" s="68"/>
      <c r="P1503" s="66">
        <v>1.0E-8</v>
      </c>
      <c r="Q1503" s="66"/>
      <c r="R1503" s="66">
        <v>0.1</v>
      </c>
      <c r="S1503" s="68"/>
      <c r="T1503" s="66">
        <v>1.0</v>
      </c>
      <c r="U1503" s="68"/>
      <c r="V1503" s="68"/>
      <c r="W1503" s="68"/>
      <c r="X1503" s="69"/>
      <c r="Y1503" s="69"/>
      <c r="Z1503" s="66">
        <v>1.0</v>
      </c>
      <c r="AA1503" s="66">
        <v>1.0</v>
      </c>
      <c r="AB1503" s="68"/>
      <c r="AC1503" s="68"/>
      <c r="AD1503" s="68"/>
      <c r="AE1503" s="68"/>
      <c r="AF1503" s="68"/>
      <c r="AG1503" s="68"/>
      <c r="AH1503" s="68"/>
      <c r="AI1503" s="68"/>
      <c r="AJ1503" s="68"/>
      <c r="AK1503" s="68"/>
      <c r="AL1503" s="68"/>
      <c r="AM1503" s="68"/>
      <c r="AN1503" s="68"/>
      <c r="AO1503" s="68"/>
      <c r="AP1503" s="68"/>
      <c r="AQ1503" s="68"/>
      <c r="AR1503" s="68"/>
      <c r="AS1503" s="68"/>
      <c r="AT1503" s="68"/>
      <c r="AU1503" s="68"/>
      <c r="AV1503" s="68"/>
      <c r="AW1503" s="68"/>
      <c r="AX1503" s="68"/>
      <c r="AY1503" s="68"/>
      <c r="AZ1503" s="68"/>
      <c r="BA1503" s="68"/>
      <c r="BB1503" s="68"/>
      <c r="BC1503" s="68"/>
      <c r="BD1503" s="68"/>
      <c r="BE1503" s="68"/>
      <c r="BF1503" s="68"/>
      <c r="BG1503" s="68"/>
      <c r="BH1503" s="68"/>
      <c r="BI1503" s="68"/>
      <c r="BJ1503" s="68"/>
      <c r="BK1503" s="68"/>
      <c r="BL1503" s="68"/>
      <c r="BM1503" s="68"/>
      <c r="BN1503" s="68"/>
      <c r="BO1503" s="68"/>
      <c r="BP1503" s="68"/>
      <c r="BQ1503" s="68"/>
      <c r="BR1503" s="68"/>
      <c r="BS1503" s="68"/>
      <c r="BT1503" s="68"/>
      <c r="BU1503" s="68"/>
      <c r="BV1503" s="68"/>
      <c r="BW1503" s="68"/>
      <c r="BX1503" s="68"/>
      <c r="BY1503" s="68"/>
      <c r="BZ1503" s="68"/>
      <c r="CA1503" s="68"/>
      <c r="CB1503" s="68"/>
      <c r="CC1503" s="68"/>
      <c r="CD1503" s="68"/>
      <c r="CE1503" s="68"/>
      <c r="CF1503" s="68"/>
      <c r="CG1503" s="68"/>
      <c r="CH1503" s="68"/>
      <c r="CI1503" s="68"/>
    </row>
    <row r="1504">
      <c r="A1504" s="66">
        <v>108.0</v>
      </c>
      <c r="B1504" s="68"/>
      <c r="C1504" s="67" t="s">
        <v>758</v>
      </c>
      <c r="D1504" s="67" t="s">
        <v>990</v>
      </c>
      <c r="E1504" s="66">
        <v>2020.0</v>
      </c>
      <c r="F1504" s="67" t="s">
        <v>991</v>
      </c>
      <c r="G1504" s="67" t="s">
        <v>824</v>
      </c>
      <c r="H1504" s="68"/>
      <c r="I1504" s="67" t="s">
        <v>95</v>
      </c>
      <c r="J1504" s="66">
        <v>2020.0</v>
      </c>
      <c r="K1504" s="66">
        <v>1108.78</v>
      </c>
      <c r="L1504" s="66">
        <v>2010.0</v>
      </c>
      <c r="M1504" s="67" t="s">
        <v>85</v>
      </c>
      <c r="N1504" s="66">
        <v>37.0</v>
      </c>
      <c r="O1504" s="68"/>
      <c r="P1504" s="66">
        <v>1.0E-8</v>
      </c>
      <c r="Q1504" s="66"/>
      <c r="R1504" s="66">
        <v>0.1</v>
      </c>
      <c r="S1504" s="68"/>
      <c r="T1504" s="66">
        <v>1.0</v>
      </c>
      <c r="U1504" s="68"/>
      <c r="V1504" s="68"/>
      <c r="W1504" s="68"/>
      <c r="X1504" s="69"/>
      <c r="Y1504" s="69"/>
      <c r="Z1504" s="66">
        <v>1.0</v>
      </c>
      <c r="AA1504" s="66">
        <v>1.0</v>
      </c>
      <c r="AB1504" s="68"/>
      <c r="AC1504" s="68"/>
      <c r="AD1504" s="68"/>
      <c r="AE1504" s="68"/>
      <c r="AF1504" s="68"/>
      <c r="AG1504" s="68"/>
      <c r="AH1504" s="68"/>
      <c r="AI1504" s="68"/>
      <c r="AJ1504" s="68"/>
      <c r="AK1504" s="68"/>
      <c r="AL1504" s="68"/>
      <c r="AM1504" s="68"/>
      <c r="AN1504" s="68"/>
      <c r="AO1504" s="68"/>
      <c r="AP1504" s="68"/>
      <c r="AQ1504" s="68"/>
      <c r="AR1504" s="68"/>
      <c r="AS1504" s="68"/>
      <c r="AT1504" s="68"/>
      <c r="AU1504" s="68"/>
      <c r="AV1504" s="68"/>
      <c r="AW1504" s="68"/>
      <c r="AX1504" s="68"/>
      <c r="AY1504" s="68"/>
      <c r="AZ1504" s="68"/>
      <c r="BA1504" s="68"/>
      <c r="BB1504" s="68"/>
      <c r="BC1504" s="68"/>
      <c r="BD1504" s="68"/>
      <c r="BE1504" s="68"/>
      <c r="BF1504" s="68"/>
      <c r="BG1504" s="68"/>
      <c r="BH1504" s="68"/>
      <c r="BI1504" s="68"/>
      <c r="BJ1504" s="68"/>
      <c r="BK1504" s="68"/>
      <c r="BL1504" s="68"/>
      <c r="BM1504" s="68"/>
      <c r="BN1504" s="68"/>
      <c r="BO1504" s="68"/>
      <c r="BP1504" s="68"/>
      <c r="BQ1504" s="68"/>
      <c r="BR1504" s="68"/>
      <c r="BS1504" s="68"/>
      <c r="BT1504" s="68"/>
      <c r="BU1504" s="68"/>
      <c r="BV1504" s="68"/>
      <c r="BW1504" s="68"/>
      <c r="BX1504" s="68"/>
      <c r="BY1504" s="68"/>
      <c r="BZ1504" s="68"/>
      <c r="CA1504" s="68"/>
      <c r="CB1504" s="68"/>
      <c r="CC1504" s="68"/>
      <c r="CD1504" s="68"/>
      <c r="CE1504" s="68"/>
      <c r="CF1504" s="68"/>
      <c r="CG1504" s="68"/>
      <c r="CH1504" s="68"/>
      <c r="CI1504" s="68"/>
    </row>
    <row r="1505">
      <c r="A1505" s="66">
        <v>108.0</v>
      </c>
      <c r="B1505" s="68"/>
      <c r="C1505" s="67" t="s">
        <v>758</v>
      </c>
      <c r="D1505" s="67" t="s">
        <v>990</v>
      </c>
      <c r="E1505" s="66">
        <v>2020.0</v>
      </c>
      <c r="F1505" s="67" t="s">
        <v>991</v>
      </c>
      <c r="G1505" s="67" t="s">
        <v>824</v>
      </c>
      <c r="H1505" s="68"/>
      <c r="I1505" s="67" t="s">
        <v>95</v>
      </c>
      <c r="J1505" s="66">
        <v>2020.0</v>
      </c>
      <c r="K1505" s="66">
        <v>911.72</v>
      </c>
      <c r="L1505" s="66">
        <v>2010.0</v>
      </c>
      <c r="M1505" s="67" t="s">
        <v>85</v>
      </c>
      <c r="N1505" s="66">
        <v>37.0</v>
      </c>
      <c r="O1505" s="68"/>
      <c r="P1505" s="66">
        <v>1.0E-8</v>
      </c>
      <c r="Q1505" s="66"/>
      <c r="R1505" s="66">
        <v>0.2</v>
      </c>
      <c r="S1505" s="68"/>
      <c r="T1505" s="66">
        <v>1.0</v>
      </c>
      <c r="U1505" s="68"/>
      <c r="V1505" s="68"/>
      <c r="W1505" s="68"/>
      <c r="X1505" s="69"/>
      <c r="Y1505" s="69"/>
      <c r="Z1505" s="66">
        <v>1.0</v>
      </c>
      <c r="AA1505" s="66">
        <v>1.0</v>
      </c>
      <c r="AB1505" s="68"/>
      <c r="AC1505" s="68"/>
      <c r="AD1505" s="68"/>
      <c r="AE1505" s="68"/>
      <c r="AF1505" s="68"/>
      <c r="AG1505" s="68"/>
      <c r="AH1505" s="68"/>
      <c r="AI1505" s="68"/>
      <c r="AJ1505" s="68"/>
      <c r="AK1505" s="68"/>
      <c r="AL1505" s="68"/>
      <c r="AM1505" s="68"/>
      <c r="AN1505" s="68"/>
      <c r="AO1505" s="68"/>
      <c r="AP1505" s="68"/>
      <c r="AQ1505" s="68"/>
      <c r="AR1505" s="68"/>
      <c r="AS1505" s="68"/>
      <c r="AT1505" s="68"/>
      <c r="AU1505" s="68"/>
      <c r="AV1505" s="68"/>
      <c r="AW1505" s="68"/>
      <c r="AX1505" s="68"/>
      <c r="AY1505" s="68"/>
      <c r="AZ1505" s="68"/>
      <c r="BA1505" s="68"/>
      <c r="BB1505" s="68"/>
      <c r="BC1505" s="68"/>
      <c r="BD1505" s="68"/>
      <c r="BE1505" s="68"/>
      <c r="BF1505" s="68"/>
      <c r="BG1505" s="68"/>
      <c r="BH1505" s="68"/>
      <c r="BI1505" s="68"/>
      <c r="BJ1505" s="68"/>
      <c r="BK1505" s="68"/>
      <c r="BL1505" s="68"/>
      <c r="BM1505" s="68"/>
      <c r="BN1505" s="68"/>
      <c r="BO1505" s="68"/>
      <c r="BP1505" s="68"/>
      <c r="BQ1505" s="68"/>
      <c r="BR1505" s="68"/>
      <c r="BS1505" s="68"/>
      <c r="BT1505" s="68"/>
      <c r="BU1505" s="68"/>
      <c r="BV1505" s="68"/>
      <c r="BW1505" s="68"/>
      <c r="BX1505" s="68"/>
      <c r="BY1505" s="68"/>
      <c r="BZ1505" s="68"/>
      <c r="CA1505" s="68"/>
      <c r="CB1505" s="68"/>
      <c r="CC1505" s="68"/>
      <c r="CD1505" s="68"/>
      <c r="CE1505" s="68"/>
      <c r="CF1505" s="68"/>
      <c r="CG1505" s="68"/>
      <c r="CH1505" s="68"/>
      <c r="CI1505" s="68"/>
    </row>
    <row r="1506">
      <c r="A1506" s="66">
        <v>108.0</v>
      </c>
      <c r="B1506" s="68"/>
      <c r="C1506" s="67" t="s">
        <v>758</v>
      </c>
      <c r="D1506" s="67" t="s">
        <v>990</v>
      </c>
      <c r="E1506" s="66">
        <v>2020.0</v>
      </c>
      <c r="F1506" s="67" t="s">
        <v>991</v>
      </c>
      <c r="G1506" s="67" t="s">
        <v>824</v>
      </c>
      <c r="H1506" s="68"/>
      <c r="I1506" s="67" t="s">
        <v>95</v>
      </c>
      <c r="J1506" s="66">
        <v>2020.0</v>
      </c>
      <c r="K1506" s="66">
        <v>528.42</v>
      </c>
      <c r="L1506" s="66">
        <v>2010.0</v>
      </c>
      <c r="M1506" s="67" t="s">
        <v>85</v>
      </c>
      <c r="N1506" s="66">
        <v>37.0</v>
      </c>
      <c r="O1506" s="68"/>
      <c r="P1506" s="66">
        <v>1.0E-8</v>
      </c>
      <c r="Q1506" s="66"/>
      <c r="R1506" s="66">
        <v>0.5</v>
      </c>
      <c r="S1506" s="68"/>
      <c r="T1506" s="66">
        <v>1.0</v>
      </c>
      <c r="U1506" s="68"/>
      <c r="V1506" s="68"/>
      <c r="W1506" s="68"/>
      <c r="X1506" s="69"/>
      <c r="Y1506" s="69"/>
      <c r="Z1506" s="66">
        <v>1.0</v>
      </c>
      <c r="AA1506" s="66">
        <v>1.0</v>
      </c>
      <c r="AB1506" s="68"/>
      <c r="AC1506" s="68"/>
      <c r="AD1506" s="68"/>
      <c r="AE1506" s="68"/>
      <c r="AF1506" s="68"/>
      <c r="AG1506" s="68"/>
      <c r="AH1506" s="68"/>
      <c r="AI1506" s="68"/>
      <c r="AJ1506" s="68"/>
      <c r="AK1506" s="68"/>
      <c r="AL1506" s="68"/>
      <c r="AM1506" s="68"/>
      <c r="AN1506" s="68"/>
      <c r="AO1506" s="68"/>
      <c r="AP1506" s="68"/>
      <c r="AQ1506" s="68"/>
      <c r="AR1506" s="68"/>
      <c r="AS1506" s="68"/>
      <c r="AT1506" s="68"/>
      <c r="AU1506" s="68"/>
      <c r="AV1506" s="68"/>
      <c r="AW1506" s="68"/>
      <c r="AX1506" s="68"/>
      <c r="AY1506" s="68"/>
      <c r="AZ1506" s="68"/>
      <c r="BA1506" s="68"/>
      <c r="BB1506" s="68"/>
      <c r="BC1506" s="68"/>
      <c r="BD1506" s="68"/>
      <c r="BE1506" s="68"/>
      <c r="BF1506" s="68"/>
      <c r="BG1506" s="68"/>
      <c r="BH1506" s="68"/>
      <c r="BI1506" s="68"/>
      <c r="BJ1506" s="68"/>
      <c r="BK1506" s="68"/>
      <c r="BL1506" s="68"/>
      <c r="BM1506" s="68"/>
      <c r="BN1506" s="68"/>
      <c r="BO1506" s="68"/>
      <c r="BP1506" s="68"/>
      <c r="BQ1506" s="68"/>
      <c r="BR1506" s="68"/>
      <c r="BS1506" s="68"/>
      <c r="BT1506" s="68"/>
      <c r="BU1506" s="68"/>
      <c r="BV1506" s="68"/>
      <c r="BW1506" s="68"/>
      <c r="BX1506" s="68"/>
      <c r="BY1506" s="68"/>
      <c r="BZ1506" s="68"/>
      <c r="CA1506" s="68"/>
      <c r="CB1506" s="68"/>
      <c r="CC1506" s="68"/>
      <c r="CD1506" s="68"/>
      <c r="CE1506" s="68"/>
      <c r="CF1506" s="68"/>
      <c r="CG1506" s="68"/>
      <c r="CH1506" s="68"/>
      <c r="CI1506" s="68"/>
    </row>
    <row r="1507">
      <c r="A1507" s="66">
        <v>108.0</v>
      </c>
      <c r="B1507" s="68"/>
      <c r="C1507" s="67" t="s">
        <v>758</v>
      </c>
      <c r="D1507" s="67" t="s">
        <v>990</v>
      </c>
      <c r="E1507" s="66">
        <v>2020.0</v>
      </c>
      <c r="F1507" s="67" t="s">
        <v>991</v>
      </c>
      <c r="G1507" s="67" t="s">
        <v>824</v>
      </c>
      <c r="H1507" s="68"/>
      <c r="I1507" s="67" t="s">
        <v>95</v>
      </c>
      <c r="J1507" s="66">
        <v>2020.0</v>
      </c>
      <c r="K1507" s="66">
        <v>528.42</v>
      </c>
      <c r="L1507" s="66">
        <v>2010.0</v>
      </c>
      <c r="M1507" s="67" t="s">
        <v>85</v>
      </c>
      <c r="N1507" s="66">
        <v>37.0</v>
      </c>
      <c r="O1507" s="68"/>
      <c r="P1507" s="66">
        <v>1.0E-8</v>
      </c>
      <c r="Q1507" s="66"/>
      <c r="R1507" s="66">
        <v>0.5</v>
      </c>
      <c r="S1507" s="68"/>
      <c r="T1507" s="66">
        <v>1.0</v>
      </c>
      <c r="U1507" s="68"/>
      <c r="V1507" s="68"/>
      <c r="W1507" s="68"/>
      <c r="X1507" s="69"/>
      <c r="Y1507" s="69"/>
      <c r="Z1507" s="66">
        <v>1.0</v>
      </c>
      <c r="AA1507" s="66">
        <v>1.0</v>
      </c>
      <c r="AB1507" s="68"/>
      <c r="AC1507" s="68"/>
      <c r="AD1507" s="68"/>
      <c r="AE1507" s="68"/>
      <c r="AF1507" s="68"/>
      <c r="AG1507" s="68"/>
      <c r="AH1507" s="68"/>
      <c r="AI1507" s="68"/>
      <c r="AJ1507" s="68"/>
      <c r="AK1507" s="68"/>
      <c r="AL1507" s="68"/>
      <c r="AM1507" s="68"/>
      <c r="AN1507" s="68"/>
      <c r="AO1507" s="68"/>
      <c r="AP1507" s="68"/>
      <c r="AQ1507" s="68"/>
      <c r="AR1507" s="68"/>
      <c r="AS1507" s="68"/>
      <c r="AT1507" s="68"/>
      <c r="AU1507" s="68"/>
      <c r="AV1507" s="68"/>
      <c r="AW1507" s="68"/>
      <c r="AX1507" s="68"/>
      <c r="AY1507" s="68"/>
      <c r="AZ1507" s="68"/>
      <c r="BA1507" s="68"/>
      <c r="BB1507" s="68"/>
      <c r="BC1507" s="68"/>
      <c r="BD1507" s="68"/>
      <c r="BE1507" s="68"/>
      <c r="BF1507" s="68"/>
      <c r="BG1507" s="68"/>
      <c r="BH1507" s="68"/>
      <c r="BI1507" s="68"/>
      <c r="BJ1507" s="68"/>
      <c r="BK1507" s="68"/>
      <c r="BL1507" s="68"/>
      <c r="BM1507" s="68"/>
      <c r="BN1507" s="68"/>
      <c r="BO1507" s="68"/>
      <c r="BP1507" s="68"/>
      <c r="BQ1507" s="68"/>
      <c r="BR1507" s="68"/>
      <c r="BS1507" s="68"/>
      <c r="BT1507" s="68"/>
      <c r="BU1507" s="68"/>
      <c r="BV1507" s="68"/>
      <c r="BW1507" s="68"/>
      <c r="BX1507" s="68"/>
      <c r="BY1507" s="68"/>
      <c r="BZ1507" s="68"/>
      <c r="CA1507" s="68"/>
      <c r="CB1507" s="68"/>
      <c r="CC1507" s="68"/>
      <c r="CD1507" s="68"/>
      <c r="CE1507" s="68"/>
      <c r="CF1507" s="68"/>
      <c r="CG1507" s="68"/>
      <c r="CH1507" s="68"/>
      <c r="CI1507" s="68"/>
    </row>
    <row r="1508">
      <c r="A1508" s="66">
        <v>108.0</v>
      </c>
      <c r="B1508" s="68"/>
      <c r="C1508" s="67" t="s">
        <v>758</v>
      </c>
      <c r="D1508" s="67" t="s">
        <v>990</v>
      </c>
      <c r="E1508" s="66">
        <v>2020.0</v>
      </c>
      <c r="F1508" s="67" t="s">
        <v>991</v>
      </c>
      <c r="G1508" s="67" t="s">
        <v>824</v>
      </c>
      <c r="H1508" s="68"/>
      <c r="I1508" s="67" t="s">
        <v>95</v>
      </c>
      <c r="J1508" s="66">
        <v>2020.0</v>
      </c>
      <c r="K1508" s="66">
        <v>528.42</v>
      </c>
      <c r="L1508" s="66">
        <v>2010.0</v>
      </c>
      <c r="M1508" s="67" t="s">
        <v>85</v>
      </c>
      <c r="N1508" s="66">
        <v>37.0</v>
      </c>
      <c r="O1508" s="68"/>
      <c r="P1508" s="66">
        <v>1.0E-8</v>
      </c>
      <c r="Q1508" s="66"/>
      <c r="R1508" s="66">
        <v>0.5</v>
      </c>
      <c r="S1508" s="68"/>
      <c r="T1508" s="66">
        <v>1.0</v>
      </c>
      <c r="U1508" s="68"/>
      <c r="V1508" s="68"/>
      <c r="W1508" s="68"/>
      <c r="X1508" s="69"/>
      <c r="Y1508" s="69"/>
      <c r="Z1508" s="66">
        <v>1.0</v>
      </c>
      <c r="AA1508" s="66">
        <v>1.0</v>
      </c>
      <c r="AB1508" s="68"/>
      <c r="AC1508" s="68"/>
      <c r="AD1508" s="68"/>
      <c r="AE1508" s="68"/>
      <c r="AF1508" s="68"/>
      <c r="AG1508" s="68"/>
      <c r="AH1508" s="68"/>
      <c r="AI1508" s="68"/>
      <c r="AJ1508" s="68"/>
      <c r="AK1508" s="68"/>
      <c r="AL1508" s="68"/>
      <c r="AM1508" s="68"/>
      <c r="AN1508" s="68"/>
      <c r="AO1508" s="68"/>
      <c r="AP1508" s="68"/>
      <c r="AQ1508" s="68"/>
      <c r="AR1508" s="68"/>
      <c r="AS1508" s="68"/>
      <c r="AT1508" s="68"/>
      <c r="AU1508" s="68"/>
      <c r="AV1508" s="68"/>
      <c r="AW1508" s="68"/>
      <c r="AX1508" s="68"/>
      <c r="AY1508" s="68"/>
      <c r="AZ1508" s="68"/>
      <c r="BA1508" s="68"/>
      <c r="BB1508" s="68"/>
      <c r="BC1508" s="68"/>
      <c r="BD1508" s="68"/>
      <c r="BE1508" s="68"/>
      <c r="BF1508" s="68"/>
      <c r="BG1508" s="68"/>
      <c r="BH1508" s="68"/>
      <c r="BI1508" s="68"/>
      <c r="BJ1508" s="68"/>
      <c r="BK1508" s="68"/>
      <c r="BL1508" s="68"/>
      <c r="BM1508" s="68"/>
      <c r="BN1508" s="68"/>
      <c r="BO1508" s="68"/>
      <c r="BP1508" s="68"/>
      <c r="BQ1508" s="68"/>
      <c r="BR1508" s="68"/>
      <c r="BS1508" s="68"/>
      <c r="BT1508" s="68"/>
      <c r="BU1508" s="68"/>
      <c r="BV1508" s="68"/>
      <c r="BW1508" s="68"/>
      <c r="BX1508" s="68"/>
      <c r="BY1508" s="68"/>
      <c r="BZ1508" s="68"/>
      <c r="CA1508" s="68"/>
      <c r="CB1508" s="68"/>
      <c r="CC1508" s="68"/>
      <c r="CD1508" s="68"/>
      <c r="CE1508" s="68"/>
      <c r="CF1508" s="68"/>
      <c r="CG1508" s="68"/>
      <c r="CH1508" s="68"/>
      <c r="CI1508" s="68"/>
    </row>
    <row r="1509">
      <c r="A1509" s="66">
        <v>108.0</v>
      </c>
      <c r="B1509" s="68"/>
      <c r="C1509" s="67" t="s">
        <v>758</v>
      </c>
      <c r="D1509" s="67" t="s">
        <v>990</v>
      </c>
      <c r="E1509" s="66">
        <v>2020.0</v>
      </c>
      <c r="F1509" s="67" t="s">
        <v>991</v>
      </c>
      <c r="G1509" s="67" t="s">
        <v>824</v>
      </c>
      <c r="H1509" s="68"/>
      <c r="I1509" s="67" t="s">
        <v>95</v>
      </c>
      <c r="J1509" s="66">
        <v>2020.0</v>
      </c>
      <c r="K1509" s="66">
        <v>528.42</v>
      </c>
      <c r="L1509" s="66">
        <v>2010.0</v>
      </c>
      <c r="M1509" s="67" t="s">
        <v>85</v>
      </c>
      <c r="N1509" s="66">
        <v>37.0</v>
      </c>
      <c r="O1509" s="68"/>
      <c r="P1509" s="66">
        <v>1.0E-8</v>
      </c>
      <c r="Q1509" s="66"/>
      <c r="R1509" s="66">
        <v>0.5</v>
      </c>
      <c r="S1509" s="68"/>
      <c r="T1509" s="66">
        <v>1.0</v>
      </c>
      <c r="U1509" s="68"/>
      <c r="V1509" s="68"/>
      <c r="W1509" s="68"/>
      <c r="X1509" s="69"/>
      <c r="Y1509" s="69"/>
      <c r="Z1509" s="66">
        <v>1.0</v>
      </c>
      <c r="AA1509" s="66">
        <v>1.0</v>
      </c>
      <c r="AB1509" s="68"/>
      <c r="AC1509" s="68"/>
      <c r="AD1509" s="68"/>
      <c r="AE1509" s="68"/>
      <c r="AF1509" s="68"/>
      <c r="AG1509" s="68"/>
      <c r="AH1509" s="68"/>
      <c r="AI1509" s="68"/>
      <c r="AJ1509" s="68"/>
      <c r="AK1509" s="68"/>
      <c r="AL1509" s="68"/>
      <c r="AM1509" s="68"/>
      <c r="AN1509" s="68"/>
      <c r="AO1509" s="68"/>
      <c r="AP1509" s="68"/>
      <c r="AQ1509" s="68"/>
      <c r="AR1509" s="68"/>
      <c r="AS1509" s="68"/>
      <c r="AT1509" s="68"/>
      <c r="AU1509" s="68"/>
      <c r="AV1509" s="68"/>
      <c r="AW1509" s="68"/>
      <c r="AX1509" s="68"/>
      <c r="AY1509" s="68"/>
      <c r="AZ1509" s="68"/>
      <c r="BA1509" s="68"/>
      <c r="BB1509" s="68"/>
      <c r="BC1509" s="68"/>
      <c r="BD1509" s="68"/>
      <c r="BE1509" s="68"/>
      <c r="BF1509" s="68"/>
      <c r="BG1509" s="68"/>
      <c r="BH1509" s="68"/>
      <c r="BI1509" s="68"/>
      <c r="BJ1509" s="68"/>
      <c r="BK1509" s="68"/>
      <c r="BL1509" s="68"/>
      <c r="BM1509" s="68"/>
      <c r="BN1509" s="68"/>
      <c r="BO1509" s="68"/>
      <c r="BP1509" s="68"/>
      <c r="BQ1509" s="68"/>
      <c r="BR1509" s="68"/>
      <c r="BS1509" s="68"/>
      <c r="BT1509" s="68"/>
      <c r="BU1509" s="68"/>
      <c r="BV1509" s="68"/>
      <c r="BW1509" s="68"/>
      <c r="BX1509" s="68"/>
      <c r="BY1509" s="68"/>
      <c r="BZ1509" s="68"/>
      <c r="CA1509" s="68"/>
      <c r="CB1509" s="68"/>
      <c r="CC1509" s="68"/>
      <c r="CD1509" s="68"/>
      <c r="CE1509" s="68"/>
      <c r="CF1509" s="68"/>
      <c r="CG1509" s="68"/>
      <c r="CH1509" s="68"/>
      <c r="CI1509" s="68"/>
    </row>
    <row r="1510">
      <c r="A1510" s="66">
        <v>108.0</v>
      </c>
      <c r="B1510" s="68"/>
      <c r="C1510" s="67" t="s">
        <v>758</v>
      </c>
      <c r="D1510" s="67" t="s">
        <v>990</v>
      </c>
      <c r="E1510" s="66">
        <v>2020.0</v>
      </c>
      <c r="F1510" s="67" t="s">
        <v>991</v>
      </c>
      <c r="G1510" s="67" t="s">
        <v>824</v>
      </c>
      <c r="H1510" s="68"/>
      <c r="I1510" s="67" t="s">
        <v>95</v>
      </c>
      <c r="J1510" s="66">
        <v>2020.0</v>
      </c>
      <c r="K1510" s="66">
        <v>528.42</v>
      </c>
      <c r="L1510" s="66">
        <v>2010.0</v>
      </c>
      <c r="M1510" s="67" t="s">
        <v>85</v>
      </c>
      <c r="N1510" s="66">
        <v>37.0</v>
      </c>
      <c r="O1510" s="68"/>
      <c r="P1510" s="66">
        <v>1.0E-8</v>
      </c>
      <c r="Q1510" s="66"/>
      <c r="R1510" s="66">
        <v>0.5</v>
      </c>
      <c r="S1510" s="68"/>
      <c r="T1510" s="66">
        <v>1.0</v>
      </c>
      <c r="U1510" s="68"/>
      <c r="V1510" s="68"/>
      <c r="W1510" s="68"/>
      <c r="X1510" s="69"/>
      <c r="Y1510" s="69"/>
      <c r="Z1510" s="66">
        <v>1.0</v>
      </c>
      <c r="AA1510" s="66">
        <v>1.0</v>
      </c>
      <c r="AB1510" s="68"/>
      <c r="AC1510" s="68"/>
      <c r="AD1510" s="68"/>
      <c r="AE1510" s="68"/>
      <c r="AF1510" s="68"/>
      <c r="AG1510" s="68"/>
      <c r="AH1510" s="68"/>
      <c r="AI1510" s="68"/>
      <c r="AJ1510" s="68"/>
      <c r="AK1510" s="68"/>
      <c r="AL1510" s="68"/>
      <c r="AM1510" s="68"/>
      <c r="AN1510" s="68"/>
      <c r="AO1510" s="68"/>
      <c r="AP1510" s="68"/>
      <c r="AQ1510" s="68"/>
      <c r="AR1510" s="68"/>
      <c r="AS1510" s="68"/>
      <c r="AT1510" s="68"/>
      <c r="AU1510" s="68"/>
      <c r="AV1510" s="68"/>
      <c r="AW1510" s="68"/>
      <c r="AX1510" s="68"/>
      <c r="AY1510" s="68"/>
      <c r="AZ1510" s="68"/>
      <c r="BA1510" s="68"/>
      <c r="BB1510" s="68"/>
      <c r="BC1510" s="68"/>
      <c r="BD1510" s="68"/>
      <c r="BE1510" s="68"/>
      <c r="BF1510" s="68"/>
      <c r="BG1510" s="68"/>
      <c r="BH1510" s="68"/>
      <c r="BI1510" s="68"/>
      <c r="BJ1510" s="68"/>
      <c r="BK1510" s="68"/>
      <c r="BL1510" s="68"/>
      <c r="BM1510" s="68"/>
      <c r="BN1510" s="68"/>
      <c r="BO1510" s="68"/>
      <c r="BP1510" s="68"/>
      <c r="BQ1510" s="68"/>
      <c r="BR1510" s="68"/>
      <c r="BS1510" s="68"/>
      <c r="BT1510" s="68"/>
      <c r="BU1510" s="68"/>
      <c r="BV1510" s="68"/>
      <c r="BW1510" s="68"/>
      <c r="BX1510" s="68"/>
      <c r="BY1510" s="68"/>
      <c r="BZ1510" s="68"/>
      <c r="CA1510" s="68"/>
      <c r="CB1510" s="68"/>
      <c r="CC1510" s="68"/>
      <c r="CD1510" s="68"/>
      <c r="CE1510" s="68"/>
      <c r="CF1510" s="68"/>
      <c r="CG1510" s="68"/>
      <c r="CH1510" s="68"/>
      <c r="CI1510" s="68"/>
    </row>
    <row r="1511">
      <c r="A1511" s="66">
        <v>108.0</v>
      </c>
      <c r="B1511" s="68"/>
      <c r="C1511" s="67" t="s">
        <v>758</v>
      </c>
      <c r="D1511" s="67" t="s">
        <v>990</v>
      </c>
      <c r="E1511" s="66">
        <v>2020.0</v>
      </c>
      <c r="F1511" s="67" t="s">
        <v>991</v>
      </c>
      <c r="G1511" s="67" t="s">
        <v>824</v>
      </c>
      <c r="H1511" s="68"/>
      <c r="I1511" s="67" t="s">
        <v>95</v>
      </c>
      <c r="J1511" s="66">
        <v>2020.0</v>
      </c>
      <c r="K1511" s="66">
        <v>405.66</v>
      </c>
      <c r="L1511" s="66">
        <v>2010.0</v>
      </c>
      <c r="M1511" s="67" t="s">
        <v>85</v>
      </c>
      <c r="N1511" s="66">
        <v>37.0</v>
      </c>
      <c r="O1511" s="68"/>
      <c r="P1511" s="66">
        <v>1.0E-8</v>
      </c>
      <c r="Q1511" s="66"/>
      <c r="R1511" s="66">
        <v>0.6666</v>
      </c>
      <c r="S1511" s="68"/>
      <c r="T1511" s="66">
        <v>1.0</v>
      </c>
      <c r="U1511" s="68"/>
      <c r="V1511" s="68"/>
      <c r="W1511" s="68"/>
      <c r="X1511" s="69"/>
      <c r="Y1511" s="69"/>
      <c r="Z1511" s="66">
        <v>1.0</v>
      </c>
      <c r="AA1511" s="66">
        <v>1.0</v>
      </c>
      <c r="AB1511" s="68"/>
      <c r="AC1511" s="68"/>
      <c r="AD1511" s="68"/>
      <c r="AE1511" s="68"/>
      <c r="AF1511" s="68"/>
      <c r="AG1511" s="68"/>
      <c r="AH1511" s="68"/>
      <c r="AI1511" s="68"/>
      <c r="AJ1511" s="68"/>
      <c r="AK1511" s="68"/>
      <c r="AL1511" s="68"/>
      <c r="AM1511" s="68"/>
      <c r="AN1511" s="68"/>
      <c r="AO1511" s="68"/>
      <c r="AP1511" s="68"/>
      <c r="AQ1511" s="68"/>
      <c r="AR1511" s="68"/>
      <c r="AS1511" s="68"/>
      <c r="AT1511" s="68"/>
      <c r="AU1511" s="68"/>
      <c r="AV1511" s="68"/>
      <c r="AW1511" s="68"/>
      <c r="AX1511" s="68"/>
      <c r="AY1511" s="68"/>
      <c r="AZ1511" s="68"/>
      <c r="BA1511" s="68"/>
      <c r="BB1511" s="68"/>
      <c r="BC1511" s="68"/>
      <c r="BD1511" s="68"/>
      <c r="BE1511" s="68"/>
      <c r="BF1511" s="68"/>
      <c r="BG1511" s="68"/>
      <c r="BH1511" s="68"/>
      <c r="BI1511" s="68"/>
      <c r="BJ1511" s="68"/>
      <c r="BK1511" s="68"/>
      <c r="BL1511" s="68"/>
      <c r="BM1511" s="68"/>
      <c r="BN1511" s="68"/>
      <c r="BO1511" s="68"/>
      <c r="BP1511" s="68"/>
      <c r="BQ1511" s="68"/>
      <c r="BR1511" s="68"/>
      <c r="BS1511" s="68"/>
      <c r="BT1511" s="68"/>
      <c r="BU1511" s="68"/>
      <c r="BV1511" s="68"/>
      <c r="BW1511" s="68"/>
      <c r="BX1511" s="68"/>
      <c r="BY1511" s="68"/>
      <c r="BZ1511" s="68"/>
      <c r="CA1511" s="68"/>
      <c r="CB1511" s="68"/>
      <c r="CC1511" s="68"/>
      <c r="CD1511" s="68"/>
      <c r="CE1511" s="68"/>
      <c r="CF1511" s="68"/>
      <c r="CG1511" s="68"/>
      <c r="CH1511" s="68"/>
      <c r="CI1511" s="68"/>
    </row>
    <row r="1512">
      <c r="A1512" s="66">
        <v>108.0</v>
      </c>
      <c r="B1512" s="68"/>
      <c r="C1512" s="67" t="s">
        <v>758</v>
      </c>
      <c r="D1512" s="67" t="s">
        <v>990</v>
      </c>
      <c r="E1512" s="66">
        <v>2020.0</v>
      </c>
      <c r="F1512" s="67" t="s">
        <v>991</v>
      </c>
      <c r="G1512" s="67" t="s">
        <v>824</v>
      </c>
      <c r="H1512" s="68"/>
      <c r="I1512" s="67" t="s">
        <v>95</v>
      </c>
      <c r="J1512" s="66">
        <v>2020.0</v>
      </c>
      <c r="K1512" s="66">
        <v>343.27</v>
      </c>
      <c r="L1512" s="66">
        <v>2010.0</v>
      </c>
      <c r="M1512" s="67" t="s">
        <v>85</v>
      </c>
      <c r="N1512" s="66">
        <v>37.0</v>
      </c>
      <c r="O1512" s="68"/>
      <c r="P1512" s="66">
        <v>1.0E-8</v>
      </c>
      <c r="Q1512" s="66"/>
      <c r="R1512" s="66">
        <v>0.8</v>
      </c>
      <c r="S1512" s="68"/>
      <c r="T1512" s="66">
        <v>1.0</v>
      </c>
      <c r="U1512" s="68"/>
      <c r="V1512" s="68"/>
      <c r="W1512" s="68"/>
      <c r="X1512" s="69"/>
      <c r="Y1512" s="69"/>
      <c r="Z1512" s="66">
        <v>1.0</v>
      </c>
      <c r="AA1512" s="66">
        <v>1.0</v>
      </c>
      <c r="AB1512" s="68"/>
      <c r="AC1512" s="68"/>
      <c r="AD1512" s="68"/>
      <c r="AE1512" s="68"/>
      <c r="AF1512" s="68"/>
      <c r="AG1512" s="68"/>
      <c r="AH1512" s="68"/>
      <c r="AI1512" s="68"/>
      <c r="AJ1512" s="68"/>
      <c r="AK1512" s="68"/>
      <c r="AL1512" s="68"/>
      <c r="AM1512" s="68"/>
      <c r="AN1512" s="68"/>
      <c r="AO1512" s="68"/>
      <c r="AP1512" s="68"/>
      <c r="AQ1512" s="68"/>
      <c r="AR1512" s="68"/>
      <c r="AS1512" s="68"/>
      <c r="AT1512" s="68"/>
      <c r="AU1512" s="68"/>
      <c r="AV1512" s="68"/>
      <c r="AW1512" s="68"/>
      <c r="AX1512" s="68"/>
      <c r="AY1512" s="68"/>
      <c r="AZ1512" s="68"/>
      <c r="BA1512" s="68"/>
      <c r="BB1512" s="68"/>
      <c r="BC1512" s="68"/>
      <c r="BD1512" s="68"/>
      <c r="BE1512" s="68"/>
      <c r="BF1512" s="68"/>
      <c r="BG1512" s="68"/>
      <c r="BH1512" s="68"/>
      <c r="BI1512" s="68"/>
      <c r="BJ1512" s="68"/>
      <c r="BK1512" s="68"/>
      <c r="BL1512" s="68"/>
      <c r="BM1512" s="68"/>
      <c r="BN1512" s="68"/>
      <c r="BO1512" s="68"/>
      <c r="BP1512" s="68"/>
      <c r="BQ1512" s="68"/>
      <c r="BR1512" s="68"/>
      <c r="BS1512" s="68"/>
      <c r="BT1512" s="68"/>
      <c r="BU1512" s="68"/>
      <c r="BV1512" s="68"/>
      <c r="BW1512" s="68"/>
      <c r="BX1512" s="68"/>
      <c r="BY1512" s="68"/>
      <c r="BZ1512" s="68"/>
      <c r="CA1512" s="68"/>
      <c r="CB1512" s="68"/>
      <c r="CC1512" s="68"/>
      <c r="CD1512" s="68"/>
      <c r="CE1512" s="68"/>
      <c r="CF1512" s="68"/>
      <c r="CG1512" s="68"/>
      <c r="CH1512" s="68"/>
      <c r="CI1512" s="68"/>
    </row>
    <row r="1513">
      <c r="A1513" s="66">
        <v>108.0</v>
      </c>
      <c r="B1513" s="68"/>
      <c r="C1513" s="67" t="s">
        <v>758</v>
      </c>
      <c r="D1513" s="67" t="s">
        <v>990</v>
      </c>
      <c r="E1513" s="66">
        <v>2020.0</v>
      </c>
      <c r="F1513" s="67" t="s">
        <v>991</v>
      </c>
      <c r="G1513" s="67" t="s">
        <v>824</v>
      </c>
      <c r="H1513" s="68"/>
      <c r="I1513" s="67" t="s">
        <v>95</v>
      </c>
      <c r="J1513" s="66">
        <v>2020.0</v>
      </c>
      <c r="K1513" s="66">
        <v>275.25</v>
      </c>
      <c r="L1513" s="66">
        <v>2010.0</v>
      </c>
      <c r="M1513" s="67" t="s">
        <v>85</v>
      </c>
      <c r="N1513" s="66">
        <v>37.0</v>
      </c>
      <c r="O1513" s="68"/>
      <c r="P1513" s="66">
        <v>1.0E-8</v>
      </c>
      <c r="Q1513" s="66"/>
      <c r="R1513" s="66">
        <v>1.0000001</v>
      </c>
      <c r="S1513" s="68"/>
      <c r="T1513" s="66">
        <v>1.0</v>
      </c>
      <c r="U1513" s="68"/>
      <c r="V1513" s="68"/>
      <c r="W1513" s="68"/>
      <c r="X1513" s="69"/>
      <c r="Y1513" s="69"/>
      <c r="Z1513" s="66">
        <v>1.0</v>
      </c>
      <c r="AA1513" s="66">
        <v>1.0</v>
      </c>
      <c r="AB1513" s="68"/>
      <c r="AC1513" s="68"/>
      <c r="AD1513" s="68"/>
      <c r="AE1513" s="68"/>
      <c r="AF1513" s="68"/>
      <c r="AG1513" s="68"/>
      <c r="AH1513" s="68"/>
      <c r="AI1513" s="68"/>
      <c r="AJ1513" s="68"/>
      <c r="AK1513" s="68"/>
      <c r="AL1513" s="68"/>
      <c r="AM1513" s="68"/>
      <c r="AN1513" s="68"/>
      <c r="AO1513" s="68"/>
      <c r="AP1513" s="68"/>
      <c r="AQ1513" s="68"/>
      <c r="AR1513" s="68"/>
      <c r="AS1513" s="68"/>
      <c r="AT1513" s="68"/>
      <c r="AU1513" s="68"/>
      <c r="AV1513" s="68"/>
      <c r="AW1513" s="68"/>
      <c r="AX1513" s="68"/>
      <c r="AY1513" s="68"/>
      <c r="AZ1513" s="68"/>
      <c r="BA1513" s="68"/>
      <c r="BB1513" s="68"/>
      <c r="BC1513" s="68"/>
      <c r="BD1513" s="68"/>
      <c r="BE1513" s="68"/>
      <c r="BF1513" s="68"/>
      <c r="BG1513" s="68"/>
      <c r="BH1513" s="68"/>
      <c r="BI1513" s="68"/>
      <c r="BJ1513" s="68"/>
      <c r="BK1513" s="68"/>
      <c r="BL1513" s="68"/>
      <c r="BM1513" s="68"/>
      <c r="BN1513" s="68"/>
      <c r="BO1513" s="68"/>
      <c r="BP1513" s="68"/>
      <c r="BQ1513" s="68"/>
      <c r="BR1513" s="68"/>
      <c r="BS1513" s="68"/>
      <c r="BT1513" s="68"/>
      <c r="BU1513" s="68"/>
      <c r="BV1513" s="68"/>
      <c r="BW1513" s="68"/>
      <c r="BX1513" s="68"/>
      <c r="BY1513" s="68"/>
      <c r="BZ1513" s="68"/>
      <c r="CA1513" s="68"/>
      <c r="CB1513" s="68"/>
      <c r="CC1513" s="68"/>
      <c r="CD1513" s="68"/>
      <c r="CE1513" s="68"/>
      <c r="CF1513" s="68"/>
      <c r="CG1513" s="68"/>
      <c r="CH1513" s="68"/>
      <c r="CI1513" s="68"/>
    </row>
    <row r="1514">
      <c r="A1514" s="66">
        <v>108.0</v>
      </c>
      <c r="B1514" s="68"/>
      <c r="C1514" s="67" t="s">
        <v>758</v>
      </c>
      <c r="D1514" s="67" t="s">
        <v>990</v>
      </c>
      <c r="E1514" s="66">
        <v>2020.0</v>
      </c>
      <c r="F1514" s="67" t="s">
        <v>991</v>
      </c>
      <c r="G1514" s="67" t="s">
        <v>824</v>
      </c>
      <c r="H1514" s="68"/>
      <c r="I1514" s="67" t="s">
        <v>95</v>
      </c>
      <c r="J1514" s="66">
        <v>2020.0</v>
      </c>
      <c r="K1514" s="66">
        <v>275.25</v>
      </c>
      <c r="L1514" s="66">
        <v>2010.0</v>
      </c>
      <c r="M1514" s="67" t="s">
        <v>85</v>
      </c>
      <c r="N1514" s="66">
        <v>37.0</v>
      </c>
      <c r="O1514" s="68"/>
      <c r="P1514" s="66">
        <v>1.0E-8</v>
      </c>
      <c r="Q1514" s="66"/>
      <c r="R1514" s="66">
        <v>1.0000001</v>
      </c>
      <c r="S1514" s="68"/>
      <c r="T1514" s="66">
        <v>1.0</v>
      </c>
      <c r="U1514" s="68"/>
      <c r="V1514" s="68"/>
      <c r="W1514" s="68"/>
      <c r="X1514" s="69"/>
      <c r="Y1514" s="69"/>
      <c r="Z1514" s="66">
        <v>1.0</v>
      </c>
      <c r="AA1514" s="66">
        <v>1.0</v>
      </c>
      <c r="AB1514" s="68"/>
      <c r="AC1514" s="68"/>
      <c r="AD1514" s="68"/>
      <c r="AE1514" s="68"/>
      <c r="AF1514" s="68"/>
      <c r="AG1514" s="68"/>
      <c r="AH1514" s="68"/>
      <c r="AI1514" s="68"/>
      <c r="AJ1514" s="68"/>
      <c r="AK1514" s="68"/>
      <c r="AL1514" s="68"/>
      <c r="AM1514" s="68"/>
      <c r="AN1514" s="68"/>
      <c r="AO1514" s="68"/>
      <c r="AP1514" s="68"/>
      <c r="AQ1514" s="68"/>
      <c r="AR1514" s="68"/>
      <c r="AS1514" s="68"/>
      <c r="AT1514" s="68"/>
      <c r="AU1514" s="68"/>
      <c r="AV1514" s="68"/>
      <c r="AW1514" s="68"/>
      <c r="AX1514" s="68"/>
      <c r="AY1514" s="68"/>
      <c r="AZ1514" s="68"/>
      <c r="BA1514" s="68"/>
      <c r="BB1514" s="68"/>
      <c r="BC1514" s="68"/>
      <c r="BD1514" s="68"/>
      <c r="BE1514" s="68"/>
      <c r="BF1514" s="68"/>
      <c r="BG1514" s="68"/>
      <c r="BH1514" s="68"/>
      <c r="BI1514" s="68"/>
      <c r="BJ1514" s="68"/>
      <c r="BK1514" s="68"/>
      <c r="BL1514" s="68"/>
      <c r="BM1514" s="68"/>
      <c r="BN1514" s="68"/>
      <c r="BO1514" s="68"/>
      <c r="BP1514" s="68"/>
      <c r="BQ1514" s="68"/>
      <c r="BR1514" s="68"/>
      <c r="BS1514" s="68"/>
      <c r="BT1514" s="68"/>
      <c r="BU1514" s="68"/>
      <c r="BV1514" s="68"/>
      <c r="BW1514" s="68"/>
      <c r="BX1514" s="68"/>
      <c r="BY1514" s="68"/>
      <c r="BZ1514" s="68"/>
      <c r="CA1514" s="68"/>
      <c r="CB1514" s="68"/>
      <c r="CC1514" s="68"/>
      <c r="CD1514" s="68"/>
      <c r="CE1514" s="68"/>
      <c r="CF1514" s="68"/>
      <c r="CG1514" s="68"/>
      <c r="CH1514" s="68"/>
      <c r="CI1514" s="68"/>
    </row>
    <row r="1515">
      <c r="A1515" s="66">
        <v>108.0</v>
      </c>
      <c r="B1515" s="68"/>
      <c r="C1515" s="67" t="s">
        <v>758</v>
      </c>
      <c r="D1515" s="67" t="s">
        <v>990</v>
      </c>
      <c r="E1515" s="66">
        <v>2020.0</v>
      </c>
      <c r="F1515" s="67" t="s">
        <v>991</v>
      </c>
      <c r="G1515" s="67" t="s">
        <v>824</v>
      </c>
      <c r="H1515" s="68"/>
      <c r="I1515" s="67" t="s">
        <v>95</v>
      </c>
      <c r="J1515" s="66">
        <v>2020.0</v>
      </c>
      <c r="K1515" s="66">
        <v>275.25</v>
      </c>
      <c r="L1515" s="66">
        <v>2010.0</v>
      </c>
      <c r="M1515" s="67" t="s">
        <v>85</v>
      </c>
      <c r="N1515" s="66">
        <v>37.0</v>
      </c>
      <c r="O1515" s="68"/>
      <c r="P1515" s="66">
        <v>1.0E-8</v>
      </c>
      <c r="Q1515" s="66"/>
      <c r="R1515" s="66">
        <v>1.0000001</v>
      </c>
      <c r="S1515" s="68"/>
      <c r="T1515" s="66">
        <v>1.0</v>
      </c>
      <c r="U1515" s="68"/>
      <c r="V1515" s="68"/>
      <c r="W1515" s="68"/>
      <c r="X1515" s="69"/>
      <c r="Y1515" s="69"/>
      <c r="Z1515" s="66">
        <v>1.0</v>
      </c>
      <c r="AA1515" s="66">
        <v>1.0</v>
      </c>
      <c r="AB1515" s="68"/>
      <c r="AC1515" s="68"/>
      <c r="AD1515" s="68"/>
      <c r="AE1515" s="68"/>
      <c r="AF1515" s="68"/>
      <c r="AG1515" s="68"/>
      <c r="AH1515" s="68"/>
      <c r="AI1515" s="68"/>
      <c r="AJ1515" s="68"/>
      <c r="AK1515" s="68"/>
      <c r="AL1515" s="68"/>
      <c r="AM1515" s="68"/>
      <c r="AN1515" s="68"/>
      <c r="AO1515" s="68"/>
      <c r="AP1515" s="68"/>
      <c r="AQ1515" s="68"/>
      <c r="AR1515" s="68"/>
      <c r="AS1515" s="68"/>
      <c r="AT1515" s="68"/>
      <c r="AU1515" s="68"/>
      <c r="AV1515" s="68"/>
      <c r="AW1515" s="68"/>
      <c r="AX1515" s="68"/>
      <c r="AY1515" s="68"/>
      <c r="AZ1515" s="68"/>
      <c r="BA1515" s="68"/>
      <c r="BB1515" s="68"/>
      <c r="BC1515" s="68"/>
      <c r="BD1515" s="68"/>
      <c r="BE1515" s="68"/>
      <c r="BF1515" s="68"/>
      <c r="BG1515" s="68"/>
      <c r="BH1515" s="68"/>
      <c r="BI1515" s="68"/>
      <c r="BJ1515" s="68"/>
      <c r="BK1515" s="68"/>
      <c r="BL1515" s="68"/>
      <c r="BM1515" s="68"/>
      <c r="BN1515" s="68"/>
      <c r="BO1515" s="68"/>
      <c r="BP1515" s="68"/>
      <c r="BQ1515" s="68"/>
      <c r="BR1515" s="68"/>
      <c r="BS1515" s="68"/>
      <c r="BT1515" s="68"/>
      <c r="BU1515" s="68"/>
      <c r="BV1515" s="68"/>
      <c r="BW1515" s="68"/>
      <c r="BX1515" s="68"/>
      <c r="BY1515" s="68"/>
      <c r="BZ1515" s="68"/>
      <c r="CA1515" s="68"/>
      <c r="CB1515" s="68"/>
      <c r="CC1515" s="68"/>
      <c r="CD1515" s="68"/>
      <c r="CE1515" s="68"/>
      <c r="CF1515" s="68"/>
      <c r="CG1515" s="68"/>
      <c r="CH1515" s="68"/>
      <c r="CI1515" s="68"/>
    </row>
    <row r="1516">
      <c r="A1516" s="66">
        <v>108.0</v>
      </c>
      <c r="B1516" s="68"/>
      <c r="C1516" s="67" t="s">
        <v>758</v>
      </c>
      <c r="D1516" s="67" t="s">
        <v>990</v>
      </c>
      <c r="E1516" s="66">
        <v>2020.0</v>
      </c>
      <c r="F1516" s="67" t="s">
        <v>991</v>
      </c>
      <c r="G1516" s="67" t="s">
        <v>824</v>
      </c>
      <c r="H1516" s="68"/>
      <c r="I1516" s="67" t="s">
        <v>95</v>
      </c>
      <c r="J1516" s="66">
        <v>2020.0</v>
      </c>
      <c r="K1516" s="66">
        <v>275.18</v>
      </c>
      <c r="L1516" s="66">
        <v>2010.0</v>
      </c>
      <c r="M1516" s="67" t="s">
        <v>85</v>
      </c>
      <c r="N1516" s="66">
        <v>37.0</v>
      </c>
      <c r="O1516" s="68"/>
      <c r="P1516" s="66">
        <v>1.0E-8</v>
      </c>
      <c r="Q1516" s="66"/>
      <c r="R1516" s="66">
        <v>1.0000001</v>
      </c>
      <c r="S1516" s="68"/>
      <c r="T1516" s="66">
        <v>1.0</v>
      </c>
      <c r="U1516" s="68"/>
      <c r="V1516" s="68"/>
      <c r="W1516" s="68"/>
      <c r="X1516" s="69"/>
      <c r="Y1516" s="69"/>
      <c r="Z1516" s="66">
        <v>1.0</v>
      </c>
      <c r="AA1516" s="66">
        <v>1.0</v>
      </c>
      <c r="AB1516" s="68"/>
      <c r="AC1516" s="68"/>
      <c r="AD1516" s="68"/>
      <c r="AE1516" s="68"/>
      <c r="AF1516" s="68"/>
      <c r="AG1516" s="68"/>
      <c r="AH1516" s="68"/>
      <c r="AI1516" s="68"/>
      <c r="AJ1516" s="68"/>
      <c r="AK1516" s="68"/>
      <c r="AL1516" s="68"/>
      <c r="AM1516" s="68"/>
      <c r="AN1516" s="68"/>
      <c r="AO1516" s="68"/>
      <c r="AP1516" s="68"/>
      <c r="AQ1516" s="68"/>
      <c r="AR1516" s="68"/>
      <c r="AS1516" s="68"/>
      <c r="AT1516" s="68"/>
      <c r="AU1516" s="68"/>
      <c r="AV1516" s="68"/>
      <c r="AW1516" s="68"/>
      <c r="AX1516" s="68"/>
      <c r="AY1516" s="68"/>
      <c r="AZ1516" s="68"/>
      <c r="BA1516" s="68"/>
      <c r="BB1516" s="68"/>
      <c r="BC1516" s="68"/>
      <c r="BD1516" s="68"/>
      <c r="BE1516" s="68"/>
      <c r="BF1516" s="68"/>
      <c r="BG1516" s="68"/>
      <c r="BH1516" s="68"/>
      <c r="BI1516" s="68"/>
      <c r="BJ1516" s="68"/>
      <c r="BK1516" s="68"/>
      <c r="BL1516" s="68"/>
      <c r="BM1516" s="68"/>
      <c r="BN1516" s="68"/>
      <c r="BO1516" s="68"/>
      <c r="BP1516" s="68"/>
      <c r="BQ1516" s="68"/>
      <c r="BR1516" s="68"/>
      <c r="BS1516" s="68"/>
      <c r="BT1516" s="68"/>
      <c r="BU1516" s="68"/>
      <c r="BV1516" s="68"/>
      <c r="BW1516" s="68"/>
      <c r="BX1516" s="68"/>
      <c r="BY1516" s="68"/>
      <c r="BZ1516" s="68"/>
      <c r="CA1516" s="68"/>
      <c r="CB1516" s="68"/>
      <c r="CC1516" s="68"/>
      <c r="CD1516" s="68"/>
      <c r="CE1516" s="68"/>
      <c r="CF1516" s="68"/>
      <c r="CG1516" s="68"/>
      <c r="CH1516" s="68"/>
      <c r="CI1516" s="68"/>
    </row>
    <row r="1517">
      <c r="A1517" s="66">
        <v>108.0</v>
      </c>
      <c r="B1517" s="68"/>
      <c r="C1517" s="67" t="s">
        <v>758</v>
      </c>
      <c r="D1517" s="67" t="s">
        <v>990</v>
      </c>
      <c r="E1517" s="66">
        <v>2020.0</v>
      </c>
      <c r="F1517" s="67" t="s">
        <v>991</v>
      </c>
      <c r="G1517" s="67" t="s">
        <v>824</v>
      </c>
      <c r="H1517" s="68"/>
      <c r="I1517" s="67" t="s">
        <v>95</v>
      </c>
      <c r="J1517" s="66">
        <v>2020.0</v>
      </c>
      <c r="K1517" s="66">
        <v>275.25</v>
      </c>
      <c r="L1517" s="66">
        <v>2010.0</v>
      </c>
      <c r="M1517" s="67" t="s">
        <v>85</v>
      </c>
      <c r="N1517" s="66">
        <v>37.0</v>
      </c>
      <c r="O1517" s="68"/>
      <c r="P1517" s="66">
        <v>1.0E-8</v>
      </c>
      <c r="Q1517" s="66"/>
      <c r="R1517" s="66">
        <v>1.0000001</v>
      </c>
      <c r="S1517" s="68"/>
      <c r="T1517" s="66">
        <v>1.0</v>
      </c>
      <c r="U1517" s="68"/>
      <c r="V1517" s="68"/>
      <c r="W1517" s="68"/>
      <c r="X1517" s="69"/>
      <c r="Y1517" s="69"/>
      <c r="Z1517" s="66">
        <v>1.0</v>
      </c>
      <c r="AA1517" s="66">
        <v>1.0</v>
      </c>
      <c r="AB1517" s="68"/>
      <c r="AC1517" s="68"/>
      <c r="AD1517" s="68"/>
      <c r="AE1517" s="68"/>
      <c r="AF1517" s="68"/>
      <c r="AG1517" s="68"/>
      <c r="AH1517" s="68"/>
      <c r="AI1517" s="68"/>
      <c r="AJ1517" s="68"/>
      <c r="AK1517" s="68"/>
      <c r="AL1517" s="68"/>
      <c r="AM1517" s="68"/>
      <c r="AN1517" s="68"/>
      <c r="AO1517" s="68"/>
      <c r="AP1517" s="68"/>
      <c r="AQ1517" s="68"/>
      <c r="AR1517" s="68"/>
      <c r="AS1517" s="68"/>
      <c r="AT1517" s="68"/>
      <c r="AU1517" s="68"/>
      <c r="AV1517" s="68"/>
      <c r="AW1517" s="68"/>
      <c r="AX1517" s="68"/>
      <c r="AY1517" s="68"/>
      <c r="AZ1517" s="68"/>
      <c r="BA1517" s="68"/>
      <c r="BB1517" s="68"/>
      <c r="BC1517" s="68"/>
      <c r="BD1517" s="68"/>
      <c r="BE1517" s="68"/>
      <c r="BF1517" s="68"/>
      <c r="BG1517" s="68"/>
      <c r="BH1517" s="68"/>
      <c r="BI1517" s="68"/>
      <c r="BJ1517" s="68"/>
      <c r="BK1517" s="68"/>
      <c r="BL1517" s="68"/>
      <c r="BM1517" s="68"/>
      <c r="BN1517" s="68"/>
      <c r="BO1517" s="68"/>
      <c r="BP1517" s="68"/>
      <c r="BQ1517" s="68"/>
      <c r="BR1517" s="68"/>
      <c r="BS1517" s="68"/>
      <c r="BT1517" s="68"/>
      <c r="BU1517" s="68"/>
      <c r="BV1517" s="68"/>
      <c r="BW1517" s="68"/>
      <c r="BX1517" s="68"/>
      <c r="BY1517" s="68"/>
      <c r="BZ1517" s="68"/>
      <c r="CA1517" s="68"/>
      <c r="CB1517" s="68"/>
      <c r="CC1517" s="68"/>
      <c r="CD1517" s="68"/>
      <c r="CE1517" s="68"/>
      <c r="CF1517" s="68"/>
      <c r="CG1517" s="68"/>
      <c r="CH1517" s="68"/>
      <c r="CI1517" s="68"/>
    </row>
    <row r="1518">
      <c r="A1518" s="66">
        <v>108.0</v>
      </c>
      <c r="B1518" s="68"/>
      <c r="C1518" s="67" t="s">
        <v>758</v>
      </c>
      <c r="D1518" s="67" t="s">
        <v>990</v>
      </c>
      <c r="E1518" s="66">
        <v>2020.0</v>
      </c>
      <c r="F1518" s="67" t="s">
        <v>991</v>
      </c>
      <c r="G1518" s="67" t="s">
        <v>824</v>
      </c>
      <c r="H1518" s="68"/>
      <c r="I1518" s="67" t="s">
        <v>95</v>
      </c>
      <c r="J1518" s="66">
        <v>2020.0</v>
      </c>
      <c r="K1518" s="66">
        <v>275.25</v>
      </c>
      <c r="L1518" s="66">
        <v>2010.0</v>
      </c>
      <c r="M1518" s="67" t="s">
        <v>85</v>
      </c>
      <c r="N1518" s="66">
        <v>37.0</v>
      </c>
      <c r="O1518" s="68"/>
      <c r="P1518" s="66">
        <v>1.0E-8</v>
      </c>
      <c r="Q1518" s="66"/>
      <c r="R1518" s="66">
        <v>1.0000001</v>
      </c>
      <c r="S1518" s="68"/>
      <c r="T1518" s="66">
        <v>1.0</v>
      </c>
      <c r="U1518" s="68"/>
      <c r="V1518" s="68"/>
      <c r="W1518" s="68"/>
      <c r="X1518" s="69"/>
      <c r="Y1518" s="69"/>
      <c r="Z1518" s="66">
        <v>1.0</v>
      </c>
      <c r="AA1518" s="66">
        <v>1.0</v>
      </c>
      <c r="AB1518" s="68"/>
      <c r="AC1518" s="68"/>
      <c r="AD1518" s="68"/>
      <c r="AE1518" s="68"/>
      <c r="AF1518" s="68"/>
      <c r="AG1518" s="68"/>
      <c r="AH1518" s="68"/>
      <c r="AI1518" s="68"/>
      <c r="AJ1518" s="68"/>
      <c r="AK1518" s="68"/>
      <c r="AL1518" s="68"/>
      <c r="AM1518" s="68"/>
      <c r="AN1518" s="68"/>
      <c r="AO1518" s="68"/>
      <c r="AP1518" s="68"/>
      <c r="AQ1518" s="68"/>
      <c r="AR1518" s="68"/>
      <c r="AS1518" s="68"/>
      <c r="AT1518" s="68"/>
      <c r="AU1518" s="68"/>
      <c r="AV1518" s="68"/>
      <c r="AW1518" s="68"/>
      <c r="AX1518" s="68"/>
      <c r="AY1518" s="68"/>
      <c r="AZ1518" s="68"/>
      <c r="BA1518" s="68"/>
      <c r="BB1518" s="68"/>
      <c r="BC1518" s="68"/>
      <c r="BD1518" s="68"/>
      <c r="BE1518" s="68"/>
      <c r="BF1518" s="68"/>
      <c r="BG1518" s="68"/>
      <c r="BH1518" s="68"/>
      <c r="BI1518" s="68"/>
      <c r="BJ1518" s="68"/>
      <c r="BK1518" s="68"/>
      <c r="BL1518" s="68"/>
      <c r="BM1518" s="68"/>
      <c r="BN1518" s="68"/>
      <c r="BO1518" s="68"/>
      <c r="BP1518" s="68"/>
      <c r="BQ1518" s="68"/>
      <c r="BR1518" s="68"/>
      <c r="BS1518" s="68"/>
      <c r="BT1518" s="68"/>
      <c r="BU1518" s="68"/>
      <c r="BV1518" s="68"/>
      <c r="BW1518" s="68"/>
      <c r="BX1518" s="68"/>
      <c r="BY1518" s="68"/>
      <c r="BZ1518" s="68"/>
      <c r="CA1518" s="68"/>
      <c r="CB1518" s="68"/>
      <c r="CC1518" s="68"/>
      <c r="CD1518" s="68"/>
      <c r="CE1518" s="68"/>
      <c r="CF1518" s="68"/>
      <c r="CG1518" s="68"/>
      <c r="CH1518" s="68"/>
      <c r="CI1518" s="68"/>
    </row>
    <row r="1519">
      <c r="A1519" s="66">
        <v>108.0</v>
      </c>
      <c r="B1519" s="68"/>
      <c r="C1519" s="67" t="s">
        <v>758</v>
      </c>
      <c r="D1519" s="67" t="s">
        <v>990</v>
      </c>
      <c r="E1519" s="66">
        <v>2020.0</v>
      </c>
      <c r="F1519" s="67" t="s">
        <v>991</v>
      </c>
      <c r="G1519" s="67" t="s">
        <v>824</v>
      </c>
      <c r="H1519" s="68"/>
      <c r="I1519" s="67" t="s">
        <v>95</v>
      </c>
      <c r="J1519" s="66">
        <v>2020.0</v>
      </c>
      <c r="K1519" s="66">
        <v>275.25</v>
      </c>
      <c r="L1519" s="66">
        <v>2010.0</v>
      </c>
      <c r="M1519" s="67" t="s">
        <v>85</v>
      </c>
      <c r="N1519" s="66">
        <v>37.0</v>
      </c>
      <c r="O1519" s="68"/>
      <c r="P1519" s="66">
        <v>1.0E-8</v>
      </c>
      <c r="Q1519" s="66"/>
      <c r="R1519" s="66">
        <v>1.0000001</v>
      </c>
      <c r="S1519" s="68"/>
      <c r="T1519" s="66">
        <v>1.0</v>
      </c>
      <c r="U1519" s="68"/>
      <c r="V1519" s="68"/>
      <c r="W1519" s="68"/>
      <c r="X1519" s="69"/>
      <c r="Y1519" s="69"/>
      <c r="Z1519" s="66">
        <v>1.0</v>
      </c>
      <c r="AA1519" s="66">
        <v>1.0</v>
      </c>
      <c r="AB1519" s="68"/>
      <c r="AC1519" s="68"/>
      <c r="AD1519" s="68"/>
      <c r="AE1519" s="68"/>
      <c r="AF1519" s="68"/>
      <c r="AG1519" s="68"/>
      <c r="AH1519" s="68"/>
      <c r="AI1519" s="68"/>
      <c r="AJ1519" s="68"/>
      <c r="AK1519" s="68"/>
      <c r="AL1519" s="68"/>
      <c r="AM1519" s="68"/>
      <c r="AN1519" s="68"/>
      <c r="AO1519" s="68"/>
      <c r="AP1519" s="68"/>
      <c r="AQ1519" s="68"/>
      <c r="AR1519" s="68"/>
      <c r="AS1519" s="68"/>
      <c r="AT1519" s="68"/>
      <c r="AU1519" s="68"/>
      <c r="AV1519" s="68"/>
      <c r="AW1519" s="68"/>
      <c r="AX1519" s="68"/>
      <c r="AY1519" s="68"/>
      <c r="AZ1519" s="68"/>
      <c r="BA1519" s="68"/>
      <c r="BB1519" s="68"/>
      <c r="BC1519" s="68"/>
      <c r="BD1519" s="68"/>
      <c r="BE1519" s="68"/>
      <c r="BF1519" s="68"/>
      <c r="BG1519" s="68"/>
      <c r="BH1519" s="68"/>
      <c r="BI1519" s="68"/>
      <c r="BJ1519" s="68"/>
      <c r="BK1519" s="68"/>
      <c r="BL1519" s="68"/>
      <c r="BM1519" s="68"/>
      <c r="BN1519" s="68"/>
      <c r="BO1519" s="68"/>
      <c r="BP1519" s="68"/>
      <c r="BQ1519" s="68"/>
      <c r="BR1519" s="68"/>
      <c r="BS1519" s="68"/>
      <c r="BT1519" s="68"/>
      <c r="BU1519" s="68"/>
      <c r="BV1519" s="68"/>
      <c r="BW1519" s="68"/>
      <c r="BX1519" s="68"/>
      <c r="BY1519" s="68"/>
      <c r="BZ1519" s="68"/>
      <c r="CA1519" s="68"/>
      <c r="CB1519" s="68"/>
      <c r="CC1519" s="68"/>
      <c r="CD1519" s="68"/>
      <c r="CE1519" s="68"/>
      <c r="CF1519" s="68"/>
      <c r="CG1519" s="68"/>
      <c r="CH1519" s="68"/>
      <c r="CI1519" s="68"/>
    </row>
    <row r="1520">
      <c r="A1520" s="66">
        <v>108.0</v>
      </c>
      <c r="B1520" s="68"/>
      <c r="C1520" s="67" t="s">
        <v>758</v>
      </c>
      <c r="D1520" s="67" t="s">
        <v>990</v>
      </c>
      <c r="E1520" s="66">
        <v>2020.0</v>
      </c>
      <c r="F1520" s="67" t="s">
        <v>991</v>
      </c>
      <c r="G1520" s="67" t="s">
        <v>824</v>
      </c>
      <c r="H1520" s="68"/>
      <c r="I1520" s="67" t="s">
        <v>95</v>
      </c>
      <c r="J1520" s="66">
        <v>2020.0</v>
      </c>
      <c r="K1520" s="66">
        <v>275.25</v>
      </c>
      <c r="L1520" s="66">
        <v>2010.0</v>
      </c>
      <c r="M1520" s="67" t="s">
        <v>85</v>
      </c>
      <c r="N1520" s="66">
        <v>37.0</v>
      </c>
      <c r="O1520" s="68"/>
      <c r="P1520" s="66">
        <v>1.0E-8</v>
      </c>
      <c r="Q1520" s="66"/>
      <c r="R1520" s="66">
        <v>1.0000001</v>
      </c>
      <c r="S1520" s="68"/>
      <c r="T1520" s="66">
        <v>1.0</v>
      </c>
      <c r="U1520" s="68"/>
      <c r="V1520" s="68"/>
      <c r="W1520" s="68"/>
      <c r="X1520" s="69"/>
      <c r="Y1520" s="69"/>
      <c r="Z1520" s="66">
        <v>1.0</v>
      </c>
      <c r="AA1520" s="66">
        <v>1.0</v>
      </c>
      <c r="AB1520" s="68"/>
      <c r="AC1520" s="68"/>
      <c r="AD1520" s="68"/>
      <c r="AE1520" s="68"/>
      <c r="AF1520" s="68"/>
      <c r="AG1520" s="68"/>
      <c r="AH1520" s="68"/>
      <c r="AI1520" s="68"/>
      <c r="AJ1520" s="68"/>
      <c r="AK1520" s="68"/>
      <c r="AL1520" s="68"/>
      <c r="AM1520" s="68"/>
      <c r="AN1520" s="68"/>
      <c r="AO1520" s="68"/>
      <c r="AP1520" s="68"/>
      <c r="AQ1520" s="68"/>
      <c r="AR1520" s="68"/>
      <c r="AS1520" s="68"/>
      <c r="AT1520" s="68"/>
      <c r="AU1520" s="68"/>
      <c r="AV1520" s="68"/>
      <c r="AW1520" s="68"/>
      <c r="AX1520" s="68"/>
      <c r="AY1520" s="68"/>
      <c r="AZ1520" s="68"/>
      <c r="BA1520" s="68"/>
      <c r="BB1520" s="68"/>
      <c r="BC1520" s="68"/>
      <c r="BD1520" s="68"/>
      <c r="BE1520" s="68"/>
      <c r="BF1520" s="68"/>
      <c r="BG1520" s="68"/>
      <c r="BH1520" s="68"/>
      <c r="BI1520" s="68"/>
      <c r="BJ1520" s="68"/>
      <c r="BK1520" s="68"/>
      <c r="BL1520" s="68"/>
      <c r="BM1520" s="68"/>
      <c r="BN1520" s="68"/>
      <c r="BO1520" s="68"/>
      <c r="BP1520" s="68"/>
      <c r="BQ1520" s="68"/>
      <c r="BR1520" s="68"/>
      <c r="BS1520" s="68"/>
      <c r="BT1520" s="68"/>
      <c r="BU1520" s="68"/>
      <c r="BV1520" s="68"/>
      <c r="BW1520" s="68"/>
      <c r="BX1520" s="68"/>
      <c r="BY1520" s="68"/>
      <c r="BZ1520" s="68"/>
      <c r="CA1520" s="68"/>
      <c r="CB1520" s="68"/>
      <c r="CC1520" s="68"/>
      <c r="CD1520" s="68"/>
      <c r="CE1520" s="68"/>
      <c r="CF1520" s="68"/>
      <c r="CG1520" s="68"/>
      <c r="CH1520" s="68"/>
      <c r="CI1520" s="68"/>
    </row>
    <row r="1521">
      <c r="A1521" s="66">
        <v>108.0</v>
      </c>
      <c r="B1521" s="68"/>
      <c r="C1521" s="67" t="s">
        <v>758</v>
      </c>
      <c r="D1521" s="67" t="s">
        <v>990</v>
      </c>
      <c r="E1521" s="66">
        <v>2020.0</v>
      </c>
      <c r="F1521" s="67" t="s">
        <v>991</v>
      </c>
      <c r="G1521" s="67" t="s">
        <v>824</v>
      </c>
      <c r="H1521" s="68"/>
      <c r="I1521" s="67" t="s">
        <v>95</v>
      </c>
      <c r="J1521" s="66">
        <v>2020.0</v>
      </c>
      <c r="K1521" s="66">
        <v>275.25</v>
      </c>
      <c r="L1521" s="66">
        <v>2010.0</v>
      </c>
      <c r="M1521" s="67" t="s">
        <v>85</v>
      </c>
      <c r="N1521" s="66">
        <v>37.0</v>
      </c>
      <c r="O1521" s="68"/>
      <c r="P1521" s="66">
        <v>1.0E-8</v>
      </c>
      <c r="Q1521" s="66"/>
      <c r="R1521" s="66">
        <v>1.0000001</v>
      </c>
      <c r="S1521" s="68"/>
      <c r="T1521" s="66">
        <v>1.0</v>
      </c>
      <c r="U1521" s="68"/>
      <c r="V1521" s="68"/>
      <c r="W1521" s="68"/>
      <c r="X1521" s="69"/>
      <c r="Y1521" s="69"/>
      <c r="Z1521" s="66">
        <v>1.0</v>
      </c>
      <c r="AA1521" s="66">
        <v>1.0</v>
      </c>
      <c r="AB1521" s="68"/>
      <c r="AC1521" s="68"/>
      <c r="AD1521" s="68"/>
      <c r="AE1521" s="68"/>
      <c r="AF1521" s="68"/>
      <c r="AG1521" s="68"/>
      <c r="AH1521" s="68"/>
      <c r="AI1521" s="68"/>
      <c r="AJ1521" s="68"/>
      <c r="AK1521" s="68"/>
      <c r="AL1521" s="68"/>
      <c r="AM1521" s="68"/>
      <c r="AN1521" s="68"/>
      <c r="AO1521" s="68"/>
      <c r="AP1521" s="68"/>
      <c r="AQ1521" s="68"/>
      <c r="AR1521" s="68"/>
      <c r="AS1521" s="68"/>
      <c r="AT1521" s="68"/>
      <c r="AU1521" s="68"/>
      <c r="AV1521" s="68"/>
      <c r="AW1521" s="68"/>
      <c r="AX1521" s="68"/>
      <c r="AY1521" s="68"/>
      <c r="AZ1521" s="68"/>
      <c r="BA1521" s="68"/>
      <c r="BB1521" s="68"/>
      <c r="BC1521" s="68"/>
      <c r="BD1521" s="68"/>
      <c r="BE1521" s="68"/>
      <c r="BF1521" s="68"/>
      <c r="BG1521" s="68"/>
      <c r="BH1521" s="68"/>
      <c r="BI1521" s="68"/>
      <c r="BJ1521" s="68"/>
      <c r="BK1521" s="68"/>
      <c r="BL1521" s="68"/>
      <c r="BM1521" s="68"/>
      <c r="BN1521" s="68"/>
      <c r="BO1521" s="68"/>
      <c r="BP1521" s="68"/>
      <c r="BQ1521" s="68"/>
      <c r="BR1521" s="68"/>
      <c r="BS1521" s="68"/>
      <c r="BT1521" s="68"/>
      <c r="BU1521" s="68"/>
      <c r="BV1521" s="68"/>
      <c r="BW1521" s="68"/>
      <c r="BX1521" s="68"/>
      <c r="BY1521" s="68"/>
      <c r="BZ1521" s="68"/>
      <c r="CA1521" s="68"/>
      <c r="CB1521" s="68"/>
      <c r="CC1521" s="68"/>
      <c r="CD1521" s="68"/>
      <c r="CE1521" s="68"/>
      <c r="CF1521" s="68"/>
      <c r="CG1521" s="68"/>
      <c r="CH1521" s="68"/>
      <c r="CI1521" s="68"/>
    </row>
    <row r="1522">
      <c r="A1522" s="66">
        <v>108.0</v>
      </c>
      <c r="B1522" s="68"/>
      <c r="C1522" s="67" t="s">
        <v>758</v>
      </c>
      <c r="D1522" s="67" t="s">
        <v>990</v>
      </c>
      <c r="E1522" s="66">
        <v>2020.0</v>
      </c>
      <c r="F1522" s="67" t="s">
        <v>991</v>
      </c>
      <c r="G1522" s="67" t="s">
        <v>824</v>
      </c>
      <c r="H1522" s="68"/>
      <c r="I1522" s="67" t="s">
        <v>95</v>
      </c>
      <c r="J1522" s="66">
        <v>2020.0</v>
      </c>
      <c r="K1522" s="66">
        <v>275.25</v>
      </c>
      <c r="L1522" s="66">
        <v>2010.0</v>
      </c>
      <c r="M1522" s="67" t="s">
        <v>85</v>
      </c>
      <c r="N1522" s="66">
        <v>37.0</v>
      </c>
      <c r="O1522" s="68"/>
      <c r="P1522" s="66">
        <v>1.0E-8</v>
      </c>
      <c r="Q1522" s="66"/>
      <c r="R1522" s="66">
        <v>1.0000001</v>
      </c>
      <c r="S1522" s="68"/>
      <c r="T1522" s="66">
        <v>1.0</v>
      </c>
      <c r="U1522" s="68"/>
      <c r="V1522" s="68"/>
      <c r="W1522" s="68"/>
      <c r="X1522" s="69"/>
      <c r="Y1522" s="69"/>
      <c r="Z1522" s="66">
        <v>1.0</v>
      </c>
      <c r="AA1522" s="66">
        <v>1.0</v>
      </c>
      <c r="AB1522" s="68"/>
      <c r="AC1522" s="68"/>
      <c r="AD1522" s="68"/>
      <c r="AE1522" s="68"/>
      <c r="AF1522" s="68"/>
      <c r="AG1522" s="68"/>
      <c r="AH1522" s="68"/>
      <c r="AI1522" s="68"/>
      <c r="AJ1522" s="68"/>
      <c r="AK1522" s="68"/>
      <c r="AL1522" s="68"/>
      <c r="AM1522" s="68"/>
      <c r="AN1522" s="68"/>
      <c r="AO1522" s="68"/>
      <c r="AP1522" s="68"/>
      <c r="AQ1522" s="68"/>
      <c r="AR1522" s="68"/>
      <c r="AS1522" s="68"/>
      <c r="AT1522" s="68"/>
      <c r="AU1522" s="68"/>
      <c r="AV1522" s="68"/>
      <c r="AW1522" s="68"/>
      <c r="AX1522" s="68"/>
      <c r="AY1522" s="68"/>
      <c r="AZ1522" s="68"/>
      <c r="BA1522" s="68"/>
      <c r="BB1522" s="68"/>
      <c r="BC1522" s="68"/>
      <c r="BD1522" s="68"/>
      <c r="BE1522" s="68"/>
      <c r="BF1522" s="68"/>
      <c r="BG1522" s="68"/>
      <c r="BH1522" s="68"/>
      <c r="BI1522" s="68"/>
      <c r="BJ1522" s="68"/>
      <c r="BK1522" s="68"/>
      <c r="BL1522" s="68"/>
      <c r="BM1522" s="68"/>
      <c r="BN1522" s="68"/>
      <c r="BO1522" s="68"/>
      <c r="BP1522" s="68"/>
      <c r="BQ1522" s="68"/>
      <c r="BR1522" s="68"/>
      <c r="BS1522" s="68"/>
      <c r="BT1522" s="68"/>
      <c r="BU1522" s="68"/>
      <c r="BV1522" s="68"/>
      <c r="BW1522" s="68"/>
      <c r="BX1522" s="68"/>
      <c r="BY1522" s="68"/>
      <c r="BZ1522" s="68"/>
      <c r="CA1522" s="68"/>
      <c r="CB1522" s="68"/>
      <c r="CC1522" s="68"/>
      <c r="CD1522" s="68"/>
      <c r="CE1522" s="68"/>
      <c r="CF1522" s="68"/>
      <c r="CG1522" s="68"/>
      <c r="CH1522" s="68"/>
      <c r="CI1522" s="68"/>
    </row>
    <row r="1523">
      <c r="A1523" s="66">
        <v>108.0</v>
      </c>
      <c r="B1523" s="68"/>
      <c r="C1523" s="67" t="s">
        <v>758</v>
      </c>
      <c r="D1523" s="67" t="s">
        <v>990</v>
      </c>
      <c r="E1523" s="66">
        <v>2020.0</v>
      </c>
      <c r="F1523" s="67" t="s">
        <v>991</v>
      </c>
      <c r="G1523" s="67" t="s">
        <v>824</v>
      </c>
      <c r="H1523" s="68"/>
      <c r="I1523" s="67" t="s">
        <v>95</v>
      </c>
      <c r="J1523" s="66">
        <v>2020.0</v>
      </c>
      <c r="K1523" s="66">
        <v>275.25</v>
      </c>
      <c r="L1523" s="66">
        <v>2010.0</v>
      </c>
      <c r="M1523" s="67" t="s">
        <v>85</v>
      </c>
      <c r="N1523" s="66">
        <v>37.0</v>
      </c>
      <c r="O1523" s="68"/>
      <c r="P1523" s="66">
        <v>1.0E-8</v>
      </c>
      <c r="Q1523" s="66"/>
      <c r="R1523" s="66">
        <v>1.0000001</v>
      </c>
      <c r="S1523" s="68"/>
      <c r="T1523" s="66">
        <v>1.0</v>
      </c>
      <c r="U1523" s="68"/>
      <c r="V1523" s="68"/>
      <c r="W1523" s="68"/>
      <c r="X1523" s="69"/>
      <c r="Y1523" s="69"/>
      <c r="Z1523" s="66">
        <v>1.0</v>
      </c>
      <c r="AA1523" s="66">
        <v>1.0</v>
      </c>
      <c r="AB1523" s="68"/>
      <c r="AC1523" s="68"/>
      <c r="AD1523" s="68"/>
      <c r="AE1523" s="68"/>
      <c r="AF1523" s="68"/>
      <c r="AG1523" s="68"/>
      <c r="AH1523" s="68"/>
      <c r="AI1523" s="68"/>
      <c r="AJ1523" s="68"/>
      <c r="AK1523" s="68"/>
      <c r="AL1523" s="68"/>
      <c r="AM1523" s="68"/>
      <c r="AN1523" s="68"/>
      <c r="AO1523" s="68"/>
      <c r="AP1523" s="68"/>
      <c r="AQ1523" s="68"/>
      <c r="AR1523" s="68"/>
      <c r="AS1523" s="68"/>
      <c r="AT1523" s="68"/>
      <c r="AU1523" s="68"/>
      <c r="AV1523" s="68"/>
      <c r="AW1523" s="68"/>
      <c r="AX1523" s="68"/>
      <c r="AY1523" s="68"/>
      <c r="AZ1523" s="68"/>
      <c r="BA1523" s="68"/>
      <c r="BB1523" s="68"/>
      <c r="BC1523" s="68"/>
      <c r="BD1523" s="68"/>
      <c r="BE1523" s="68"/>
      <c r="BF1523" s="68"/>
      <c r="BG1523" s="68"/>
      <c r="BH1523" s="68"/>
      <c r="BI1523" s="68"/>
      <c r="BJ1523" s="68"/>
      <c r="BK1523" s="68"/>
      <c r="BL1523" s="68"/>
      <c r="BM1523" s="68"/>
      <c r="BN1523" s="68"/>
      <c r="BO1523" s="68"/>
      <c r="BP1523" s="68"/>
      <c r="BQ1523" s="68"/>
      <c r="BR1523" s="68"/>
      <c r="BS1523" s="68"/>
      <c r="BT1523" s="68"/>
      <c r="BU1523" s="68"/>
      <c r="BV1523" s="68"/>
      <c r="BW1523" s="68"/>
      <c r="BX1523" s="68"/>
      <c r="BY1523" s="68"/>
      <c r="BZ1523" s="68"/>
      <c r="CA1523" s="68"/>
      <c r="CB1523" s="68"/>
      <c r="CC1523" s="68"/>
      <c r="CD1523" s="68"/>
      <c r="CE1523" s="68"/>
      <c r="CF1523" s="68"/>
      <c r="CG1523" s="68"/>
      <c r="CH1523" s="68"/>
      <c r="CI1523" s="68"/>
    </row>
    <row r="1524">
      <c r="A1524" s="66">
        <v>108.0</v>
      </c>
      <c r="B1524" s="68"/>
      <c r="C1524" s="67" t="s">
        <v>758</v>
      </c>
      <c r="D1524" s="67" t="s">
        <v>990</v>
      </c>
      <c r="E1524" s="66">
        <v>2020.0</v>
      </c>
      <c r="F1524" s="67" t="s">
        <v>991</v>
      </c>
      <c r="G1524" s="67" t="s">
        <v>824</v>
      </c>
      <c r="H1524" s="68"/>
      <c r="I1524" s="67" t="s">
        <v>95</v>
      </c>
      <c r="J1524" s="66">
        <v>2020.0</v>
      </c>
      <c r="K1524" s="66">
        <v>201.0</v>
      </c>
      <c r="L1524" s="66">
        <v>2010.0</v>
      </c>
      <c r="M1524" s="67" t="s">
        <v>85</v>
      </c>
      <c r="N1524" s="66">
        <v>37.0</v>
      </c>
      <c r="O1524" s="68"/>
      <c r="P1524" s="66">
        <v>1.0E-8</v>
      </c>
      <c r="Q1524" s="66"/>
      <c r="R1524" s="66">
        <v>1.3</v>
      </c>
      <c r="S1524" s="68"/>
      <c r="T1524" s="66">
        <v>1.0</v>
      </c>
      <c r="U1524" s="68"/>
      <c r="V1524" s="68"/>
      <c r="W1524" s="68"/>
      <c r="X1524" s="69"/>
      <c r="Y1524" s="69"/>
      <c r="Z1524" s="66">
        <v>1.0</v>
      </c>
      <c r="AA1524" s="66">
        <v>1.0</v>
      </c>
      <c r="AB1524" s="68"/>
      <c r="AC1524" s="68"/>
      <c r="AD1524" s="68"/>
      <c r="AE1524" s="68"/>
      <c r="AF1524" s="68"/>
      <c r="AG1524" s="68"/>
      <c r="AH1524" s="68"/>
      <c r="AI1524" s="68"/>
      <c r="AJ1524" s="68"/>
      <c r="AK1524" s="68"/>
      <c r="AL1524" s="68"/>
      <c r="AM1524" s="68"/>
      <c r="AN1524" s="68"/>
      <c r="AO1524" s="68"/>
      <c r="AP1524" s="68"/>
      <c r="AQ1524" s="68"/>
      <c r="AR1524" s="68"/>
      <c r="AS1524" s="68"/>
      <c r="AT1524" s="68"/>
      <c r="AU1524" s="68"/>
      <c r="AV1524" s="68"/>
      <c r="AW1524" s="68"/>
      <c r="AX1524" s="68"/>
      <c r="AY1524" s="68"/>
      <c r="AZ1524" s="68"/>
      <c r="BA1524" s="68"/>
      <c r="BB1524" s="68"/>
      <c r="BC1524" s="68"/>
      <c r="BD1524" s="68"/>
      <c r="BE1524" s="68"/>
      <c r="BF1524" s="68"/>
      <c r="BG1524" s="68"/>
      <c r="BH1524" s="68"/>
      <c r="BI1524" s="68"/>
      <c r="BJ1524" s="68"/>
      <c r="BK1524" s="68"/>
      <c r="BL1524" s="68"/>
      <c r="BM1524" s="68"/>
      <c r="BN1524" s="68"/>
      <c r="BO1524" s="68"/>
      <c r="BP1524" s="68"/>
      <c r="BQ1524" s="68"/>
      <c r="BR1524" s="68"/>
      <c r="BS1524" s="68"/>
      <c r="BT1524" s="68"/>
      <c r="BU1524" s="68"/>
      <c r="BV1524" s="68"/>
      <c r="BW1524" s="68"/>
      <c r="BX1524" s="68"/>
      <c r="BY1524" s="68"/>
      <c r="BZ1524" s="68"/>
      <c r="CA1524" s="68"/>
      <c r="CB1524" s="68"/>
      <c r="CC1524" s="68"/>
      <c r="CD1524" s="68"/>
      <c r="CE1524" s="68"/>
      <c r="CF1524" s="68"/>
      <c r="CG1524" s="68"/>
      <c r="CH1524" s="68"/>
      <c r="CI1524" s="68"/>
    </row>
    <row r="1525">
      <c r="A1525" s="66">
        <v>108.0</v>
      </c>
      <c r="B1525" s="68"/>
      <c r="C1525" s="67" t="s">
        <v>758</v>
      </c>
      <c r="D1525" s="67" t="s">
        <v>990</v>
      </c>
      <c r="E1525" s="66">
        <v>2020.0</v>
      </c>
      <c r="F1525" s="67" t="s">
        <v>991</v>
      </c>
      <c r="G1525" s="67" t="s">
        <v>824</v>
      </c>
      <c r="H1525" s="68"/>
      <c r="I1525" s="67" t="s">
        <v>95</v>
      </c>
      <c r="J1525" s="66">
        <v>2020.0</v>
      </c>
      <c r="K1525" s="66">
        <v>164.68</v>
      </c>
      <c r="L1525" s="66">
        <v>2010.0</v>
      </c>
      <c r="M1525" s="67" t="s">
        <v>85</v>
      </c>
      <c r="N1525" s="66">
        <v>37.0</v>
      </c>
      <c r="O1525" s="68"/>
      <c r="P1525" s="66">
        <v>1.0E-8</v>
      </c>
      <c r="Q1525" s="66"/>
      <c r="R1525" s="66">
        <v>1.5</v>
      </c>
      <c r="S1525" s="68"/>
      <c r="T1525" s="66">
        <v>1.0</v>
      </c>
      <c r="U1525" s="68"/>
      <c r="V1525" s="68"/>
      <c r="W1525" s="68"/>
      <c r="X1525" s="69"/>
      <c r="Y1525" s="69"/>
      <c r="Z1525" s="66">
        <v>1.0</v>
      </c>
      <c r="AA1525" s="66">
        <v>1.0</v>
      </c>
      <c r="AB1525" s="68"/>
      <c r="AC1525" s="68"/>
      <c r="AD1525" s="68"/>
      <c r="AE1525" s="68"/>
      <c r="AF1525" s="68"/>
      <c r="AG1525" s="68"/>
      <c r="AH1525" s="68"/>
      <c r="AI1525" s="68"/>
      <c r="AJ1525" s="68"/>
      <c r="AK1525" s="68"/>
      <c r="AL1525" s="68"/>
      <c r="AM1525" s="68"/>
      <c r="AN1525" s="68"/>
      <c r="AO1525" s="68"/>
      <c r="AP1525" s="68"/>
      <c r="AQ1525" s="68"/>
      <c r="AR1525" s="68"/>
      <c r="AS1525" s="68"/>
      <c r="AT1525" s="68"/>
      <c r="AU1525" s="68"/>
      <c r="AV1525" s="68"/>
      <c r="AW1525" s="68"/>
      <c r="AX1525" s="68"/>
      <c r="AY1525" s="68"/>
      <c r="AZ1525" s="68"/>
      <c r="BA1525" s="68"/>
      <c r="BB1525" s="68"/>
      <c r="BC1525" s="68"/>
      <c r="BD1525" s="68"/>
      <c r="BE1525" s="68"/>
      <c r="BF1525" s="68"/>
      <c r="BG1525" s="68"/>
      <c r="BH1525" s="68"/>
      <c r="BI1525" s="68"/>
      <c r="BJ1525" s="68"/>
      <c r="BK1525" s="68"/>
      <c r="BL1525" s="68"/>
      <c r="BM1525" s="68"/>
      <c r="BN1525" s="68"/>
      <c r="BO1525" s="68"/>
      <c r="BP1525" s="68"/>
      <c r="BQ1525" s="68"/>
      <c r="BR1525" s="68"/>
      <c r="BS1525" s="68"/>
      <c r="BT1525" s="68"/>
      <c r="BU1525" s="68"/>
      <c r="BV1525" s="68"/>
      <c r="BW1525" s="68"/>
      <c r="BX1525" s="68"/>
      <c r="BY1525" s="68"/>
      <c r="BZ1525" s="68"/>
      <c r="CA1525" s="68"/>
      <c r="CB1525" s="68"/>
      <c r="CC1525" s="68"/>
      <c r="CD1525" s="68"/>
      <c r="CE1525" s="68"/>
      <c r="CF1525" s="68"/>
      <c r="CG1525" s="68"/>
      <c r="CH1525" s="68"/>
      <c r="CI1525" s="68"/>
    </row>
    <row r="1526">
      <c r="A1526" s="66">
        <v>108.0</v>
      </c>
      <c r="B1526" s="68"/>
      <c r="C1526" s="67" t="s">
        <v>758</v>
      </c>
      <c r="D1526" s="67" t="s">
        <v>990</v>
      </c>
      <c r="E1526" s="66">
        <v>2020.0</v>
      </c>
      <c r="F1526" s="67" t="s">
        <v>991</v>
      </c>
      <c r="G1526" s="67" t="s">
        <v>824</v>
      </c>
      <c r="H1526" s="68"/>
      <c r="I1526" s="67" t="s">
        <v>95</v>
      </c>
      <c r="J1526" s="66">
        <v>2020.0</v>
      </c>
      <c r="K1526" s="66">
        <v>164.68</v>
      </c>
      <c r="L1526" s="66">
        <v>2010.0</v>
      </c>
      <c r="M1526" s="67" t="s">
        <v>85</v>
      </c>
      <c r="N1526" s="66">
        <v>37.0</v>
      </c>
      <c r="O1526" s="68"/>
      <c r="P1526" s="66">
        <v>1.0E-8</v>
      </c>
      <c r="Q1526" s="66"/>
      <c r="R1526" s="66">
        <v>1.5</v>
      </c>
      <c r="S1526" s="68"/>
      <c r="T1526" s="66">
        <v>1.0</v>
      </c>
      <c r="U1526" s="68"/>
      <c r="V1526" s="68"/>
      <c r="W1526" s="68"/>
      <c r="X1526" s="69"/>
      <c r="Y1526" s="69"/>
      <c r="Z1526" s="66">
        <v>1.0</v>
      </c>
      <c r="AA1526" s="66">
        <v>1.0</v>
      </c>
      <c r="AB1526" s="68"/>
      <c r="AC1526" s="68"/>
      <c r="AD1526" s="68"/>
      <c r="AE1526" s="68"/>
      <c r="AF1526" s="68"/>
      <c r="AG1526" s="68"/>
      <c r="AH1526" s="68"/>
      <c r="AI1526" s="68"/>
      <c r="AJ1526" s="68"/>
      <c r="AK1526" s="68"/>
      <c r="AL1526" s="68"/>
      <c r="AM1526" s="68"/>
      <c r="AN1526" s="68"/>
      <c r="AO1526" s="68"/>
      <c r="AP1526" s="68"/>
      <c r="AQ1526" s="68"/>
      <c r="AR1526" s="68"/>
      <c r="AS1526" s="68"/>
      <c r="AT1526" s="68"/>
      <c r="AU1526" s="68"/>
      <c r="AV1526" s="68"/>
      <c r="AW1526" s="68"/>
      <c r="AX1526" s="68"/>
      <c r="AY1526" s="68"/>
      <c r="AZ1526" s="68"/>
      <c r="BA1526" s="68"/>
      <c r="BB1526" s="68"/>
      <c r="BC1526" s="68"/>
      <c r="BD1526" s="68"/>
      <c r="BE1526" s="68"/>
      <c r="BF1526" s="68"/>
      <c r="BG1526" s="68"/>
      <c r="BH1526" s="68"/>
      <c r="BI1526" s="68"/>
      <c r="BJ1526" s="68"/>
      <c r="BK1526" s="68"/>
      <c r="BL1526" s="68"/>
      <c r="BM1526" s="68"/>
      <c r="BN1526" s="68"/>
      <c r="BO1526" s="68"/>
      <c r="BP1526" s="68"/>
      <c r="BQ1526" s="68"/>
      <c r="BR1526" s="68"/>
      <c r="BS1526" s="68"/>
      <c r="BT1526" s="68"/>
      <c r="BU1526" s="68"/>
      <c r="BV1526" s="68"/>
      <c r="BW1526" s="68"/>
      <c r="BX1526" s="68"/>
      <c r="BY1526" s="68"/>
      <c r="BZ1526" s="68"/>
      <c r="CA1526" s="68"/>
      <c r="CB1526" s="68"/>
      <c r="CC1526" s="68"/>
      <c r="CD1526" s="68"/>
      <c r="CE1526" s="68"/>
      <c r="CF1526" s="68"/>
      <c r="CG1526" s="68"/>
      <c r="CH1526" s="68"/>
      <c r="CI1526" s="68"/>
    </row>
    <row r="1527">
      <c r="A1527" s="66">
        <v>108.0</v>
      </c>
      <c r="B1527" s="68"/>
      <c r="C1527" s="67" t="s">
        <v>758</v>
      </c>
      <c r="D1527" s="67" t="s">
        <v>990</v>
      </c>
      <c r="E1527" s="66">
        <v>2020.0</v>
      </c>
      <c r="F1527" s="67" t="s">
        <v>991</v>
      </c>
      <c r="G1527" s="67" t="s">
        <v>824</v>
      </c>
      <c r="H1527" s="68"/>
      <c r="I1527" s="67" t="s">
        <v>95</v>
      </c>
      <c r="J1527" s="66">
        <v>2020.0</v>
      </c>
      <c r="K1527" s="66">
        <v>164.68</v>
      </c>
      <c r="L1527" s="66">
        <v>2010.0</v>
      </c>
      <c r="M1527" s="67" t="s">
        <v>85</v>
      </c>
      <c r="N1527" s="66">
        <v>37.0</v>
      </c>
      <c r="O1527" s="68"/>
      <c r="P1527" s="66">
        <v>1.0E-8</v>
      </c>
      <c r="Q1527" s="66"/>
      <c r="R1527" s="66">
        <v>1.5</v>
      </c>
      <c r="S1527" s="68"/>
      <c r="T1527" s="66">
        <v>1.0</v>
      </c>
      <c r="U1527" s="68"/>
      <c r="V1527" s="68"/>
      <c r="W1527" s="68"/>
      <c r="X1527" s="69"/>
      <c r="Y1527" s="69"/>
      <c r="Z1527" s="66">
        <v>1.0</v>
      </c>
      <c r="AA1527" s="66">
        <v>1.0</v>
      </c>
      <c r="AB1527" s="68"/>
      <c r="AC1527" s="68"/>
      <c r="AD1527" s="68"/>
      <c r="AE1527" s="68"/>
      <c r="AF1527" s="68"/>
      <c r="AG1527" s="68"/>
      <c r="AH1527" s="68"/>
      <c r="AI1527" s="68"/>
      <c r="AJ1527" s="68"/>
      <c r="AK1527" s="68"/>
      <c r="AL1527" s="68"/>
      <c r="AM1527" s="68"/>
      <c r="AN1527" s="68"/>
      <c r="AO1527" s="68"/>
      <c r="AP1527" s="68"/>
      <c r="AQ1527" s="68"/>
      <c r="AR1527" s="68"/>
      <c r="AS1527" s="68"/>
      <c r="AT1527" s="68"/>
      <c r="AU1527" s="68"/>
      <c r="AV1527" s="68"/>
      <c r="AW1527" s="68"/>
      <c r="AX1527" s="68"/>
      <c r="AY1527" s="68"/>
      <c r="AZ1527" s="68"/>
      <c r="BA1527" s="68"/>
      <c r="BB1527" s="68"/>
      <c r="BC1527" s="68"/>
      <c r="BD1527" s="68"/>
      <c r="BE1527" s="68"/>
      <c r="BF1527" s="68"/>
      <c r="BG1527" s="68"/>
      <c r="BH1527" s="68"/>
      <c r="BI1527" s="68"/>
      <c r="BJ1527" s="68"/>
      <c r="BK1527" s="68"/>
      <c r="BL1527" s="68"/>
      <c r="BM1527" s="68"/>
      <c r="BN1527" s="68"/>
      <c r="BO1527" s="68"/>
      <c r="BP1527" s="68"/>
      <c r="BQ1527" s="68"/>
      <c r="BR1527" s="68"/>
      <c r="BS1527" s="68"/>
      <c r="BT1527" s="68"/>
      <c r="BU1527" s="68"/>
      <c r="BV1527" s="68"/>
      <c r="BW1527" s="68"/>
      <c r="BX1527" s="68"/>
      <c r="BY1527" s="68"/>
      <c r="BZ1527" s="68"/>
      <c r="CA1527" s="68"/>
      <c r="CB1527" s="68"/>
      <c r="CC1527" s="68"/>
      <c r="CD1527" s="68"/>
      <c r="CE1527" s="68"/>
      <c r="CF1527" s="68"/>
      <c r="CG1527" s="68"/>
      <c r="CH1527" s="68"/>
      <c r="CI1527" s="68"/>
    </row>
    <row r="1528">
      <c r="A1528" s="66">
        <v>108.0</v>
      </c>
      <c r="B1528" s="68"/>
      <c r="C1528" s="67" t="s">
        <v>758</v>
      </c>
      <c r="D1528" s="67" t="s">
        <v>990</v>
      </c>
      <c r="E1528" s="66">
        <v>2020.0</v>
      </c>
      <c r="F1528" s="67" t="s">
        <v>991</v>
      </c>
      <c r="G1528" s="67" t="s">
        <v>824</v>
      </c>
      <c r="H1528" s="68"/>
      <c r="I1528" s="67" t="s">
        <v>95</v>
      </c>
      <c r="J1528" s="66">
        <v>2020.0</v>
      </c>
      <c r="K1528" s="66">
        <v>164.68</v>
      </c>
      <c r="L1528" s="66">
        <v>2010.0</v>
      </c>
      <c r="M1528" s="67" t="s">
        <v>85</v>
      </c>
      <c r="N1528" s="66">
        <v>37.0</v>
      </c>
      <c r="O1528" s="68"/>
      <c r="P1528" s="66">
        <v>1.0E-8</v>
      </c>
      <c r="Q1528" s="66"/>
      <c r="R1528" s="66">
        <v>1.5</v>
      </c>
      <c r="S1528" s="68"/>
      <c r="T1528" s="66">
        <v>1.0</v>
      </c>
      <c r="U1528" s="68"/>
      <c r="V1528" s="68"/>
      <c r="W1528" s="68"/>
      <c r="X1528" s="69"/>
      <c r="Y1528" s="69"/>
      <c r="Z1528" s="66">
        <v>1.0</v>
      </c>
      <c r="AA1528" s="66">
        <v>1.0</v>
      </c>
      <c r="AB1528" s="68"/>
      <c r="AC1528" s="68"/>
      <c r="AD1528" s="68"/>
      <c r="AE1528" s="68"/>
      <c r="AF1528" s="68"/>
      <c r="AG1528" s="68"/>
      <c r="AH1528" s="68"/>
      <c r="AI1528" s="68"/>
      <c r="AJ1528" s="68"/>
      <c r="AK1528" s="68"/>
      <c r="AL1528" s="68"/>
      <c r="AM1528" s="68"/>
      <c r="AN1528" s="68"/>
      <c r="AO1528" s="68"/>
      <c r="AP1528" s="68"/>
      <c r="AQ1528" s="68"/>
      <c r="AR1528" s="68"/>
      <c r="AS1528" s="68"/>
      <c r="AT1528" s="68"/>
      <c r="AU1528" s="68"/>
      <c r="AV1528" s="68"/>
      <c r="AW1528" s="68"/>
      <c r="AX1528" s="68"/>
      <c r="AY1528" s="68"/>
      <c r="AZ1528" s="68"/>
      <c r="BA1528" s="68"/>
      <c r="BB1528" s="68"/>
      <c r="BC1528" s="68"/>
      <c r="BD1528" s="68"/>
      <c r="BE1528" s="68"/>
      <c r="BF1528" s="68"/>
      <c r="BG1528" s="68"/>
      <c r="BH1528" s="68"/>
      <c r="BI1528" s="68"/>
      <c r="BJ1528" s="68"/>
      <c r="BK1528" s="68"/>
      <c r="BL1528" s="68"/>
      <c r="BM1528" s="68"/>
      <c r="BN1528" s="68"/>
      <c r="BO1528" s="68"/>
      <c r="BP1528" s="68"/>
      <c r="BQ1528" s="68"/>
      <c r="BR1528" s="68"/>
      <c r="BS1528" s="68"/>
      <c r="BT1528" s="68"/>
      <c r="BU1528" s="68"/>
      <c r="BV1528" s="68"/>
      <c r="BW1528" s="68"/>
      <c r="BX1528" s="68"/>
      <c r="BY1528" s="68"/>
      <c r="BZ1528" s="68"/>
      <c r="CA1528" s="68"/>
      <c r="CB1528" s="68"/>
      <c r="CC1528" s="68"/>
      <c r="CD1528" s="68"/>
      <c r="CE1528" s="68"/>
      <c r="CF1528" s="68"/>
      <c r="CG1528" s="68"/>
      <c r="CH1528" s="68"/>
      <c r="CI1528" s="68"/>
    </row>
    <row r="1529">
      <c r="A1529" s="66">
        <v>108.0</v>
      </c>
      <c r="B1529" s="68"/>
      <c r="C1529" s="67" t="s">
        <v>758</v>
      </c>
      <c r="D1529" s="67" t="s">
        <v>990</v>
      </c>
      <c r="E1529" s="66">
        <v>2020.0</v>
      </c>
      <c r="F1529" s="67" t="s">
        <v>991</v>
      </c>
      <c r="G1529" s="67" t="s">
        <v>824</v>
      </c>
      <c r="H1529" s="68"/>
      <c r="I1529" s="67" t="s">
        <v>95</v>
      </c>
      <c r="J1529" s="66">
        <v>2020.0</v>
      </c>
      <c r="K1529" s="66">
        <v>164.68</v>
      </c>
      <c r="L1529" s="66">
        <v>2010.0</v>
      </c>
      <c r="M1529" s="67" t="s">
        <v>85</v>
      </c>
      <c r="N1529" s="66">
        <v>37.0</v>
      </c>
      <c r="O1529" s="68"/>
      <c r="P1529" s="66">
        <v>1.0E-8</v>
      </c>
      <c r="Q1529" s="66"/>
      <c r="R1529" s="66">
        <v>1.5</v>
      </c>
      <c r="S1529" s="68"/>
      <c r="T1529" s="66">
        <v>1.0</v>
      </c>
      <c r="U1529" s="68"/>
      <c r="V1529" s="68"/>
      <c r="W1529" s="68"/>
      <c r="X1529" s="69"/>
      <c r="Y1529" s="69"/>
      <c r="Z1529" s="66">
        <v>1.0</v>
      </c>
      <c r="AA1529" s="66">
        <v>1.0</v>
      </c>
      <c r="AB1529" s="68"/>
      <c r="AC1529" s="68"/>
      <c r="AD1529" s="68"/>
      <c r="AE1529" s="68"/>
      <c r="AF1529" s="68"/>
      <c r="AG1529" s="68"/>
      <c r="AH1529" s="68"/>
      <c r="AI1529" s="68"/>
      <c r="AJ1529" s="68"/>
      <c r="AK1529" s="68"/>
      <c r="AL1529" s="68"/>
      <c r="AM1529" s="68"/>
      <c r="AN1529" s="68"/>
      <c r="AO1529" s="68"/>
      <c r="AP1529" s="68"/>
      <c r="AQ1529" s="68"/>
      <c r="AR1529" s="68"/>
      <c r="AS1529" s="68"/>
      <c r="AT1529" s="68"/>
      <c r="AU1529" s="68"/>
      <c r="AV1529" s="68"/>
      <c r="AW1529" s="68"/>
      <c r="AX1529" s="68"/>
      <c r="AY1529" s="68"/>
      <c r="AZ1529" s="68"/>
      <c r="BA1529" s="68"/>
      <c r="BB1529" s="68"/>
      <c r="BC1529" s="68"/>
      <c r="BD1529" s="68"/>
      <c r="BE1529" s="68"/>
      <c r="BF1529" s="68"/>
      <c r="BG1529" s="68"/>
      <c r="BH1529" s="68"/>
      <c r="BI1529" s="68"/>
      <c r="BJ1529" s="68"/>
      <c r="BK1529" s="68"/>
      <c r="BL1529" s="68"/>
      <c r="BM1529" s="68"/>
      <c r="BN1529" s="68"/>
      <c r="BO1529" s="68"/>
      <c r="BP1529" s="68"/>
      <c r="BQ1529" s="68"/>
      <c r="BR1529" s="68"/>
      <c r="BS1529" s="68"/>
      <c r="BT1529" s="68"/>
      <c r="BU1529" s="68"/>
      <c r="BV1529" s="68"/>
      <c r="BW1529" s="68"/>
      <c r="BX1529" s="68"/>
      <c r="BY1529" s="68"/>
      <c r="BZ1529" s="68"/>
      <c r="CA1529" s="68"/>
      <c r="CB1529" s="68"/>
      <c r="CC1529" s="68"/>
      <c r="CD1529" s="68"/>
      <c r="CE1529" s="68"/>
      <c r="CF1529" s="68"/>
      <c r="CG1529" s="68"/>
      <c r="CH1529" s="68"/>
      <c r="CI1529" s="68"/>
    </row>
    <row r="1530">
      <c r="A1530" s="66">
        <v>108.0</v>
      </c>
      <c r="B1530" s="68"/>
      <c r="C1530" s="67" t="s">
        <v>758</v>
      </c>
      <c r="D1530" s="67" t="s">
        <v>990</v>
      </c>
      <c r="E1530" s="66">
        <v>2020.0</v>
      </c>
      <c r="F1530" s="67" t="s">
        <v>991</v>
      </c>
      <c r="G1530" s="67" t="s">
        <v>824</v>
      </c>
      <c r="H1530" s="68"/>
      <c r="I1530" s="67" t="s">
        <v>95</v>
      </c>
      <c r="J1530" s="66">
        <v>2020.0</v>
      </c>
      <c r="K1530" s="66">
        <v>102.66</v>
      </c>
      <c r="L1530" s="66">
        <v>2010.0</v>
      </c>
      <c r="M1530" s="67" t="s">
        <v>85</v>
      </c>
      <c r="N1530" s="66">
        <v>37.0</v>
      </c>
      <c r="O1530" s="68"/>
      <c r="P1530" s="66">
        <v>1.0E-8</v>
      </c>
      <c r="Q1530" s="66"/>
      <c r="R1530" s="66">
        <v>2.0</v>
      </c>
      <c r="S1530" s="68"/>
      <c r="T1530" s="66">
        <v>1.0</v>
      </c>
      <c r="U1530" s="68"/>
      <c r="V1530" s="68"/>
      <c r="W1530" s="68"/>
      <c r="X1530" s="69"/>
      <c r="Y1530" s="69"/>
      <c r="Z1530" s="66">
        <v>1.0</v>
      </c>
      <c r="AA1530" s="66">
        <v>1.0</v>
      </c>
      <c r="AB1530" s="68"/>
      <c r="AC1530" s="68"/>
      <c r="AD1530" s="68"/>
      <c r="AE1530" s="68"/>
      <c r="AF1530" s="68"/>
      <c r="AG1530" s="68"/>
      <c r="AH1530" s="68"/>
      <c r="AI1530" s="68"/>
      <c r="AJ1530" s="68"/>
      <c r="AK1530" s="68"/>
      <c r="AL1530" s="68"/>
      <c r="AM1530" s="68"/>
      <c r="AN1530" s="68"/>
      <c r="AO1530" s="68"/>
      <c r="AP1530" s="68"/>
      <c r="AQ1530" s="68"/>
      <c r="AR1530" s="68"/>
      <c r="AS1530" s="68"/>
      <c r="AT1530" s="68"/>
      <c r="AU1530" s="68"/>
      <c r="AV1530" s="68"/>
      <c r="AW1530" s="68"/>
      <c r="AX1530" s="68"/>
      <c r="AY1530" s="68"/>
      <c r="AZ1530" s="68"/>
      <c r="BA1530" s="68"/>
      <c r="BB1530" s="68"/>
      <c r="BC1530" s="68"/>
      <c r="BD1530" s="68"/>
      <c r="BE1530" s="68"/>
      <c r="BF1530" s="68"/>
      <c r="BG1530" s="68"/>
      <c r="BH1530" s="68"/>
      <c r="BI1530" s="68"/>
      <c r="BJ1530" s="68"/>
      <c r="BK1530" s="68"/>
      <c r="BL1530" s="68"/>
      <c r="BM1530" s="68"/>
      <c r="BN1530" s="68"/>
      <c r="BO1530" s="68"/>
      <c r="BP1530" s="68"/>
      <c r="BQ1530" s="68"/>
      <c r="BR1530" s="68"/>
      <c r="BS1530" s="68"/>
      <c r="BT1530" s="68"/>
      <c r="BU1530" s="68"/>
      <c r="BV1530" s="68"/>
      <c r="BW1530" s="68"/>
      <c r="BX1530" s="68"/>
      <c r="BY1530" s="68"/>
      <c r="BZ1530" s="68"/>
      <c r="CA1530" s="68"/>
      <c r="CB1530" s="68"/>
      <c r="CC1530" s="68"/>
      <c r="CD1530" s="68"/>
      <c r="CE1530" s="68"/>
      <c r="CF1530" s="68"/>
      <c r="CG1530" s="68"/>
      <c r="CH1530" s="68"/>
      <c r="CI1530" s="68"/>
    </row>
    <row r="1531">
      <c r="A1531" s="66">
        <v>108.0</v>
      </c>
      <c r="B1531" s="68"/>
      <c r="C1531" s="67" t="s">
        <v>758</v>
      </c>
      <c r="D1531" s="67" t="s">
        <v>990</v>
      </c>
      <c r="E1531" s="66">
        <v>2020.0</v>
      </c>
      <c r="F1531" s="67" t="s">
        <v>991</v>
      </c>
      <c r="G1531" s="67" t="s">
        <v>824</v>
      </c>
      <c r="H1531" s="68"/>
      <c r="I1531" s="67" t="s">
        <v>95</v>
      </c>
      <c r="J1531" s="66">
        <v>2020.0</v>
      </c>
      <c r="K1531" s="66">
        <v>102.66</v>
      </c>
      <c r="L1531" s="66">
        <v>2010.0</v>
      </c>
      <c r="M1531" s="67" t="s">
        <v>85</v>
      </c>
      <c r="N1531" s="66">
        <v>37.0</v>
      </c>
      <c r="O1531" s="68"/>
      <c r="P1531" s="66">
        <v>1.0E-8</v>
      </c>
      <c r="Q1531" s="66"/>
      <c r="R1531" s="66">
        <v>2.0</v>
      </c>
      <c r="S1531" s="68"/>
      <c r="T1531" s="66">
        <v>1.0</v>
      </c>
      <c r="U1531" s="68"/>
      <c r="V1531" s="68"/>
      <c r="W1531" s="68"/>
      <c r="X1531" s="69"/>
      <c r="Y1531" s="69"/>
      <c r="Z1531" s="66">
        <v>1.0</v>
      </c>
      <c r="AA1531" s="66">
        <v>1.0</v>
      </c>
      <c r="AB1531" s="68"/>
      <c r="AC1531" s="68"/>
      <c r="AD1531" s="68"/>
      <c r="AE1531" s="68"/>
      <c r="AF1531" s="68"/>
      <c r="AG1531" s="68"/>
      <c r="AH1531" s="68"/>
      <c r="AI1531" s="68"/>
      <c r="AJ1531" s="68"/>
      <c r="AK1531" s="68"/>
      <c r="AL1531" s="68"/>
      <c r="AM1531" s="68"/>
      <c r="AN1531" s="68"/>
      <c r="AO1531" s="68"/>
      <c r="AP1531" s="68"/>
      <c r="AQ1531" s="68"/>
      <c r="AR1531" s="68"/>
      <c r="AS1531" s="68"/>
      <c r="AT1531" s="68"/>
      <c r="AU1531" s="68"/>
      <c r="AV1531" s="68"/>
      <c r="AW1531" s="68"/>
      <c r="AX1531" s="68"/>
      <c r="AY1531" s="68"/>
      <c r="AZ1531" s="68"/>
      <c r="BA1531" s="68"/>
      <c r="BB1531" s="68"/>
      <c r="BC1531" s="68"/>
      <c r="BD1531" s="68"/>
      <c r="BE1531" s="68"/>
      <c r="BF1531" s="68"/>
      <c r="BG1531" s="68"/>
      <c r="BH1531" s="68"/>
      <c r="BI1531" s="68"/>
      <c r="BJ1531" s="68"/>
      <c r="BK1531" s="68"/>
      <c r="BL1531" s="68"/>
      <c r="BM1531" s="68"/>
      <c r="BN1531" s="68"/>
      <c r="BO1531" s="68"/>
      <c r="BP1531" s="68"/>
      <c r="BQ1531" s="68"/>
      <c r="BR1531" s="68"/>
      <c r="BS1531" s="68"/>
      <c r="BT1531" s="68"/>
      <c r="BU1531" s="68"/>
      <c r="BV1531" s="68"/>
      <c r="BW1531" s="68"/>
      <c r="BX1531" s="68"/>
      <c r="BY1531" s="68"/>
      <c r="BZ1531" s="68"/>
      <c r="CA1531" s="68"/>
      <c r="CB1531" s="68"/>
      <c r="CC1531" s="68"/>
      <c r="CD1531" s="68"/>
      <c r="CE1531" s="68"/>
      <c r="CF1531" s="68"/>
      <c r="CG1531" s="68"/>
      <c r="CH1531" s="68"/>
      <c r="CI1531" s="68"/>
    </row>
    <row r="1532">
      <c r="A1532" s="66">
        <v>108.0</v>
      </c>
      <c r="B1532" s="68"/>
      <c r="C1532" s="67" t="s">
        <v>758</v>
      </c>
      <c r="D1532" s="67" t="s">
        <v>990</v>
      </c>
      <c r="E1532" s="66">
        <v>2020.0</v>
      </c>
      <c r="F1532" s="67" t="s">
        <v>991</v>
      </c>
      <c r="G1532" s="67" t="s">
        <v>824</v>
      </c>
      <c r="H1532" s="68"/>
      <c r="I1532" s="67" t="s">
        <v>95</v>
      </c>
      <c r="J1532" s="66">
        <v>2020.0</v>
      </c>
      <c r="K1532" s="66">
        <v>102.66</v>
      </c>
      <c r="L1532" s="66">
        <v>2010.0</v>
      </c>
      <c r="M1532" s="67" t="s">
        <v>85</v>
      </c>
      <c r="N1532" s="66">
        <v>37.0</v>
      </c>
      <c r="O1532" s="68"/>
      <c r="P1532" s="66">
        <v>1.0E-8</v>
      </c>
      <c r="Q1532" s="66"/>
      <c r="R1532" s="66">
        <v>2.0</v>
      </c>
      <c r="S1532" s="68"/>
      <c r="T1532" s="66">
        <v>1.0</v>
      </c>
      <c r="U1532" s="68"/>
      <c r="V1532" s="68"/>
      <c r="W1532" s="68"/>
      <c r="X1532" s="69"/>
      <c r="Y1532" s="69"/>
      <c r="Z1532" s="66">
        <v>1.0</v>
      </c>
      <c r="AA1532" s="66">
        <v>1.0</v>
      </c>
      <c r="AB1532" s="68"/>
      <c r="AC1532" s="68"/>
      <c r="AD1532" s="68"/>
      <c r="AE1532" s="68"/>
      <c r="AF1532" s="68"/>
      <c r="AG1532" s="68"/>
      <c r="AH1532" s="68"/>
      <c r="AI1532" s="68"/>
      <c r="AJ1532" s="68"/>
      <c r="AK1532" s="68"/>
      <c r="AL1532" s="68"/>
      <c r="AM1532" s="68"/>
      <c r="AN1532" s="68"/>
      <c r="AO1532" s="68"/>
      <c r="AP1532" s="68"/>
      <c r="AQ1532" s="68"/>
      <c r="AR1532" s="68"/>
      <c r="AS1532" s="68"/>
      <c r="AT1532" s="68"/>
      <c r="AU1532" s="68"/>
      <c r="AV1532" s="68"/>
      <c r="AW1532" s="68"/>
      <c r="AX1532" s="68"/>
      <c r="AY1532" s="68"/>
      <c r="AZ1532" s="68"/>
      <c r="BA1532" s="68"/>
      <c r="BB1532" s="68"/>
      <c r="BC1532" s="68"/>
      <c r="BD1532" s="68"/>
      <c r="BE1532" s="68"/>
      <c r="BF1532" s="68"/>
      <c r="BG1532" s="68"/>
      <c r="BH1532" s="68"/>
      <c r="BI1532" s="68"/>
      <c r="BJ1532" s="68"/>
      <c r="BK1532" s="68"/>
      <c r="BL1532" s="68"/>
      <c r="BM1532" s="68"/>
      <c r="BN1532" s="68"/>
      <c r="BO1532" s="68"/>
      <c r="BP1532" s="68"/>
      <c r="BQ1532" s="68"/>
      <c r="BR1532" s="68"/>
      <c r="BS1532" s="68"/>
      <c r="BT1532" s="68"/>
      <c r="BU1532" s="68"/>
      <c r="BV1532" s="68"/>
      <c r="BW1532" s="68"/>
      <c r="BX1532" s="68"/>
      <c r="BY1532" s="68"/>
      <c r="BZ1532" s="68"/>
      <c r="CA1532" s="68"/>
      <c r="CB1532" s="68"/>
      <c r="CC1532" s="68"/>
      <c r="CD1532" s="68"/>
      <c r="CE1532" s="68"/>
      <c r="CF1532" s="68"/>
      <c r="CG1532" s="68"/>
      <c r="CH1532" s="68"/>
      <c r="CI1532" s="68"/>
    </row>
    <row r="1533">
      <c r="A1533" s="66">
        <v>108.0</v>
      </c>
      <c r="B1533" s="68"/>
      <c r="C1533" s="67" t="s">
        <v>758</v>
      </c>
      <c r="D1533" s="67" t="s">
        <v>990</v>
      </c>
      <c r="E1533" s="66">
        <v>2020.0</v>
      </c>
      <c r="F1533" s="67" t="s">
        <v>991</v>
      </c>
      <c r="G1533" s="67" t="s">
        <v>824</v>
      </c>
      <c r="H1533" s="68"/>
      <c r="I1533" s="67" t="s">
        <v>95</v>
      </c>
      <c r="J1533" s="66">
        <v>2020.0</v>
      </c>
      <c r="K1533" s="66">
        <v>102.66</v>
      </c>
      <c r="L1533" s="66">
        <v>2010.0</v>
      </c>
      <c r="M1533" s="67" t="s">
        <v>85</v>
      </c>
      <c r="N1533" s="66">
        <v>37.0</v>
      </c>
      <c r="O1533" s="68"/>
      <c r="P1533" s="66">
        <v>1.0E-8</v>
      </c>
      <c r="Q1533" s="66"/>
      <c r="R1533" s="66">
        <v>2.0</v>
      </c>
      <c r="S1533" s="68"/>
      <c r="T1533" s="66">
        <v>1.0</v>
      </c>
      <c r="U1533" s="68"/>
      <c r="V1533" s="68"/>
      <c r="W1533" s="68"/>
      <c r="X1533" s="69"/>
      <c r="Y1533" s="69"/>
      <c r="Z1533" s="66">
        <v>1.0</v>
      </c>
      <c r="AA1533" s="66">
        <v>1.0</v>
      </c>
      <c r="AB1533" s="68"/>
      <c r="AC1533" s="68"/>
      <c r="AD1533" s="68"/>
      <c r="AE1533" s="68"/>
      <c r="AF1533" s="68"/>
      <c r="AG1533" s="68"/>
      <c r="AH1533" s="68"/>
      <c r="AI1533" s="68"/>
      <c r="AJ1533" s="68"/>
      <c r="AK1533" s="68"/>
      <c r="AL1533" s="68"/>
      <c r="AM1533" s="68"/>
      <c r="AN1533" s="68"/>
      <c r="AO1533" s="68"/>
      <c r="AP1533" s="68"/>
      <c r="AQ1533" s="68"/>
      <c r="AR1533" s="68"/>
      <c r="AS1533" s="68"/>
      <c r="AT1533" s="68"/>
      <c r="AU1533" s="68"/>
      <c r="AV1533" s="68"/>
      <c r="AW1533" s="68"/>
      <c r="AX1533" s="68"/>
      <c r="AY1533" s="68"/>
      <c r="AZ1533" s="68"/>
      <c r="BA1533" s="68"/>
      <c r="BB1533" s="68"/>
      <c r="BC1533" s="68"/>
      <c r="BD1533" s="68"/>
      <c r="BE1533" s="68"/>
      <c r="BF1533" s="68"/>
      <c r="BG1533" s="68"/>
      <c r="BH1533" s="68"/>
      <c r="BI1533" s="68"/>
      <c r="BJ1533" s="68"/>
      <c r="BK1533" s="68"/>
      <c r="BL1533" s="68"/>
      <c r="BM1533" s="68"/>
      <c r="BN1533" s="68"/>
      <c r="BO1533" s="68"/>
      <c r="BP1533" s="68"/>
      <c r="BQ1533" s="68"/>
      <c r="BR1533" s="68"/>
      <c r="BS1533" s="68"/>
      <c r="BT1533" s="68"/>
      <c r="BU1533" s="68"/>
      <c r="BV1533" s="68"/>
      <c r="BW1533" s="68"/>
      <c r="BX1533" s="68"/>
      <c r="BY1533" s="68"/>
      <c r="BZ1533" s="68"/>
      <c r="CA1533" s="68"/>
      <c r="CB1533" s="68"/>
      <c r="CC1533" s="68"/>
      <c r="CD1533" s="68"/>
      <c r="CE1533" s="68"/>
      <c r="CF1533" s="68"/>
      <c r="CG1533" s="68"/>
      <c r="CH1533" s="68"/>
      <c r="CI1533" s="68"/>
    </row>
    <row r="1534">
      <c r="A1534" s="66">
        <v>108.0</v>
      </c>
      <c r="B1534" s="68"/>
      <c r="C1534" s="67" t="s">
        <v>758</v>
      </c>
      <c r="D1534" s="67" t="s">
        <v>990</v>
      </c>
      <c r="E1534" s="66">
        <v>2020.0</v>
      </c>
      <c r="F1534" s="67" t="s">
        <v>991</v>
      </c>
      <c r="G1534" s="67" t="s">
        <v>824</v>
      </c>
      <c r="H1534" s="68"/>
      <c r="I1534" s="67" t="s">
        <v>95</v>
      </c>
      <c r="J1534" s="66">
        <v>2020.0</v>
      </c>
      <c r="K1534" s="66">
        <v>102.66</v>
      </c>
      <c r="L1534" s="66">
        <v>2010.0</v>
      </c>
      <c r="M1534" s="67" t="s">
        <v>85</v>
      </c>
      <c r="N1534" s="66">
        <v>37.0</v>
      </c>
      <c r="O1534" s="68"/>
      <c r="P1534" s="66">
        <v>1.0E-8</v>
      </c>
      <c r="Q1534" s="66"/>
      <c r="R1534" s="66">
        <v>2.0</v>
      </c>
      <c r="S1534" s="68"/>
      <c r="T1534" s="66">
        <v>1.0</v>
      </c>
      <c r="U1534" s="68"/>
      <c r="V1534" s="68"/>
      <c r="W1534" s="68"/>
      <c r="X1534" s="69"/>
      <c r="Y1534" s="69"/>
      <c r="Z1534" s="66">
        <v>1.0</v>
      </c>
      <c r="AA1534" s="66">
        <v>1.0</v>
      </c>
      <c r="AB1534" s="68"/>
      <c r="AC1534" s="68"/>
      <c r="AD1534" s="68"/>
      <c r="AE1534" s="68"/>
      <c r="AF1534" s="68"/>
      <c r="AG1534" s="68"/>
      <c r="AH1534" s="68"/>
      <c r="AI1534" s="68"/>
      <c r="AJ1534" s="68"/>
      <c r="AK1534" s="68"/>
      <c r="AL1534" s="68"/>
      <c r="AM1534" s="68"/>
      <c r="AN1534" s="68"/>
      <c r="AO1534" s="68"/>
      <c r="AP1534" s="68"/>
      <c r="AQ1534" s="68"/>
      <c r="AR1534" s="68"/>
      <c r="AS1534" s="68"/>
      <c r="AT1534" s="68"/>
      <c r="AU1534" s="68"/>
      <c r="AV1534" s="68"/>
      <c r="AW1534" s="68"/>
      <c r="AX1534" s="68"/>
      <c r="AY1534" s="68"/>
      <c r="AZ1534" s="68"/>
      <c r="BA1534" s="68"/>
      <c r="BB1534" s="68"/>
      <c r="BC1534" s="68"/>
      <c r="BD1534" s="68"/>
      <c r="BE1534" s="68"/>
      <c r="BF1534" s="68"/>
      <c r="BG1534" s="68"/>
      <c r="BH1534" s="68"/>
      <c r="BI1534" s="68"/>
      <c r="BJ1534" s="68"/>
      <c r="BK1534" s="68"/>
      <c r="BL1534" s="68"/>
      <c r="BM1534" s="68"/>
      <c r="BN1534" s="68"/>
      <c r="BO1534" s="68"/>
      <c r="BP1534" s="68"/>
      <c r="BQ1534" s="68"/>
      <c r="BR1534" s="68"/>
      <c r="BS1534" s="68"/>
      <c r="BT1534" s="68"/>
      <c r="BU1534" s="68"/>
      <c r="BV1534" s="68"/>
      <c r="BW1534" s="68"/>
      <c r="BX1534" s="68"/>
      <c r="BY1534" s="68"/>
      <c r="BZ1534" s="68"/>
      <c r="CA1534" s="68"/>
      <c r="CB1534" s="68"/>
      <c r="CC1534" s="68"/>
      <c r="CD1534" s="68"/>
      <c r="CE1534" s="68"/>
      <c r="CF1534" s="68"/>
      <c r="CG1534" s="68"/>
      <c r="CH1534" s="68"/>
      <c r="CI1534" s="68"/>
    </row>
    <row r="1535">
      <c r="A1535" s="66">
        <v>108.0</v>
      </c>
      <c r="B1535" s="68"/>
      <c r="C1535" s="67" t="s">
        <v>758</v>
      </c>
      <c r="D1535" s="67" t="s">
        <v>990</v>
      </c>
      <c r="E1535" s="66">
        <v>2020.0</v>
      </c>
      <c r="F1535" s="67" t="s">
        <v>991</v>
      </c>
      <c r="G1535" s="67" t="s">
        <v>824</v>
      </c>
      <c r="H1535" s="68"/>
      <c r="I1535" s="67" t="s">
        <v>95</v>
      </c>
      <c r="J1535" s="66">
        <v>2020.0</v>
      </c>
      <c r="K1535" s="66">
        <v>102.66</v>
      </c>
      <c r="L1535" s="66">
        <v>2010.0</v>
      </c>
      <c r="M1535" s="67" t="s">
        <v>85</v>
      </c>
      <c r="N1535" s="66">
        <v>37.0</v>
      </c>
      <c r="O1535" s="68"/>
      <c r="P1535" s="66">
        <v>1.0E-8</v>
      </c>
      <c r="Q1535" s="66"/>
      <c r="R1535" s="66">
        <v>2.0</v>
      </c>
      <c r="S1535" s="68"/>
      <c r="T1535" s="66">
        <v>1.0</v>
      </c>
      <c r="U1535" s="68"/>
      <c r="V1535" s="68"/>
      <c r="W1535" s="68"/>
      <c r="X1535" s="69"/>
      <c r="Y1535" s="69"/>
      <c r="Z1535" s="66">
        <v>1.0</v>
      </c>
      <c r="AA1535" s="66">
        <v>1.0</v>
      </c>
      <c r="AB1535" s="68"/>
      <c r="AC1535" s="68"/>
      <c r="AD1535" s="68"/>
      <c r="AE1535" s="68"/>
      <c r="AF1535" s="68"/>
      <c r="AG1535" s="68"/>
      <c r="AH1535" s="68"/>
      <c r="AI1535" s="68"/>
      <c r="AJ1535" s="68"/>
      <c r="AK1535" s="68"/>
      <c r="AL1535" s="68"/>
      <c r="AM1535" s="68"/>
      <c r="AN1535" s="68"/>
      <c r="AO1535" s="68"/>
      <c r="AP1535" s="68"/>
      <c r="AQ1535" s="68"/>
      <c r="AR1535" s="68"/>
      <c r="AS1535" s="68"/>
      <c r="AT1535" s="68"/>
      <c r="AU1535" s="68"/>
      <c r="AV1535" s="68"/>
      <c r="AW1535" s="68"/>
      <c r="AX1535" s="68"/>
      <c r="AY1535" s="68"/>
      <c r="AZ1535" s="68"/>
      <c r="BA1535" s="68"/>
      <c r="BB1535" s="68"/>
      <c r="BC1535" s="68"/>
      <c r="BD1535" s="68"/>
      <c r="BE1535" s="68"/>
      <c r="BF1535" s="68"/>
      <c r="BG1535" s="68"/>
      <c r="BH1535" s="68"/>
      <c r="BI1535" s="68"/>
      <c r="BJ1535" s="68"/>
      <c r="BK1535" s="68"/>
      <c r="BL1535" s="68"/>
      <c r="BM1535" s="68"/>
      <c r="BN1535" s="68"/>
      <c r="BO1535" s="68"/>
      <c r="BP1535" s="68"/>
      <c r="BQ1535" s="68"/>
      <c r="BR1535" s="68"/>
      <c r="BS1535" s="68"/>
      <c r="BT1535" s="68"/>
      <c r="BU1535" s="68"/>
      <c r="BV1535" s="68"/>
      <c r="BW1535" s="68"/>
      <c r="BX1535" s="68"/>
      <c r="BY1535" s="68"/>
      <c r="BZ1535" s="68"/>
      <c r="CA1535" s="68"/>
      <c r="CB1535" s="68"/>
      <c r="CC1535" s="68"/>
      <c r="CD1535" s="68"/>
      <c r="CE1535" s="68"/>
      <c r="CF1535" s="68"/>
      <c r="CG1535" s="68"/>
      <c r="CH1535" s="68"/>
      <c r="CI1535" s="68"/>
    </row>
    <row r="1536">
      <c r="A1536" s="66">
        <v>108.0</v>
      </c>
      <c r="B1536" s="68"/>
      <c r="C1536" s="67" t="s">
        <v>758</v>
      </c>
      <c r="D1536" s="67" t="s">
        <v>990</v>
      </c>
      <c r="E1536" s="66">
        <v>2020.0</v>
      </c>
      <c r="F1536" s="67" t="s">
        <v>991</v>
      </c>
      <c r="G1536" s="67" t="s">
        <v>824</v>
      </c>
      <c r="H1536" s="68"/>
      <c r="I1536" s="67" t="s">
        <v>95</v>
      </c>
      <c r="J1536" s="66">
        <v>2020.0</v>
      </c>
      <c r="K1536" s="66">
        <v>102.66</v>
      </c>
      <c r="L1536" s="66">
        <v>2010.0</v>
      </c>
      <c r="M1536" s="67" t="s">
        <v>85</v>
      </c>
      <c r="N1536" s="66">
        <v>37.0</v>
      </c>
      <c r="O1536" s="68"/>
      <c r="P1536" s="66">
        <v>1.0E-8</v>
      </c>
      <c r="Q1536" s="66"/>
      <c r="R1536" s="66">
        <v>2.0</v>
      </c>
      <c r="S1536" s="68"/>
      <c r="T1536" s="66">
        <v>1.0</v>
      </c>
      <c r="U1536" s="68"/>
      <c r="V1536" s="68"/>
      <c r="W1536" s="68"/>
      <c r="X1536" s="69"/>
      <c r="Y1536" s="69"/>
      <c r="Z1536" s="66">
        <v>1.0</v>
      </c>
      <c r="AA1536" s="66">
        <v>1.0</v>
      </c>
      <c r="AB1536" s="68"/>
      <c r="AC1536" s="68"/>
      <c r="AD1536" s="68"/>
      <c r="AE1536" s="68"/>
      <c r="AF1536" s="68"/>
      <c r="AG1536" s="68"/>
      <c r="AH1536" s="68"/>
      <c r="AI1536" s="68"/>
      <c r="AJ1536" s="68"/>
      <c r="AK1536" s="68"/>
      <c r="AL1536" s="68"/>
      <c r="AM1536" s="68"/>
      <c r="AN1536" s="68"/>
      <c r="AO1536" s="68"/>
      <c r="AP1536" s="68"/>
      <c r="AQ1536" s="68"/>
      <c r="AR1536" s="68"/>
      <c r="AS1536" s="68"/>
      <c r="AT1536" s="68"/>
      <c r="AU1536" s="68"/>
      <c r="AV1536" s="68"/>
      <c r="AW1536" s="68"/>
      <c r="AX1536" s="68"/>
      <c r="AY1536" s="68"/>
      <c r="AZ1536" s="68"/>
      <c r="BA1536" s="68"/>
      <c r="BB1536" s="68"/>
      <c r="BC1536" s="68"/>
      <c r="BD1536" s="68"/>
      <c r="BE1536" s="68"/>
      <c r="BF1536" s="68"/>
      <c r="BG1536" s="68"/>
      <c r="BH1536" s="68"/>
      <c r="BI1536" s="68"/>
      <c r="BJ1536" s="68"/>
      <c r="BK1536" s="68"/>
      <c r="BL1536" s="68"/>
      <c r="BM1536" s="68"/>
      <c r="BN1536" s="68"/>
      <c r="BO1536" s="68"/>
      <c r="BP1536" s="68"/>
      <c r="BQ1536" s="68"/>
      <c r="BR1536" s="68"/>
      <c r="BS1536" s="68"/>
      <c r="BT1536" s="68"/>
      <c r="BU1536" s="68"/>
      <c r="BV1536" s="68"/>
      <c r="BW1536" s="68"/>
      <c r="BX1536" s="68"/>
      <c r="BY1536" s="68"/>
      <c r="BZ1536" s="68"/>
      <c r="CA1536" s="68"/>
      <c r="CB1536" s="68"/>
      <c r="CC1536" s="68"/>
      <c r="CD1536" s="68"/>
      <c r="CE1536" s="68"/>
      <c r="CF1536" s="68"/>
      <c r="CG1536" s="68"/>
      <c r="CH1536" s="68"/>
      <c r="CI1536" s="68"/>
    </row>
    <row r="1537">
      <c r="A1537" s="66">
        <v>108.0</v>
      </c>
      <c r="B1537" s="68"/>
      <c r="C1537" s="67" t="s">
        <v>758</v>
      </c>
      <c r="D1537" s="67" t="s">
        <v>990</v>
      </c>
      <c r="E1537" s="66">
        <v>2020.0</v>
      </c>
      <c r="F1537" s="67" t="s">
        <v>991</v>
      </c>
      <c r="G1537" s="67" t="s">
        <v>824</v>
      </c>
      <c r="H1537" s="68"/>
      <c r="I1537" s="67" t="s">
        <v>95</v>
      </c>
      <c r="J1537" s="66">
        <v>2020.0</v>
      </c>
      <c r="K1537" s="66">
        <v>102.66</v>
      </c>
      <c r="L1537" s="66">
        <v>2010.0</v>
      </c>
      <c r="M1537" s="67" t="s">
        <v>85</v>
      </c>
      <c r="N1537" s="66">
        <v>37.0</v>
      </c>
      <c r="O1537" s="68"/>
      <c r="P1537" s="66">
        <v>1.0E-8</v>
      </c>
      <c r="Q1537" s="66"/>
      <c r="R1537" s="66">
        <v>2.0</v>
      </c>
      <c r="S1537" s="68"/>
      <c r="T1537" s="66">
        <v>1.0</v>
      </c>
      <c r="U1537" s="68"/>
      <c r="V1537" s="68"/>
      <c r="W1537" s="68"/>
      <c r="X1537" s="69"/>
      <c r="Y1537" s="69"/>
      <c r="Z1537" s="66">
        <v>1.0</v>
      </c>
      <c r="AA1537" s="66">
        <v>1.0</v>
      </c>
      <c r="AB1537" s="68"/>
      <c r="AC1537" s="68"/>
      <c r="AD1537" s="68"/>
      <c r="AE1537" s="68"/>
      <c r="AF1537" s="68"/>
      <c r="AG1537" s="68"/>
      <c r="AH1537" s="68"/>
      <c r="AI1537" s="68"/>
      <c r="AJ1537" s="68"/>
      <c r="AK1537" s="68"/>
      <c r="AL1537" s="68"/>
      <c r="AM1537" s="68"/>
      <c r="AN1537" s="68"/>
      <c r="AO1537" s="68"/>
      <c r="AP1537" s="68"/>
      <c r="AQ1537" s="68"/>
      <c r="AR1537" s="68"/>
      <c r="AS1537" s="68"/>
      <c r="AT1537" s="68"/>
      <c r="AU1537" s="68"/>
      <c r="AV1537" s="68"/>
      <c r="AW1537" s="68"/>
      <c r="AX1537" s="68"/>
      <c r="AY1537" s="68"/>
      <c r="AZ1537" s="68"/>
      <c r="BA1537" s="68"/>
      <c r="BB1537" s="68"/>
      <c r="BC1537" s="68"/>
      <c r="BD1537" s="68"/>
      <c r="BE1537" s="68"/>
      <c r="BF1537" s="68"/>
      <c r="BG1537" s="68"/>
      <c r="BH1537" s="68"/>
      <c r="BI1537" s="68"/>
      <c r="BJ1537" s="68"/>
      <c r="BK1537" s="68"/>
      <c r="BL1537" s="68"/>
      <c r="BM1537" s="68"/>
      <c r="BN1537" s="68"/>
      <c r="BO1537" s="68"/>
      <c r="BP1537" s="68"/>
      <c r="BQ1537" s="68"/>
      <c r="BR1537" s="68"/>
      <c r="BS1537" s="68"/>
      <c r="BT1537" s="68"/>
      <c r="BU1537" s="68"/>
      <c r="BV1537" s="68"/>
      <c r="BW1537" s="68"/>
      <c r="BX1537" s="68"/>
      <c r="BY1537" s="68"/>
      <c r="BZ1537" s="68"/>
      <c r="CA1537" s="68"/>
      <c r="CB1537" s="68"/>
      <c r="CC1537" s="68"/>
      <c r="CD1537" s="68"/>
      <c r="CE1537" s="68"/>
      <c r="CF1537" s="68"/>
      <c r="CG1537" s="68"/>
      <c r="CH1537" s="68"/>
      <c r="CI1537" s="68"/>
    </row>
    <row r="1538">
      <c r="A1538" s="66">
        <v>108.0</v>
      </c>
      <c r="B1538" s="68"/>
      <c r="C1538" s="67" t="s">
        <v>758</v>
      </c>
      <c r="D1538" s="67" t="s">
        <v>990</v>
      </c>
      <c r="E1538" s="66">
        <v>2020.0</v>
      </c>
      <c r="F1538" s="67" t="s">
        <v>991</v>
      </c>
      <c r="G1538" s="67" t="s">
        <v>824</v>
      </c>
      <c r="H1538" s="68"/>
      <c r="I1538" s="67" t="s">
        <v>95</v>
      </c>
      <c r="J1538" s="66">
        <v>2020.0</v>
      </c>
      <c r="K1538" s="66">
        <v>102.66</v>
      </c>
      <c r="L1538" s="66">
        <v>2010.0</v>
      </c>
      <c r="M1538" s="67" t="s">
        <v>85</v>
      </c>
      <c r="N1538" s="66">
        <v>37.0</v>
      </c>
      <c r="O1538" s="68"/>
      <c r="P1538" s="66">
        <v>1.0E-8</v>
      </c>
      <c r="Q1538" s="66"/>
      <c r="R1538" s="66">
        <v>2.0</v>
      </c>
      <c r="S1538" s="68"/>
      <c r="T1538" s="66">
        <v>1.0</v>
      </c>
      <c r="U1538" s="68"/>
      <c r="V1538" s="68"/>
      <c r="W1538" s="68"/>
      <c r="X1538" s="69"/>
      <c r="Y1538" s="69"/>
      <c r="Z1538" s="66">
        <v>1.0</v>
      </c>
      <c r="AA1538" s="66">
        <v>1.0</v>
      </c>
      <c r="AB1538" s="68"/>
      <c r="AC1538" s="68"/>
      <c r="AD1538" s="68"/>
      <c r="AE1538" s="68"/>
      <c r="AF1538" s="68"/>
      <c r="AG1538" s="68"/>
      <c r="AH1538" s="68"/>
      <c r="AI1538" s="68"/>
      <c r="AJ1538" s="68"/>
      <c r="AK1538" s="68"/>
      <c r="AL1538" s="68"/>
      <c r="AM1538" s="68"/>
      <c r="AN1538" s="68"/>
      <c r="AO1538" s="68"/>
      <c r="AP1538" s="68"/>
      <c r="AQ1538" s="68"/>
      <c r="AR1538" s="68"/>
      <c r="AS1538" s="68"/>
      <c r="AT1538" s="68"/>
      <c r="AU1538" s="68"/>
      <c r="AV1538" s="68"/>
      <c r="AW1538" s="68"/>
      <c r="AX1538" s="68"/>
      <c r="AY1538" s="68"/>
      <c r="AZ1538" s="68"/>
      <c r="BA1538" s="68"/>
      <c r="BB1538" s="68"/>
      <c r="BC1538" s="68"/>
      <c r="BD1538" s="68"/>
      <c r="BE1538" s="68"/>
      <c r="BF1538" s="68"/>
      <c r="BG1538" s="68"/>
      <c r="BH1538" s="68"/>
      <c r="BI1538" s="68"/>
      <c r="BJ1538" s="68"/>
      <c r="BK1538" s="68"/>
      <c r="BL1538" s="68"/>
      <c r="BM1538" s="68"/>
      <c r="BN1538" s="68"/>
      <c r="BO1538" s="68"/>
      <c r="BP1538" s="68"/>
      <c r="BQ1538" s="68"/>
      <c r="BR1538" s="68"/>
      <c r="BS1538" s="68"/>
      <c r="BT1538" s="68"/>
      <c r="BU1538" s="68"/>
      <c r="BV1538" s="68"/>
      <c r="BW1538" s="68"/>
      <c r="BX1538" s="68"/>
      <c r="BY1538" s="68"/>
      <c r="BZ1538" s="68"/>
      <c r="CA1538" s="68"/>
      <c r="CB1538" s="68"/>
      <c r="CC1538" s="68"/>
      <c r="CD1538" s="68"/>
      <c r="CE1538" s="68"/>
      <c r="CF1538" s="68"/>
      <c r="CG1538" s="68"/>
      <c r="CH1538" s="68"/>
      <c r="CI1538" s="68"/>
    </row>
    <row r="1539">
      <c r="A1539" s="66">
        <v>108.0</v>
      </c>
      <c r="B1539" s="68"/>
      <c r="C1539" s="67" t="s">
        <v>758</v>
      </c>
      <c r="D1539" s="67" t="s">
        <v>990</v>
      </c>
      <c r="E1539" s="66">
        <v>2020.0</v>
      </c>
      <c r="F1539" s="67" t="s">
        <v>991</v>
      </c>
      <c r="G1539" s="67" t="s">
        <v>824</v>
      </c>
      <c r="H1539" s="68"/>
      <c r="I1539" s="67" t="s">
        <v>95</v>
      </c>
      <c r="J1539" s="66">
        <v>2020.0</v>
      </c>
      <c r="K1539" s="66">
        <v>102.66</v>
      </c>
      <c r="L1539" s="66">
        <v>2010.0</v>
      </c>
      <c r="M1539" s="67" t="s">
        <v>85</v>
      </c>
      <c r="N1539" s="66">
        <v>37.0</v>
      </c>
      <c r="O1539" s="68"/>
      <c r="P1539" s="66">
        <v>1.0E-8</v>
      </c>
      <c r="Q1539" s="66"/>
      <c r="R1539" s="66">
        <v>2.0</v>
      </c>
      <c r="S1539" s="68"/>
      <c r="T1539" s="66">
        <v>1.0</v>
      </c>
      <c r="U1539" s="68"/>
      <c r="V1539" s="68"/>
      <c r="W1539" s="68"/>
      <c r="X1539" s="69"/>
      <c r="Y1539" s="69"/>
      <c r="Z1539" s="66">
        <v>1.0</v>
      </c>
      <c r="AA1539" s="66">
        <v>1.0</v>
      </c>
      <c r="AB1539" s="68"/>
      <c r="AC1539" s="68"/>
      <c r="AD1539" s="68"/>
      <c r="AE1539" s="68"/>
      <c r="AF1539" s="68"/>
      <c r="AG1539" s="68"/>
      <c r="AH1539" s="68"/>
      <c r="AI1539" s="68"/>
      <c r="AJ1539" s="68"/>
      <c r="AK1539" s="68"/>
      <c r="AL1539" s="68"/>
      <c r="AM1539" s="68"/>
      <c r="AN1539" s="68"/>
      <c r="AO1539" s="68"/>
      <c r="AP1539" s="68"/>
      <c r="AQ1539" s="68"/>
      <c r="AR1539" s="68"/>
      <c r="AS1539" s="68"/>
      <c r="AT1539" s="68"/>
      <c r="AU1539" s="68"/>
      <c r="AV1539" s="68"/>
      <c r="AW1539" s="68"/>
      <c r="AX1539" s="68"/>
      <c r="AY1539" s="68"/>
      <c r="AZ1539" s="68"/>
      <c r="BA1539" s="68"/>
      <c r="BB1539" s="68"/>
      <c r="BC1539" s="68"/>
      <c r="BD1539" s="68"/>
      <c r="BE1539" s="68"/>
      <c r="BF1539" s="68"/>
      <c r="BG1539" s="68"/>
      <c r="BH1539" s="68"/>
      <c r="BI1539" s="68"/>
      <c r="BJ1539" s="68"/>
      <c r="BK1539" s="68"/>
      <c r="BL1539" s="68"/>
      <c r="BM1539" s="68"/>
      <c r="BN1539" s="68"/>
      <c r="BO1539" s="68"/>
      <c r="BP1539" s="68"/>
      <c r="BQ1539" s="68"/>
      <c r="BR1539" s="68"/>
      <c r="BS1539" s="68"/>
      <c r="BT1539" s="68"/>
      <c r="BU1539" s="68"/>
      <c r="BV1539" s="68"/>
      <c r="BW1539" s="68"/>
      <c r="BX1539" s="68"/>
      <c r="BY1539" s="68"/>
      <c r="BZ1539" s="68"/>
      <c r="CA1539" s="68"/>
      <c r="CB1539" s="68"/>
      <c r="CC1539" s="68"/>
      <c r="CD1539" s="68"/>
      <c r="CE1539" s="68"/>
      <c r="CF1539" s="68"/>
      <c r="CG1539" s="68"/>
      <c r="CH1539" s="68"/>
      <c r="CI1539" s="68"/>
    </row>
    <row r="1540">
      <c r="A1540" s="66">
        <v>108.0</v>
      </c>
      <c r="B1540" s="68"/>
      <c r="C1540" s="67" t="s">
        <v>758</v>
      </c>
      <c r="D1540" s="67" t="s">
        <v>990</v>
      </c>
      <c r="E1540" s="66">
        <v>2020.0</v>
      </c>
      <c r="F1540" s="67" t="s">
        <v>991</v>
      </c>
      <c r="G1540" s="67" t="s">
        <v>824</v>
      </c>
      <c r="H1540" s="68"/>
      <c r="I1540" s="67" t="s">
        <v>95</v>
      </c>
      <c r="J1540" s="66">
        <v>2020.0</v>
      </c>
      <c r="K1540" s="66">
        <v>102.66</v>
      </c>
      <c r="L1540" s="66">
        <v>2010.0</v>
      </c>
      <c r="M1540" s="67" t="s">
        <v>85</v>
      </c>
      <c r="N1540" s="66">
        <v>37.0</v>
      </c>
      <c r="O1540" s="68"/>
      <c r="P1540" s="66">
        <v>1.0E-8</v>
      </c>
      <c r="Q1540" s="66"/>
      <c r="R1540" s="66">
        <v>2.0</v>
      </c>
      <c r="S1540" s="68"/>
      <c r="T1540" s="66">
        <v>1.0</v>
      </c>
      <c r="U1540" s="68"/>
      <c r="V1540" s="68"/>
      <c r="W1540" s="68"/>
      <c r="X1540" s="69"/>
      <c r="Y1540" s="69"/>
      <c r="Z1540" s="66">
        <v>1.0</v>
      </c>
      <c r="AA1540" s="66">
        <v>1.0</v>
      </c>
      <c r="AB1540" s="68"/>
      <c r="AC1540" s="68"/>
      <c r="AD1540" s="68"/>
      <c r="AE1540" s="68"/>
      <c r="AF1540" s="68"/>
      <c r="AG1540" s="68"/>
      <c r="AH1540" s="68"/>
      <c r="AI1540" s="68"/>
      <c r="AJ1540" s="68"/>
      <c r="AK1540" s="68"/>
      <c r="AL1540" s="68"/>
      <c r="AM1540" s="68"/>
      <c r="AN1540" s="68"/>
      <c r="AO1540" s="68"/>
      <c r="AP1540" s="68"/>
      <c r="AQ1540" s="68"/>
      <c r="AR1540" s="68"/>
      <c r="AS1540" s="68"/>
      <c r="AT1540" s="68"/>
      <c r="AU1540" s="68"/>
      <c r="AV1540" s="68"/>
      <c r="AW1540" s="68"/>
      <c r="AX1540" s="68"/>
      <c r="AY1540" s="68"/>
      <c r="AZ1540" s="68"/>
      <c r="BA1540" s="68"/>
      <c r="BB1540" s="68"/>
      <c r="BC1540" s="68"/>
      <c r="BD1540" s="68"/>
      <c r="BE1540" s="68"/>
      <c r="BF1540" s="68"/>
      <c r="BG1540" s="68"/>
      <c r="BH1540" s="68"/>
      <c r="BI1540" s="68"/>
      <c r="BJ1540" s="68"/>
      <c r="BK1540" s="68"/>
      <c r="BL1540" s="68"/>
      <c r="BM1540" s="68"/>
      <c r="BN1540" s="68"/>
      <c r="BO1540" s="68"/>
      <c r="BP1540" s="68"/>
      <c r="BQ1540" s="68"/>
      <c r="BR1540" s="68"/>
      <c r="BS1540" s="68"/>
      <c r="BT1540" s="68"/>
      <c r="BU1540" s="68"/>
      <c r="BV1540" s="68"/>
      <c r="BW1540" s="68"/>
      <c r="BX1540" s="68"/>
      <c r="BY1540" s="68"/>
      <c r="BZ1540" s="68"/>
      <c r="CA1540" s="68"/>
      <c r="CB1540" s="68"/>
      <c r="CC1540" s="68"/>
      <c r="CD1540" s="68"/>
      <c r="CE1540" s="68"/>
      <c r="CF1540" s="68"/>
      <c r="CG1540" s="68"/>
      <c r="CH1540" s="68"/>
      <c r="CI1540" s="68"/>
    </row>
    <row r="1541">
      <c r="A1541" s="66">
        <v>108.0</v>
      </c>
      <c r="B1541" s="68"/>
      <c r="C1541" s="67" t="s">
        <v>758</v>
      </c>
      <c r="D1541" s="67" t="s">
        <v>990</v>
      </c>
      <c r="E1541" s="66">
        <v>2020.0</v>
      </c>
      <c r="F1541" s="67" t="s">
        <v>991</v>
      </c>
      <c r="G1541" s="67" t="s">
        <v>824</v>
      </c>
      <c r="H1541" s="68"/>
      <c r="I1541" s="67" t="s">
        <v>95</v>
      </c>
      <c r="J1541" s="66">
        <v>2020.0</v>
      </c>
      <c r="K1541" s="66">
        <v>102.66</v>
      </c>
      <c r="L1541" s="66">
        <v>2010.0</v>
      </c>
      <c r="M1541" s="67" t="s">
        <v>85</v>
      </c>
      <c r="N1541" s="66">
        <v>37.0</v>
      </c>
      <c r="O1541" s="68"/>
      <c r="P1541" s="66">
        <v>1.0E-8</v>
      </c>
      <c r="Q1541" s="66"/>
      <c r="R1541" s="66">
        <v>2.0</v>
      </c>
      <c r="S1541" s="68"/>
      <c r="T1541" s="66">
        <v>1.0</v>
      </c>
      <c r="U1541" s="68"/>
      <c r="V1541" s="68"/>
      <c r="W1541" s="68"/>
      <c r="X1541" s="69"/>
      <c r="Y1541" s="69"/>
      <c r="Z1541" s="66">
        <v>1.0</v>
      </c>
      <c r="AA1541" s="66">
        <v>1.0</v>
      </c>
      <c r="AB1541" s="68"/>
      <c r="AC1541" s="68"/>
      <c r="AD1541" s="68"/>
      <c r="AE1541" s="68"/>
      <c r="AF1541" s="68"/>
      <c r="AG1541" s="68"/>
      <c r="AH1541" s="68"/>
      <c r="AI1541" s="68"/>
      <c r="AJ1541" s="68"/>
      <c r="AK1541" s="68"/>
      <c r="AL1541" s="68"/>
      <c r="AM1541" s="68"/>
      <c r="AN1541" s="68"/>
      <c r="AO1541" s="68"/>
      <c r="AP1541" s="68"/>
      <c r="AQ1541" s="68"/>
      <c r="AR1541" s="68"/>
      <c r="AS1541" s="68"/>
      <c r="AT1541" s="68"/>
      <c r="AU1541" s="68"/>
      <c r="AV1541" s="68"/>
      <c r="AW1541" s="68"/>
      <c r="AX1541" s="68"/>
      <c r="AY1541" s="68"/>
      <c r="AZ1541" s="68"/>
      <c r="BA1541" s="68"/>
      <c r="BB1541" s="68"/>
      <c r="BC1541" s="68"/>
      <c r="BD1541" s="68"/>
      <c r="BE1541" s="68"/>
      <c r="BF1541" s="68"/>
      <c r="BG1541" s="68"/>
      <c r="BH1541" s="68"/>
      <c r="BI1541" s="68"/>
      <c r="BJ1541" s="68"/>
      <c r="BK1541" s="68"/>
      <c r="BL1541" s="68"/>
      <c r="BM1541" s="68"/>
      <c r="BN1541" s="68"/>
      <c r="BO1541" s="68"/>
      <c r="BP1541" s="68"/>
      <c r="BQ1541" s="68"/>
      <c r="BR1541" s="68"/>
      <c r="BS1541" s="68"/>
      <c r="BT1541" s="68"/>
      <c r="BU1541" s="68"/>
      <c r="BV1541" s="68"/>
      <c r="BW1541" s="68"/>
      <c r="BX1541" s="68"/>
      <c r="BY1541" s="68"/>
      <c r="BZ1541" s="68"/>
      <c r="CA1541" s="68"/>
      <c r="CB1541" s="68"/>
      <c r="CC1541" s="68"/>
      <c r="CD1541" s="68"/>
      <c r="CE1541" s="68"/>
      <c r="CF1541" s="68"/>
      <c r="CG1541" s="68"/>
      <c r="CH1541" s="68"/>
      <c r="CI1541" s="68"/>
    </row>
    <row r="1542">
      <c r="A1542" s="66">
        <v>108.0</v>
      </c>
      <c r="B1542" s="68"/>
      <c r="C1542" s="67" t="s">
        <v>758</v>
      </c>
      <c r="D1542" s="67" t="s">
        <v>990</v>
      </c>
      <c r="E1542" s="66">
        <v>2020.0</v>
      </c>
      <c r="F1542" s="67" t="s">
        <v>991</v>
      </c>
      <c r="G1542" s="67" t="s">
        <v>824</v>
      </c>
      <c r="H1542" s="68"/>
      <c r="I1542" s="67" t="s">
        <v>95</v>
      </c>
      <c r="J1542" s="66">
        <v>2020.0</v>
      </c>
      <c r="K1542" s="66">
        <v>48.07</v>
      </c>
      <c r="L1542" s="66">
        <v>2010.0</v>
      </c>
      <c r="M1542" s="67" t="s">
        <v>85</v>
      </c>
      <c r="N1542" s="66">
        <v>37.0</v>
      </c>
      <c r="O1542" s="68"/>
      <c r="P1542" s="66">
        <v>1.0E-8</v>
      </c>
      <c r="Q1542" s="66"/>
      <c r="R1542" s="66">
        <v>3.0</v>
      </c>
      <c r="S1542" s="68"/>
      <c r="T1542" s="66">
        <v>1.0</v>
      </c>
      <c r="U1542" s="68"/>
      <c r="V1542" s="68"/>
      <c r="W1542" s="68"/>
      <c r="X1542" s="69"/>
      <c r="Y1542" s="69"/>
      <c r="Z1542" s="66">
        <v>1.0</v>
      </c>
      <c r="AA1542" s="66">
        <v>1.0</v>
      </c>
      <c r="AB1542" s="68"/>
      <c r="AC1542" s="68"/>
      <c r="AD1542" s="68"/>
      <c r="AE1542" s="68"/>
      <c r="AF1542" s="68"/>
      <c r="AG1542" s="68"/>
      <c r="AH1542" s="68"/>
      <c r="AI1542" s="68"/>
      <c r="AJ1542" s="68"/>
      <c r="AK1542" s="68"/>
      <c r="AL1542" s="68"/>
      <c r="AM1542" s="68"/>
      <c r="AN1542" s="68"/>
      <c r="AO1542" s="68"/>
      <c r="AP1542" s="68"/>
      <c r="AQ1542" s="68"/>
      <c r="AR1542" s="68"/>
      <c r="AS1542" s="68"/>
      <c r="AT1542" s="68"/>
      <c r="AU1542" s="68"/>
      <c r="AV1542" s="68"/>
      <c r="AW1542" s="68"/>
      <c r="AX1542" s="68"/>
      <c r="AY1542" s="68"/>
      <c r="AZ1542" s="68"/>
      <c r="BA1542" s="68"/>
      <c r="BB1542" s="68"/>
      <c r="BC1542" s="68"/>
      <c r="BD1542" s="68"/>
      <c r="BE1542" s="68"/>
      <c r="BF1542" s="68"/>
      <c r="BG1542" s="68"/>
      <c r="BH1542" s="68"/>
      <c r="BI1542" s="68"/>
      <c r="BJ1542" s="68"/>
      <c r="BK1542" s="68"/>
      <c r="BL1542" s="68"/>
      <c r="BM1542" s="68"/>
      <c r="BN1542" s="68"/>
      <c r="BO1542" s="68"/>
      <c r="BP1542" s="68"/>
      <c r="BQ1542" s="68"/>
      <c r="BR1542" s="68"/>
      <c r="BS1542" s="68"/>
      <c r="BT1542" s="68"/>
      <c r="BU1542" s="68"/>
      <c r="BV1542" s="68"/>
      <c r="BW1542" s="68"/>
      <c r="BX1542" s="68"/>
      <c r="BY1542" s="68"/>
      <c r="BZ1542" s="68"/>
      <c r="CA1542" s="68"/>
      <c r="CB1542" s="68"/>
      <c r="CC1542" s="68"/>
      <c r="CD1542" s="68"/>
      <c r="CE1542" s="68"/>
      <c r="CF1542" s="68"/>
      <c r="CG1542" s="68"/>
      <c r="CH1542" s="68"/>
      <c r="CI1542" s="68"/>
    </row>
    <row r="1543">
      <c r="A1543" s="66">
        <v>108.0</v>
      </c>
      <c r="B1543" s="68"/>
      <c r="C1543" s="67" t="s">
        <v>758</v>
      </c>
      <c r="D1543" s="67" t="s">
        <v>990</v>
      </c>
      <c r="E1543" s="66">
        <v>2020.0</v>
      </c>
      <c r="F1543" s="67" t="s">
        <v>991</v>
      </c>
      <c r="G1543" s="67" t="s">
        <v>824</v>
      </c>
      <c r="H1543" s="68"/>
      <c r="I1543" s="67" t="s">
        <v>95</v>
      </c>
      <c r="J1543" s="66">
        <v>2020.0</v>
      </c>
      <c r="K1543" s="66">
        <v>21.42</v>
      </c>
      <c r="L1543" s="66">
        <v>2010.0</v>
      </c>
      <c r="M1543" s="67" t="s">
        <v>85</v>
      </c>
      <c r="N1543" s="66">
        <v>37.0</v>
      </c>
      <c r="O1543" s="68"/>
      <c r="P1543" s="66">
        <v>1.0E-8</v>
      </c>
      <c r="Q1543" s="66"/>
      <c r="R1543" s="66">
        <v>5.0</v>
      </c>
      <c r="S1543" s="68"/>
      <c r="T1543" s="66">
        <v>1.0</v>
      </c>
      <c r="U1543" s="68"/>
      <c r="V1543" s="68"/>
      <c r="W1543" s="68"/>
      <c r="X1543" s="69"/>
      <c r="Y1543" s="69"/>
      <c r="Z1543" s="66">
        <v>1.0</v>
      </c>
      <c r="AA1543" s="66">
        <v>1.0</v>
      </c>
      <c r="AB1543" s="68"/>
      <c r="AC1543" s="68"/>
      <c r="AD1543" s="68"/>
      <c r="AE1543" s="68"/>
      <c r="AF1543" s="68"/>
      <c r="AG1543" s="68"/>
      <c r="AH1543" s="68"/>
      <c r="AI1543" s="68"/>
      <c r="AJ1543" s="68"/>
      <c r="AK1543" s="68"/>
      <c r="AL1543" s="68"/>
      <c r="AM1543" s="68"/>
      <c r="AN1543" s="68"/>
      <c r="AO1543" s="68"/>
      <c r="AP1543" s="68"/>
      <c r="AQ1543" s="68"/>
      <c r="AR1543" s="68"/>
      <c r="AS1543" s="68"/>
      <c r="AT1543" s="68"/>
      <c r="AU1543" s="68"/>
      <c r="AV1543" s="68"/>
      <c r="AW1543" s="68"/>
      <c r="AX1543" s="68"/>
      <c r="AY1543" s="68"/>
      <c r="AZ1543" s="68"/>
      <c r="BA1543" s="68"/>
      <c r="BB1543" s="68"/>
      <c r="BC1543" s="68"/>
      <c r="BD1543" s="68"/>
      <c r="BE1543" s="68"/>
      <c r="BF1543" s="68"/>
      <c r="BG1543" s="68"/>
      <c r="BH1543" s="68"/>
      <c r="BI1543" s="68"/>
      <c r="BJ1543" s="68"/>
      <c r="BK1543" s="68"/>
      <c r="BL1543" s="68"/>
      <c r="BM1543" s="68"/>
      <c r="BN1543" s="68"/>
      <c r="BO1543" s="68"/>
      <c r="BP1543" s="68"/>
      <c r="BQ1543" s="68"/>
      <c r="BR1543" s="68"/>
      <c r="BS1543" s="68"/>
      <c r="BT1543" s="68"/>
      <c r="BU1543" s="68"/>
      <c r="BV1543" s="68"/>
      <c r="BW1543" s="68"/>
      <c r="BX1543" s="68"/>
      <c r="BY1543" s="68"/>
      <c r="BZ1543" s="68"/>
      <c r="CA1543" s="68"/>
      <c r="CB1543" s="68"/>
      <c r="CC1543" s="68"/>
      <c r="CD1543" s="68"/>
      <c r="CE1543" s="68"/>
      <c r="CF1543" s="68"/>
      <c r="CG1543" s="68"/>
      <c r="CH1543" s="68"/>
      <c r="CI1543" s="68"/>
    </row>
    <row r="1544">
      <c r="A1544" s="66">
        <v>108.0</v>
      </c>
      <c r="B1544" s="68"/>
      <c r="C1544" s="67" t="s">
        <v>758</v>
      </c>
      <c r="D1544" s="67" t="s">
        <v>990</v>
      </c>
      <c r="E1544" s="66">
        <v>2020.0</v>
      </c>
      <c r="F1544" s="67" t="s">
        <v>991</v>
      </c>
      <c r="G1544" s="67" t="s">
        <v>824</v>
      </c>
      <c r="H1544" s="68"/>
      <c r="I1544" s="67" t="s">
        <v>95</v>
      </c>
      <c r="J1544" s="66">
        <v>2020.0</v>
      </c>
      <c r="K1544" s="66">
        <v>102.61</v>
      </c>
      <c r="L1544" s="66">
        <v>2010.0</v>
      </c>
      <c r="M1544" s="67" t="s">
        <v>85</v>
      </c>
      <c r="N1544" s="66">
        <v>37.0</v>
      </c>
      <c r="O1544" s="68"/>
      <c r="P1544" s="66">
        <v>1.0E-5</v>
      </c>
      <c r="Q1544" s="66"/>
      <c r="R1544" s="66">
        <v>2.0</v>
      </c>
      <c r="S1544" s="68"/>
      <c r="T1544" s="66">
        <v>1.0</v>
      </c>
      <c r="U1544" s="68"/>
      <c r="V1544" s="68"/>
      <c r="W1544" s="68"/>
      <c r="X1544" s="69"/>
      <c r="Y1544" s="69"/>
      <c r="Z1544" s="66">
        <v>1.0</v>
      </c>
      <c r="AA1544" s="66">
        <v>1.0</v>
      </c>
      <c r="AB1544" s="68"/>
      <c r="AC1544" s="68"/>
      <c r="AD1544" s="68"/>
      <c r="AE1544" s="68"/>
      <c r="AF1544" s="68"/>
      <c r="AG1544" s="68"/>
      <c r="AH1544" s="68"/>
      <c r="AI1544" s="68"/>
      <c r="AJ1544" s="68"/>
      <c r="AK1544" s="68"/>
      <c r="AL1544" s="68"/>
      <c r="AM1544" s="68"/>
      <c r="AN1544" s="68"/>
      <c r="AO1544" s="68"/>
      <c r="AP1544" s="68"/>
      <c r="AQ1544" s="68"/>
      <c r="AR1544" s="68"/>
      <c r="AS1544" s="68"/>
      <c r="AT1544" s="68"/>
      <c r="AU1544" s="68"/>
      <c r="AV1544" s="68"/>
      <c r="AW1544" s="68"/>
      <c r="AX1544" s="68"/>
      <c r="AY1544" s="68"/>
      <c r="AZ1544" s="68"/>
      <c r="BA1544" s="68"/>
      <c r="BB1544" s="68"/>
      <c r="BC1544" s="68"/>
      <c r="BD1544" s="68"/>
      <c r="BE1544" s="68"/>
      <c r="BF1544" s="68"/>
      <c r="BG1544" s="68"/>
      <c r="BH1544" s="68"/>
      <c r="BI1544" s="68"/>
      <c r="BJ1544" s="68"/>
      <c r="BK1544" s="68"/>
      <c r="BL1544" s="68"/>
      <c r="BM1544" s="68"/>
      <c r="BN1544" s="68"/>
      <c r="BO1544" s="68"/>
      <c r="BP1544" s="68"/>
      <c r="BQ1544" s="68"/>
      <c r="BR1544" s="68"/>
      <c r="BS1544" s="68"/>
      <c r="BT1544" s="68"/>
      <c r="BU1544" s="68"/>
      <c r="BV1544" s="68"/>
      <c r="BW1544" s="68"/>
      <c r="BX1544" s="68"/>
      <c r="BY1544" s="68"/>
      <c r="BZ1544" s="68"/>
      <c r="CA1544" s="68"/>
      <c r="CB1544" s="68"/>
      <c r="CC1544" s="68"/>
      <c r="CD1544" s="68"/>
      <c r="CE1544" s="68"/>
      <c r="CF1544" s="68"/>
      <c r="CG1544" s="68"/>
      <c r="CH1544" s="68"/>
      <c r="CI1544" s="68"/>
    </row>
    <row r="1545">
      <c r="A1545" s="66">
        <v>108.0</v>
      </c>
      <c r="B1545" s="68"/>
      <c r="C1545" s="67" t="s">
        <v>758</v>
      </c>
      <c r="D1545" s="67" t="s">
        <v>990</v>
      </c>
      <c r="E1545" s="66">
        <v>2020.0</v>
      </c>
      <c r="F1545" s="67" t="s">
        <v>991</v>
      </c>
      <c r="G1545" s="67" t="s">
        <v>824</v>
      </c>
      <c r="H1545" s="68"/>
      <c r="I1545" s="67" t="s">
        <v>95</v>
      </c>
      <c r="J1545" s="66">
        <v>2020.0</v>
      </c>
      <c r="K1545" s="66">
        <v>48.05</v>
      </c>
      <c r="L1545" s="66">
        <v>2010.0</v>
      </c>
      <c r="M1545" s="67" t="s">
        <v>85</v>
      </c>
      <c r="N1545" s="66">
        <v>37.0</v>
      </c>
      <c r="O1545" s="68"/>
      <c r="P1545" s="66">
        <v>1.0E-5</v>
      </c>
      <c r="Q1545" s="66"/>
      <c r="R1545" s="66">
        <v>3.0</v>
      </c>
      <c r="S1545" s="68"/>
      <c r="T1545" s="66">
        <v>1.0</v>
      </c>
      <c r="U1545" s="68"/>
      <c r="V1545" s="68"/>
      <c r="W1545" s="68"/>
      <c r="X1545" s="69"/>
      <c r="Y1545" s="69"/>
      <c r="Z1545" s="66">
        <v>1.0</v>
      </c>
      <c r="AA1545" s="66">
        <v>1.0</v>
      </c>
      <c r="AB1545" s="68"/>
      <c r="AC1545" s="68"/>
      <c r="AD1545" s="68"/>
      <c r="AE1545" s="68"/>
      <c r="AF1545" s="68"/>
      <c r="AG1545" s="68"/>
      <c r="AH1545" s="68"/>
      <c r="AI1545" s="68"/>
      <c r="AJ1545" s="68"/>
      <c r="AK1545" s="68"/>
      <c r="AL1545" s="68"/>
      <c r="AM1545" s="68"/>
      <c r="AN1545" s="68"/>
      <c r="AO1545" s="68"/>
      <c r="AP1545" s="68"/>
      <c r="AQ1545" s="68"/>
      <c r="AR1545" s="68"/>
      <c r="AS1545" s="68"/>
      <c r="AT1545" s="68"/>
      <c r="AU1545" s="68"/>
      <c r="AV1545" s="68"/>
      <c r="AW1545" s="68"/>
      <c r="AX1545" s="68"/>
      <c r="AY1545" s="68"/>
      <c r="AZ1545" s="68"/>
      <c r="BA1545" s="68"/>
      <c r="BB1545" s="68"/>
      <c r="BC1545" s="68"/>
      <c r="BD1545" s="68"/>
      <c r="BE1545" s="68"/>
      <c r="BF1545" s="68"/>
      <c r="BG1545" s="68"/>
      <c r="BH1545" s="68"/>
      <c r="BI1545" s="68"/>
      <c r="BJ1545" s="68"/>
      <c r="BK1545" s="68"/>
      <c r="BL1545" s="68"/>
      <c r="BM1545" s="68"/>
      <c r="BN1545" s="68"/>
      <c r="BO1545" s="68"/>
      <c r="BP1545" s="68"/>
      <c r="BQ1545" s="68"/>
      <c r="BR1545" s="68"/>
      <c r="BS1545" s="68"/>
      <c r="BT1545" s="68"/>
      <c r="BU1545" s="68"/>
      <c r="BV1545" s="68"/>
      <c r="BW1545" s="68"/>
      <c r="BX1545" s="68"/>
      <c r="BY1545" s="68"/>
      <c r="BZ1545" s="68"/>
      <c r="CA1545" s="68"/>
      <c r="CB1545" s="68"/>
      <c r="CC1545" s="68"/>
      <c r="CD1545" s="68"/>
      <c r="CE1545" s="68"/>
      <c r="CF1545" s="68"/>
      <c r="CG1545" s="68"/>
      <c r="CH1545" s="68"/>
      <c r="CI1545" s="68"/>
    </row>
    <row r="1546">
      <c r="A1546" s="66">
        <v>108.0</v>
      </c>
      <c r="B1546" s="68"/>
      <c r="C1546" s="67" t="s">
        <v>758</v>
      </c>
      <c r="D1546" s="67" t="s">
        <v>990</v>
      </c>
      <c r="E1546" s="66">
        <v>2020.0</v>
      </c>
      <c r="F1546" s="67" t="s">
        <v>991</v>
      </c>
      <c r="G1546" s="67" t="s">
        <v>824</v>
      </c>
      <c r="H1546" s="68"/>
      <c r="I1546" s="67" t="s">
        <v>95</v>
      </c>
      <c r="J1546" s="66">
        <v>2020.0</v>
      </c>
      <c r="K1546" s="66">
        <v>47.99</v>
      </c>
      <c r="L1546" s="66">
        <v>2010.0</v>
      </c>
      <c r="M1546" s="67" t="s">
        <v>85</v>
      </c>
      <c r="N1546" s="66">
        <v>37.0</v>
      </c>
      <c r="O1546" s="68"/>
      <c r="P1546" s="66">
        <v>5.0E-5</v>
      </c>
      <c r="Q1546" s="66"/>
      <c r="R1546" s="66">
        <v>3.0</v>
      </c>
      <c r="S1546" s="68"/>
      <c r="T1546" s="66">
        <v>1.0</v>
      </c>
      <c r="U1546" s="68"/>
      <c r="V1546" s="68"/>
      <c r="W1546" s="68"/>
      <c r="X1546" s="69"/>
      <c r="Y1546" s="69"/>
      <c r="Z1546" s="66">
        <v>1.0</v>
      </c>
      <c r="AA1546" s="66">
        <v>1.0</v>
      </c>
      <c r="AB1546" s="68"/>
      <c r="AC1546" s="68"/>
      <c r="AD1546" s="68"/>
      <c r="AE1546" s="68"/>
      <c r="AF1546" s="68"/>
      <c r="AG1546" s="68"/>
      <c r="AH1546" s="68"/>
      <c r="AI1546" s="68"/>
      <c r="AJ1546" s="68"/>
      <c r="AK1546" s="68"/>
      <c r="AL1546" s="68"/>
      <c r="AM1546" s="68"/>
      <c r="AN1546" s="68"/>
      <c r="AO1546" s="68"/>
      <c r="AP1546" s="68"/>
      <c r="AQ1546" s="68"/>
      <c r="AR1546" s="68"/>
      <c r="AS1546" s="68"/>
      <c r="AT1546" s="68"/>
      <c r="AU1546" s="68"/>
      <c r="AV1546" s="68"/>
      <c r="AW1546" s="68"/>
      <c r="AX1546" s="68"/>
      <c r="AY1546" s="68"/>
      <c r="AZ1546" s="68"/>
      <c r="BA1546" s="68"/>
      <c r="BB1546" s="68"/>
      <c r="BC1546" s="68"/>
      <c r="BD1546" s="68"/>
      <c r="BE1546" s="68"/>
      <c r="BF1546" s="68"/>
      <c r="BG1546" s="68"/>
      <c r="BH1546" s="68"/>
      <c r="BI1546" s="68"/>
      <c r="BJ1546" s="68"/>
      <c r="BK1546" s="68"/>
      <c r="BL1546" s="68"/>
      <c r="BM1546" s="68"/>
      <c r="BN1546" s="68"/>
      <c r="BO1546" s="68"/>
      <c r="BP1546" s="68"/>
      <c r="BQ1546" s="68"/>
      <c r="BR1546" s="68"/>
      <c r="BS1546" s="68"/>
      <c r="BT1546" s="68"/>
      <c r="BU1546" s="68"/>
      <c r="BV1546" s="68"/>
      <c r="BW1546" s="68"/>
      <c r="BX1546" s="68"/>
      <c r="BY1546" s="68"/>
      <c r="BZ1546" s="68"/>
      <c r="CA1546" s="68"/>
      <c r="CB1546" s="68"/>
      <c r="CC1546" s="68"/>
      <c r="CD1546" s="68"/>
      <c r="CE1546" s="68"/>
      <c r="CF1546" s="68"/>
      <c r="CG1546" s="68"/>
      <c r="CH1546" s="68"/>
      <c r="CI1546" s="68"/>
    </row>
    <row r="1547">
      <c r="A1547" s="66">
        <v>108.0</v>
      </c>
      <c r="B1547" s="68"/>
      <c r="C1547" s="67" t="s">
        <v>758</v>
      </c>
      <c r="D1547" s="67" t="s">
        <v>990</v>
      </c>
      <c r="E1547" s="66">
        <v>2020.0</v>
      </c>
      <c r="F1547" s="67" t="s">
        <v>991</v>
      </c>
      <c r="G1547" s="67" t="s">
        <v>824</v>
      </c>
      <c r="H1547" s="68"/>
      <c r="I1547" s="67" t="s">
        <v>95</v>
      </c>
      <c r="J1547" s="66">
        <v>2020.0</v>
      </c>
      <c r="K1547" s="66">
        <v>273.69</v>
      </c>
      <c r="L1547" s="66">
        <v>2010.0</v>
      </c>
      <c r="M1547" s="67" t="s">
        <v>85</v>
      </c>
      <c r="N1547" s="66">
        <v>37.0</v>
      </c>
      <c r="O1547" s="68"/>
      <c r="P1547" s="66">
        <v>1.0E-4</v>
      </c>
      <c r="Q1547" s="66"/>
      <c r="R1547" s="66">
        <v>1.0000001</v>
      </c>
      <c r="S1547" s="68"/>
      <c r="T1547" s="66">
        <v>1.0</v>
      </c>
      <c r="U1547" s="68"/>
      <c r="V1547" s="68"/>
      <c r="W1547" s="68"/>
      <c r="X1547" s="69"/>
      <c r="Y1547" s="69"/>
      <c r="Z1547" s="66">
        <v>1.0</v>
      </c>
      <c r="AA1547" s="66">
        <v>1.0</v>
      </c>
      <c r="AB1547" s="68"/>
      <c r="AC1547" s="68"/>
      <c r="AD1547" s="68"/>
      <c r="AE1547" s="68"/>
      <c r="AF1547" s="68"/>
      <c r="AG1547" s="68"/>
      <c r="AH1547" s="68"/>
      <c r="AI1547" s="68"/>
      <c r="AJ1547" s="68"/>
      <c r="AK1547" s="68"/>
      <c r="AL1547" s="68"/>
      <c r="AM1547" s="68"/>
      <c r="AN1547" s="68"/>
      <c r="AO1547" s="68"/>
      <c r="AP1547" s="68"/>
      <c r="AQ1547" s="68"/>
      <c r="AR1547" s="68"/>
      <c r="AS1547" s="68"/>
      <c r="AT1547" s="68"/>
      <c r="AU1547" s="68"/>
      <c r="AV1547" s="68"/>
      <c r="AW1547" s="68"/>
      <c r="AX1547" s="68"/>
      <c r="AY1547" s="68"/>
      <c r="AZ1547" s="68"/>
      <c r="BA1547" s="68"/>
      <c r="BB1547" s="68"/>
      <c r="BC1547" s="68"/>
      <c r="BD1547" s="68"/>
      <c r="BE1547" s="68"/>
      <c r="BF1547" s="68"/>
      <c r="BG1547" s="68"/>
      <c r="BH1547" s="68"/>
      <c r="BI1547" s="68"/>
      <c r="BJ1547" s="68"/>
      <c r="BK1547" s="68"/>
      <c r="BL1547" s="68"/>
      <c r="BM1547" s="68"/>
      <c r="BN1547" s="68"/>
      <c r="BO1547" s="68"/>
      <c r="BP1547" s="68"/>
      <c r="BQ1547" s="68"/>
      <c r="BR1547" s="68"/>
      <c r="BS1547" s="68"/>
      <c r="BT1547" s="68"/>
      <c r="BU1547" s="68"/>
      <c r="BV1547" s="68"/>
      <c r="BW1547" s="68"/>
      <c r="BX1547" s="68"/>
      <c r="BY1547" s="68"/>
      <c r="BZ1547" s="68"/>
      <c r="CA1547" s="68"/>
      <c r="CB1547" s="68"/>
      <c r="CC1547" s="68"/>
      <c r="CD1547" s="68"/>
      <c r="CE1547" s="68"/>
      <c r="CF1547" s="68"/>
      <c r="CG1547" s="68"/>
      <c r="CH1547" s="68"/>
      <c r="CI1547" s="68"/>
    </row>
    <row r="1548">
      <c r="A1548" s="66">
        <v>108.0</v>
      </c>
      <c r="B1548" s="68"/>
      <c r="C1548" s="67" t="s">
        <v>758</v>
      </c>
      <c r="D1548" s="67" t="s">
        <v>990</v>
      </c>
      <c r="E1548" s="66">
        <v>2020.0</v>
      </c>
      <c r="F1548" s="67" t="s">
        <v>991</v>
      </c>
      <c r="G1548" s="67" t="s">
        <v>824</v>
      </c>
      <c r="H1548" s="68"/>
      <c r="I1548" s="67" t="s">
        <v>95</v>
      </c>
      <c r="J1548" s="66">
        <v>2020.0</v>
      </c>
      <c r="K1548" s="66">
        <v>273.69</v>
      </c>
      <c r="L1548" s="66">
        <v>2010.0</v>
      </c>
      <c r="M1548" s="67" t="s">
        <v>85</v>
      </c>
      <c r="N1548" s="66">
        <v>37.0</v>
      </c>
      <c r="O1548" s="68"/>
      <c r="P1548" s="66">
        <v>1.0E-4</v>
      </c>
      <c r="Q1548" s="66"/>
      <c r="R1548" s="66">
        <v>1.0000001</v>
      </c>
      <c r="S1548" s="68"/>
      <c r="T1548" s="66">
        <v>1.0</v>
      </c>
      <c r="U1548" s="68"/>
      <c r="V1548" s="68"/>
      <c r="W1548" s="68"/>
      <c r="X1548" s="69"/>
      <c r="Y1548" s="69"/>
      <c r="Z1548" s="66">
        <v>1.0</v>
      </c>
      <c r="AA1548" s="66">
        <v>1.0</v>
      </c>
      <c r="AB1548" s="68"/>
      <c r="AC1548" s="68"/>
      <c r="AD1548" s="68"/>
      <c r="AE1548" s="68"/>
      <c r="AF1548" s="68"/>
      <c r="AG1548" s="68"/>
      <c r="AH1548" s="68"/>
      <c r="AI1548" s="68"/>
      <c r="AJ1548" s="68"/>
      <c r="AK1548" s="68"/>
      <c r="AL1548" s="68"/>
      <c r="AM1548" s="68"/>
      <c r="AN1548" s="68"/>
      <c r="AO1548" s="68"/>
      <c r="AP1548" s="68"/>
      <c r="AQ1548" s="68"/>
      <c r="AR1548" s="68"/>
      <c r="AS1548" s="68"/>
      <c r="AT1548" s="68"/>
      <c r="AU1548" s="68"/>
      <c r="AV1548" s="68"/>
      <c r="AW1548" s="68"/>
      <c r="AX1548" s="68"/>
      <c r="AY1548" s="68"/>
      <c r="AZ1548" s="68"/>
      <c r="BA1548" s="68"/>
      <c r="BB1548" s="68"/>
      <c r="BC1548" s="68"/>
      <c r="BD1548" s="68"/>
      <c r="BE1548" s="68"/>
      <c r="BF1548" s="68"/>
      <c r="BG1548" s="68"/>
      <c r="BH1548" s="68"/>
      <c r="BI1548" s="68"/>
      <c r="BJ1548" s="68"/>
      <c r="BK1548" s="68"/>
      <c r="BL1548" s="68"/>
      <c r="BM1548" s="68"/>
      <c r="BN1548" s="68"/>
      <c r="BO1548" s="68"/>
      <c r="BP1548" s="68"/>
      <c r="BQ1548" s="68"/>
      <c r="BR1548" s="68"/>
      <c r="BS1548" s="68"/>
      <c r="BT1548" s="68"/>
      <c r="BU1548" s="68"/>
      <c r="BV1548" s="68"/>
      <c r="BW1548" s="68"/>
      <c r="BX1548" s="68"/>
      <c r="BY1548" s="68"/>
      <c r="BZ1548" s="68"/>
      <c r="CA1548" s="68"/>
      <c r="CB1548" s="68"/>
      <c r="CC1548" s="68"/>
      <c r="CD1548" s="68"/>
      <c r="CE1548" s="68"/>
      <c r="CF1548" s="68"/>
      <c r="CG1548" s="68"/>
      <c r="CH1548" s="68"/>
      <c r="CI1548" s="68"/>
    </row>
    <row r="1549">
      <c r="A1549" s="66">
        <v>108.0</v>
      </c>
      <c r="B1549" s="68"/>
      <c r="C1549" s="67" t="s">
        <v>758</v>
      </c>
      <c r="D1549" s="67" t="s">
        <v>990</v>
      </c>
      <c r="E1549" s="66">
        <v>2020.0</v>
      </c>
      <c r="F1549" s="67" t="s">
        <v>991</v>
      </c>
      <c r="G1549" s="67" t="s">
        <v>824</v>
      </c>
      <c r="H1549" s="68"/>
      <c r="I1549" s="67" t="s">
        <v>95</v>
      </c>
      <c r="J1549" s="66">
        <v>2020.0</v>
      </c>
      <c r="K1549" s="66">
        <v>163.8</v>
      </c>
      <c r="L1549" s="66">
        <v>2010.0</v>
      </c>
      <c r="M1549" s="67" t="s">
        <v>85</v>
      </c>
      <c r="N1549" s="66">
        <v>37.0</v>
      </c>
      <c r="O1549" s="68"/>
      <c r="P1549" s="66">
        <v>1.0E-4</v>
      </c>
      <c r="Q1549" s="66"/>
      <c r="R1549" s="66">
        <v>1.5</v>
      </c>
      <c r="S1549" s="68"/>
      <c r="T1549" s="66">
        <v>1.0</v>
      </c>
      <c r="U1549" s="68"/>
      <c r="V1549" s="68"/>
      <c r="W1549" s="68"/>
      <c r="X1549" s="69"/>
      <c r="Y1549" s="69"/>
      <c r="Z1549" s="66">
        <v>1.0</v>
      </c>
      <c r="AA1549" s="66">
        <v>1.0</v>
      </c>
      <c r="AB1549" s="68"/>
      <c r="AC1549" s="68"/>
      <c r="AD1549" s="68"/>
      <c r="AE1549" s="68"/>
      <c r="AF1549" s="68"/>
      <c r="AG1549" s="68"/>
      <c r="AH1549" s="68"/>
      <c r="AI1549" s="68"/>
      <c r="AJ1549" s="68"/>
      <c r="AK1549" s="68"/>
      <c r="AL1549" s="68"/>
      <c r="AM1549" s="68"/>
      <c r="AN1549" s="68"/>
      <c r="AO1549" s="68"/>
      <c r="AP1549" s="68"/>
      <c r="AQ1549" s="68"/>
      <c r="AR1549" s="68"/>
      <c r="AS1549" s="68"/>
      <c r="AT1549" s="68"/>
      <c r="AU1549" s="68"/>
      <c r="AV1549" s="68"/>
      <c r="AW1549" s="68"/>
      <c r="AX1549" s="68"/>
      <c r="AY1549" s="68"/>
      <c r="AZ1549" s="68"/>
      <c r="BA1549" s="68"/>
      <c r="BB1549" s="68"/>
      <c r="BC1549" s="68"/>
      <c r="BD1549" s="68"/>
      <c r="BE1549" s="68"/>
      <c r="BF1549" s="68"/>
      <c r="BG1549" s="68"/>
      <c r="BH1549" s="68"/>
      <c r="BI1549" s="68"/>
      <c r="BJ1549" s="68"/>
      <c r="BK1549" s="68"/>
      <c r="BL1549" s="68"/>
      <c r="BM1549" s="68"/>
      <c r="BN1549" s="68"/>
      <c r="BO1549" s="68"/>
      <c r="BP1549" s="68"/>
      <c r="BQ1549" s="68"/>
      <c r="BR1549" s="68"/>
      <c r="BS1549" s="68"/>
      <c r="BT1549" s="68"/>
      <c r="BU1549" s="68"/>
      <c r="BV1549" s="68"/>
      <c r="BW1549" s="68"/>
      <c r="BX1549" s="68"/>
      <c r="BY1549" s="68"/>
      <c r="BZ1549" s="68"/>
      <c r="CA1549" s="68"/>
      <c r="CB1549" s="68"/>
      <c r="CC1549" s="68"/>
      <c r="CD1549" s="68"/>
      <c r="CE1549" s="68"/>
      <c r="CF1549" s="68"/>
      <c r="CG1549" s="68"/>
      <c r="CH1549" s="68"/>
      <c r="CI1549" s="68"/>
    </row>
    <row r="1550">
      <c r="A1550" s="66">
        <v>108.0</v>
      </c>
      <c r="B1550" s="68"/>
      <c r="C1550" s="67" t="s">
        <v>758</v>
      </c>
      <c r="D1550" s="67" t="s">
        <v>990</v>
      </c>
      <c r="E1550" s="66">
        <v>2020.0</v>
      </c>
      <c r="F1550" s="67" t="s">
        <v>991</v>
      </c>
      <c r="G1550" s="67" t="s">
        <v>824</v>
      </c>
      <c r="H1550" s="68"/>
      <c r="I1550" s="67" t="s">
        <v>95</v>
      </c>
      <c r="J1550" s="66">
        <v>2020.0</v>
      </c>
      <c r="K1550" s="66">
        <v>100.16</v>
      </c>
      <c r="L1550" s="66">
        <v>2010.0</v>
      </c>
      <c r="M1550" s="67" t="s">
        <v>85</v>
      </c>
      <c r="N1550" s="66">
        <v>37.0</v>
      </c>
      <c r="O1550" s="68"/>
      <c r="P1550" s="66">
        <v>5.0E-4</v>
      </c>
      <c r="Q1550" s="66"/>
      <c r="R1550" s="66">
        <v>2.0</v>
      </c>
      <c r="S1550" s="68"/>
      <c r="T1550" s="66">
        <v>1.0</v>
      </c>
      <c r="U1550" s="68"/>
      <c r="V1550" s="68"/>
      <c r="W1550" s="68"/>
      <c r="X1550" s="69"/>
      <c r="Y1550" s="69"/>
      <c r="Z1550" s="66">
        <v>1.0</v>
      </c>
      <c r="AA1550" s="66">
        <v>1.0</v>
      </c>
      <c r="AB1550" s="68"/>
      <c r="AC1550" s="68"/>
      <c r="AD1550" s="68"/>
      <c r="AE1550" s="68"/>
      <c r="AF1550" s="68"/>
      <c r="AG1550" s="68"/>
      <c r="AH1550" s="68"/>
      <c r="AI1550" s="68"/>
      <c r="AJ1550" s="68"/>
      <c r="AK1550" s="68"/>
      <c r="AL1550" s="68"/>
      <c r="AM1550" s="68"/>
      <c r="AN1550" s="68"/>
      <c r="AO1550" s="68"/>
      <c r="AP1550" s="68"/>
      <c r="AQ1550" s="68"/>
      <c r="AR1550" s="68"/>
      <c r="AS1550" s="68"/>
      <c r="AT1550" s="68"/>
      <c r="AU1550" s="68"/>
      <c r="AV1550" s="68"/>
      <c r="AW1550" s="68"/>
      <c r="AX1550" s="68"/>
      <c r="AY1550" s="68"/>
      <c r="AZ1550" s="68"/>
      <c r="BA1550" s="68"/>
      <c r="BB1550" s="68"/>
      <c r="BC1550" s="68"/>
      <c r="BD1550" s="68"/>
      <c r="BE1550" s="68"/>
      <c r="BF1550" s="68"/>
      <c r="BG1550" s="68"/>
      <c r="BH1550" s="68"/>
      <c r="BI1550" s="68"/>
      <c r="BJ1550" s="68"/>
      <c r="BK1550" s="68"/>
      <c r="BL1550" s="68"/>
      <c r="BM1550" s="68"/>
      <c r="BN1550" s="68"/>
      <c r="BO1550" s="68"/>
      <c r="BP1550" s="68"/>
      <c r="BQ1550" s="68"/>
      <c r="BR1550" s="68"/>
      <c r="BS1550" s="68"/>
      <c r="BT1550" s="68"/>
      <c r="BU1550" s="68"/>
      <c r="BV1550" s="68"/>
      <c r="BW1550" s="68"/>
      <c r="BX1550" s="68"/>
      <c r="BY1550" s="68"/>
      <c r="BZ1550" s="68"/>
      <c r="CA1550" s="68"/>
      <c r="CB1550" s="68"/>
      <c r="CC1550" s="68"/>
      <c r="CD1550" s="68"/>
      <c r="CE1550" s="68"/>
      <c r="CF1550" s="68"/>
      <c r="CG1550" s="68"/>
      <c r="CH1550" s="68"/>
      <c r="CI1550" s="68"/>
    </row>
    <row r="1551">
      <c r="A1551" s="66">
        <v>108.0</v>
      </c>
      <c r="B1551" s="68"/>
      <c r="C1551" s="67" t="s">
        <v>758</v>
      </c>
      <c r="D1551" s="67" t="s">
        <v>990</v>
      </c>
      <c r="E1551" s="66">
        <v>2020.0</v>
      </c>
      <c r="F1551" s="67" t="s">
        <v>991</v>
      </c>
      <c r="G1551" s="67" t="s">
        <v>824</v>
      </c>
      <c r="H1551" s="68"/>
      <c r="I1551" s="67" t="s">
        <v>95</v>
      </c>
      <c r="J1551" s="66">
        <v>2020.0</v>
      </c>
      <c r="K1551" s="66">
        <v>481.45</v>
      </c>
      <c r="L1551" s="66">
        <v>2010.0</v>
      </c>
      <c r="M1551" s="67" t="s">
        <v>85</v>
      </c>
      <c r="N1551" s="66">
        <v>37.0</v>
      </c>
      <c r="O1551" s="68"/>
      <c r="P1551" s="66">
        <v>0.001</v>
      </c>
      <c r="Q1551" s="66"/>
      <c r="R1551" s="66">
        <v>0.5</v>
      </c>
      <c r="S1551" s="68"/>
      <c r="T1551" s="66">
        <v>1.0</v>
      </c>
      <c r="U1551" s="68"/>
      <c r="V1551" s="68"/>
      <c r="W1551" s="68"/>
      <c r="X1551" s="69"/>
      <c r="Y1551" s="69"/>
      <c r="Z1551" s="66">
        <v>1.0</v>
      </c>
      <c r="AA1551" s="66">
        <v>1.0</v>
      </c>
      <c r="AB1551" s="68"/>
      <c r="AC1551" s="68"/>
      <c r="AD1551" s="68"/>
      <c r="AE1551" s="68"/>
      <c r="AF1551" s="68"/>
      <c r="AG1551" s="68"/>
      <c r="AH1551" s="68"/>
      <c r="AI1551" s="68"/>
      <c r="AJ1551" s="68"/>
      <c r="AK1551" s="68"/>
      <c r="AL1551" s="68"/>
      <c r="AM1551" s="68"/>
      <c r="AN1551" s="68"/>
      <c r="AO1551" s="68"/>
      <c r="AP1551" s="68"/>
      <c r="AQ1551" s="68"/>
      <c r="AR1551" s="68"/>
      <c r="AS1551" s="68"/>
      <c r="AT1551" s="68"/>
      <c r="AU1551" s="68"/>
      <c r="AV1551" s="68"/>
      <c r="AW1551" s="68"/>
      <c r="AX1551" s="68"/>
      <c r="AY1551" s="68"/>
      <c r="AZ1551" s="68"/>
      <c r="BA1551" s="68"/>
      <c r="BB1551" s="68"/>
      <c r="BC1551" s="68"/>
      <c r="BD1551" s="68"/>
      <c r="BE1551" s="68"/>
      <c r="BF1551" s="68"/>
      <c r="BG1551" s="68"/>
      <c r="BH1551" s="68"/>
      <c r="BI1551" s="68"/>
      <c r="BJ1551" s="68"/>
      <c r="BK1551" s="68"/>
      <c r="BL1551" s="68"/>
      <c r="BM1551" s="68"/>
      <c r="BN1551" s="68"/>
      <c r="BO1551" s="68"/>
      <c r="BP1551" s="68"/>
      <c r="BQ1551" s="68"/>
      <c r="BR1551" s="68"/>
      <c r="BS1551" s="68"/>
      <c r="BT1551" s="68"/>
      <c r="BU1551" s="68"/>
      <c r="BV1551" s="68"/>
      <c r="BW1551" s="68"/>
      <c r="BX1551" s="68"/>
      <c r="BY1551" s="68"/>
      <c r="BZ1551" s="68"/>
      <c r="CA1551" s="68"/>
      <c r="CB1551" s="68"/>
      <c r="CC1551" s="68"/>
      <c r="CD1551" s="68"/>
      <c r="CE1551" s="68"/>
      <c r="CF1551" s="68"/>
      <c r="CG1551" s="68"/>
      <c r="CH1551" s="68"/>
      <c r="CI1551" s="68"/>
    </row>
    <row r="1552">
      <c r="A1552" s="66">
        <v>108.0</v>
      </c>
      <c r="B1552" s="68"/>
      <c r="C1552" s="67" t="s">
        <v>758</v>
      </c>
      <c r="D1552" s="67" t="s">
        <v>990</v>
      </c>
      <c r="E1552" s="66">
        <v>2020.0</v>
      </c>
      <c r="F1552" s="67" t="s">
        <v>991</v>
      </c>
      <c r="G1552" s="67" t="s">
        <v>824</v>
      </c>
      <c r="H1552" s="68"/>
      <c r="I1552" s="67" t="s">
        <v>95</v>
      </c>
      <c r="J1552" s="66">
        <v>2020.0</v>
      </c>
      <c r="K1552" s="66">
        <v>260.19</v>
      </c>
      <c r="L1552" s="66">
        <v>2010.0</v>
      </c>
      <c r="M1552" s="67" t="s">
        <v>85</v>
      </c>
      <c r="N1552" s="66">
        <v>37.0</v>
      </c>
      <c r="O1552" s="68"/>
      <c r="P1552" s="66">
        <v>0.001</v>
      </c>
      <c r="Q1552" s="66"/>
      <c r="R1552" s="66">
        <v>1.0000001</v>
      </c>
      <c r="S1552" s="68"/>
      <c r="T1552" s="66">
        <v>1.0</v>
      </c>
      <c r="U1552" s="68"/>
      <c r="V1552" s="68"/>
      <c r="W1552" s="68"/>
      <c r="X1552" s="69"/>
      <c r="Y1552" s="69"/>
      <c r="Z1552" s="66">
        <v>1.0</v>
      </c>
      <c r="AA1552" s="66">
        <v>1.0</v>
      </c>
      <c r="AB1552" s="68"/>
      <c r="AC1552" s="68"/>
      <c r="AD1552" s="68"/>
      <c r="AE1552" s="68"/>
      <c r="AF1552" s="68"/>
      <c r="AG1552" s="68"/>
      <c r="AH1552" s="68"/>
      <c r="AI1552" s="68"/>
      <c r="AJ1552" s="68"/>
      <c r="AK1552" s="68"/>
      <c r="AL1552" s="68"/>
      <c r="AM1552" s="68"/>
      <c r="AN1552" s="68"/>
      <c r="AO1552" s="68"/>
      <c r="AP1552" s="68"/>
      <c r="AQ1552" s="68"/>
      <c r="AR1552" s="68"/>
      <c r="AS1552" s="68"/>
      <c r="AT1552" s="68"/>
      <c r="AU1552" s="68"/>
      <c r="AV1552" s="68"/>
      <c r="AW1552" s="68"/>
      <c r="AX1552" s="68"/>
      <c r="AY1552" s="68"/>
      <c r="AZ1552" s="68"/>
      <c r="BA1552" s="68"/>
      <c r="BB1552" s="68"/>
      <c r="BC1552" s="68"/>
      <c r="BD1552" s="68"/>
      <c r="BE1552" s="68"/>
      <c r="BF1552" s="68"/>
      <c r="BG1552" s="68"/>
      <c r="BH1552" s="68"/>
      <c r="BI1552" s="68"/>
      <c r="BJ1552" s="68"/>
      <c r="BK1552" s="68"/>
      <c r="BL1552" s="68"/>
      <c r="BM1552" s="68"/>
      <c r="BN1552" s="68"/>
      <c r="BO1552" s="68"/>
      <c r="BP1552" s="68"/>
      <c r="BQ1552" s="68"/>
      <c r="BR1552" s="68"/>
      <c r="BS1552" s="68"/>
      <c r="BT1552" s="68"/>
      <c r="BU1552" s="68"/>
      <c r="BV1552" s="68"/>
      <c r="BW1552" s="68"/>
      <c r="BX1552" s="68"/>
      <c r="BY1552" s="68"/>
      <c r="BZ1552" s="68"/>
      <c r="CA1552" s="68"/>
      <c r="CB1552" s="68"/>
      <c r="CC1552" s="68"/>
      <c r="CD1552" s="68"/>
      <c r="CE1552" s="68"/>
      <c r="CF1552" s="68"/>
      <c r="CG1552" s="68"/>
      <c r="CH1552" s="68"/>
      <c r="CI1552" s="68"/>
    </row>
    <row r="1553">
      <c r="A1553" s="66">
        <v>108.0</v>
      </c>
      <c r="B1553" s="68"/>
      <c r="C1553" s="67" t="s">
        <v>758</v>
      </c>
      <c r="D1553" s="67" t="s">
        <v>990</v>
      </c>
      <c r="E1553" s="66">
        <v>2020.0</v>
      </c>
      <c r="F1553" s="67" t="s">
        <v>991</v>
      </c>
      <c r="G1553" s="67" t="s">
        <v>824</v>
      </c>
      <c r="H1553" s="68"/>
      <c r="I1553" s="67" t="s">
        <v>95</v>
      </c>
      <c r="J1553" s="66">
        <v>2020.0</v>
      </c>
      <c r="K1553" s="66">
        <v>260.19</v>
      </c>
      <c r="L1553" s="66">
        <v>2010.0</v>
      </c>
      <c r="M1553" s="67" t="s">
        <v>85</v>
      </c>
      <c r="N1553" s="66">
        <v>37.0</v>
      </c>
      <c r="O1553" s="68"/>
      <c r="P1553" s="66">
        <v>0.001</v>
      </c>
      <c r="Q1553" s="66"/>
      <c r="R1553" s="66">
        <v>1.0000001</v>
      </c>
      <c r="S1553" s="68"/>
      <c r="T1553" s="66">
        <v>1.0</v>
      </c>
      <c r="U1553" s="68"/>
      <c r="V1553" s="68"/>
      <c r="W1553" s="68"/>
      <c r="X1553" s="69"/>
      <c r="Y1553" s="69"/>
      <c r="Z1553" s="66">
        <v>1.0</v>
      </c>
      <c r="AA1553" s="66">
        <v>1.0</v>
      </c>
      <c r="AB1553" s="68"/>
      <c r="AC1553" s="68"/>
      <c r="AD1553" s="68"/>
      <c r="AE1553" s="68"/>
      <c r="AF1553" s="68"/>
      <c r="AG1553" s="68"/>
      <c r="AH1553" s="68"/>
      <c r="AI1553" s="68"/>
      <c r="AJ1553" s="68"/>
      <c r="AK1553" s="68"/>
      <c r="AL1553" s="68"/>
      <c r="AM1553" s="68"/>
      <c r="AN1553" s="68"/>
      <c r="AO1553" s="68"/>
      <c r="AP1553" s="68"/>
      <c r="AQ1553" s="68"/>
      <c r="AR1553" s="68"/>
      <c r="AS1553" s="68"/>
      <c r="AT1553" s="68"/>
      <c r="AU1553" s="68"/>
      <c r="AV1553" s="68"/>
      <c r="AW1553" s="68"/>
      <c r="AX1553" s="68"/>
      <c r="AY1553" s="68"/>
      <c r="AZ1553" s="68"/>
      <c r="BA1553" s="68"/>
      <c r="BB1553" s="68"/>
      <c r="BC1553" s="68"/>
      <c r="BD1553" s="68"/>
      <c r="BE1553" s="68"/>
      <c r="BF1553" s="68"/>
      <c r="BG1553" s="68"/>
      <c r="BH1553" s="68"/>
      <c r="BI1553" s="68"/>
      <c r="BJ1553" s="68"/>
      <c r="BK1553" s="68"/>
      <c r="BL1553" s="68"/>
      <c r="BM1553" s="68"/>
      <c r="BN1553" s="68"/>
      <c r="BO1553" s="68"/>
      <c r="BP1553" s="68"/>
      <c r="BQ1553" s="68"/>
      <c r="BR1553" s="68"/>
      <c r="BS1553" s="68"/>
      <c r="BT1553" s="68"/>
      <c r="BU1553" s="68"/>
      <c r="BV1553" s="68"/>
      <c r="BW1553" s="68"/>
      <c r="BX1553" s="68"/>
      <c r="BY1553" s="68"/>
      <c r="BZ1553" s="68"/>
      <c r="CA1553" s="68"/>
      <c r="CB1553" s="68"/>
      <c r="CC1553" s="68"/>
      <c r="CD1553" s="68"/>
      <c r="CE1553" s="68"/>
      <c r="CF1553" s="68"/>
      <c r="CG1553" s="68"/>
      <c r="CH1553" s="68"/>
      <c r="CI1553" s="68"/>
    </row>
    <row r="1554">
      <c r="A1554" s="66">
        <v>108.0</v>
      </c>
      <c r="B1554" s="68"/>
      <c r="C1554" s="67" t="s">
        <v>758</v>
      </c>
      <c r="D1554" s="67" t="s">
        <v>990</v>
      </c>
      <c r="E1554" s="66">
        <v>2020.0</v>
      </c>
      <c r="F1554" s="67" t="s">
        <v>991</v>
      </c>
      <c r="G1554" s="67" t="s">
        <v>824</v>
      </c>
      <c r="H1554" s="68"/>
      <c r="I1554" s="67" t="s">
        <v>95</v>
      </c>
      <c r="J1554" s="66">
        <v>2020.0</v>
      </c>
      <c r="K1554" s="66">
        <v>260.19</v>
      </c>
      <c r="L1554" s="66">
        <v>2010.0</v>
      </c>
      <c r="M1554" s="67" t="s">
        <v>85</v>
      </c>
      <c r="N1554" s="66">
        <v>37.0</v>
      </c>
      <c r="O1554" s="68"/>
      <c r="P1554" s="66">
        <v>0.001</v>
      </c>
      <c r="Q1554" s="66"/>
      <c r="R1554" s="66">
        <v>1.0000001</v>
      </c>
      <c r="S1554" s="68"/>
      <c r="T1554" s="66">
        <v>1.0</v>
      </c>
      <c r="U1554" s="68"/>
      <c r="V1554" s="68"/>
      <c r="W1554" s="68"/>
      <c r="X1554" s="69"/>
      <c r="Y1554" s="69"/>
      <c r="Z1554" s="66">
        <v>1.0</v>
      </c>
      <c r="AA1554" s="66">
        <v>1.0</v>
      </c>
      <c r="AB1554" s="68"/>
      <c r="AC1554" s="68"/>
      <c r="AD1554" s="68"/>
      <c r="AE1554" s="68"/>
      <c r="AF1554" s="68"/>
      <c r="AG1554" s="68"/>
      <c r="AH1554" s="68"/>
      <c r="AI1554" s="68"/>
      <c r="AJ1554" s="68"/>
      <c r="AK1554" s="68"/>
      <c r="AL1554" s="68"/>
      <c r="AM1554" s="68"/>
      <c r="AN1554" s="68"/>
      <c r="AO1554" s="68"/>
      <c r="AP1554" s="68"/>
      <c r="AQ1554" s="68"/>
      <c r="AR1554" s="68"/>
      <c r="AS1554" s="68"/>
      <c r="AT1554" s="68"/>
      <c r="AU1554" s="68"/>
      <c r="AV1554" s="68"/>
      <c r="AW1554" s="68"/>
      <c r="AX1554" s="68"/>
      <c r="AY1554" s="68"/>
      <c r="AZ1554" s="68"/>
      <c r="BA1554" s="68"/>
      <c r="BB1554" s="68"/>
      <c r="BC1554" s="68"/>
      <c r="BD1554" s="68"/>
      <c r="BE1554" s="68"/>
      <c r="BF1554" s="68"/>
      <c r="BG1554" s="68"/>
      <c r="BH1554" s="68"/>
      <c r="BI1554" s="68"/>
      <c r="BJ1554" s="68"/>
      <c r="BK1554" s="68"/>
      <c r="BL1554" s="68"/>
      <c r="BM1554" s="68"/>
      <c r="BN1554" s="68"/>
      <c r="BO1554" s="68"/>
      <c r="BP1554" s="68"/>
      <c r="BQ1554" s="68"/>
      <c r="BR1554" s="68"/>
      <c r="BS1554" s="68"/>
      <c r="BT1554" s="68"/>
      <c r="BU1554" s="68"/>
      <c r="BV1554" s="68"/>
      <c r="BW1554" s="68"/>
      <c r="BX1554" s="68"/>
      <c r="BY1554" s="68"/>
      <c r="BZ1554" s="68"/>
      <c r="CA1554" s="68"/>
      <c r="CB1554" s="68"/>
      <c r="CC1554" s="68"/>
      <c r="CD1554" s="68"/>
      <c r="CE1554" s="68"/>
      <c r="CF1554" s="68"/>
      <c r="CG1554" s="68"/>
      <c r="CH1554" s="68"/>
      <c r="CI1554" s="68"/>
    </row>
    <row r="1555">
      <c r="A1555" s="66">
        <v>108.0</v>
      </c>
      <c r="B1555" s="68"/>
      <c r="C1555" s="67" t="s">
        <v>758</v>
      </c>
      <c r="D1555" s="67" t="s">
        <v>990</v>
      </c>
      <c r="E1555" s="66">
        <v>2020.0</v>
      </c>
      <c r="F1555" s="67" t="s">
        <v>991</v>
      </c>
      <c r="G1555" s="67" t="s">
        <v>824</v>
      </c>
      <c r="H1555" s="68"/>
      <c r="I1555" s="67" t="s">
        <v>95</v>
      </c>
      <c r="J1555" s="66">
        <v>2020.0</v>
      </c>
      <c r="K1555" s="66">
        <v>260.19</v>
      </c>
      <c r="L1555" s="66">
        <v>2010.0</v>
      </c>
      <c r="M1555" s="67" t="s">
        <v>85</v>
      </c>
      <c r="N1555" s="66">
        <v>37.0</v>
      </c>
      <c r="O1555" s="68"/>
      <c r="P1555" s="66">
        <v>0.001</v>
      </c>
      <c r="Q1555" s="66"/>
      <c r="R1555" s="66">
        <v>1.0000001</v>
      </c>
      <c r="S1555" s="68"/>
      <c r="T1555" s="66">
        <v>1.0</v>
      </c>
      <c r="U1555" s="68"/>
      <c r="V1555" s="68"/>
      <c r="W1555" s="68"/>
      <c r="X1555" s="69"/>
      <c r="Y1555" s="69"/>
      <c r="Z1555" s="66">
        <v>1.0</v>
      </c>
      <c r="AA1555" s="66">
        <v>1.0</v>
      </c>
      <c r="AB1555" s="68"/>
      <c r="AC1555" s="68"/>
      <c r="AD1555" s="68"/>
      <c r="AE1555" s="68"/>
      <c r="AF1555" s="68"/>
      <c r="AG1555" s="68"/>
      <c r="AH1555" s="68"/>
      <c r="AI1555" s="68"/>
      <c r="AJ1555" s="68"/>
      <c r="AK1555" s="68"/>
      <c r="AL1555" s="68"/>
      <c r="AM1555" s="68"/>
      <c r="AN1555" s="68"/>
      <c r="AO1555" s="68"/>
      <c r="AP1555" s="68"/>
      <c r="AQ1555" s="68"/>
      <c r="AR1555" s="68"/>
      <c r="AS1555" s="68"/>
      <c r="AT1555" s="68"/>
      <c r="AU1555" s="68"/>
      <c r="AV1555" s="68"/>
      <c r="AW1555" s="68"/>
      <c r="AX1555" s="68"/>
      <c r="AY1555" s="68"/>
      <c r="AZ1555" s="68"/>
      <c r="BA1555" s="68"/>
      <c r="BB1555" s="68"/>
      <c r="BC1555" s="68"/>
      <c r="BD1555" s="68"/>
      <c r="BE1555" s="68"/>
      <c r="BF1555" s="68"/>
      <c r="BG1555" s="68"/>
      <c r="BH1555" s="68"/>
      <c r="BI1555" s="68"/>
      <c r="BJ1555" s="68"/>
      <c r="BK1555" s="68"/>
      <c r="BL1555" s="68"/>
      <c r="BM1555" s="68"/>
      <c r="BN1555" s="68"/>
      <c r="BO1555" s="68"/>
      <c r="BP1555" s="68"/>
      <c r="BQ1555" s="68"/>
      <c r="BR1555" s="68"/>
      <c r="BS1555" s="68"/>
      <c r="BT1555" s="68"/>
      <c r="BU1555" s="68"/>
      <c r="BV1555" s="68"/>
      <c r="BW1555" s="68"/>
      <c r="BX1555" s="68"/>
      <c r="BY1555" s="68"/>
      <c r="BZ1555" s="68"/>
      <c r="CA1555" s="68"/>
      <c r="CB1555" s="68"/>
      <c r="CC1555" s="68"/>
      <c r="CD1555" s="68"/>
      <c r="CE1555" s="68"/>
      <c r="CF1555" s="68"/>
      <c r="CG1555" s="68"/>
      <c r="CH1555" s="68"/>
      <c r="CI1555" s="68"/>
    </row>
    <row r="1556">
      <c r="A1556" s="66">
        <v>108.0</v>
      </c>
      <c r="B1556" s="68"/>
      <c r="C1556" s="67" t="s">
        <v>758</v>
      </c>
      <c r="D1556" s="67" t="s">
        <v>990</v>
      </c>
      <c r="E1556" s="66">
        <v>2020.0</v>
      </c>
      <c r="F1556" s="67" t="s">
        <v>991</v>
      </c>
      <c r="G1556" s="67" t="s">
        <v>824</v>
      </c>
      <c r="H1556" s="68"/>
      <c r="I1556" s="67" t="s">
        <v>95</v>
      </c>
      <c r="J1556" s="66">
        <v>2020.0</v>
      </c>
      <c r="K1556" s="66">
        <v>260.19</v>
      </c>
      <c r="L1556" s="66">
        <v>2010.0</v>
      </c>
      <c r="M1556" s="67" t="s">
        <v>85</v>
      </c>
      <c r="N1556" s="66">
        <v>37.0</v>
      </c>
      <c r="O1556" s="68"/>
      <c r="P1556" s="66">
        <v>0.001</v>
      </c>
      <c r="Q1556" s="66"/>
      <c r="R1556" s="66">
        <v>1.0000001</v>
      </c>
      <c r="S1556" s="68"/>
      <c r="T1556" s="66">
        <v>1.0</v>
      </c>
      <c r="U1556" s="68"/>
      <c r="V1556" s="68"/>
      <c r="W1556" s="68"/>
      <c r="X1556" s="69"/>
      <c r="Y1556" s="69"/>
      <c r="Z1556" s="66">
        <v>1.0</v>
      </c>
      <c r="AA1556" s="66">
        <v>1.0</v>
      </c>
      <c r="AB1556" s="68"/>
      <c r="AC1556" s="68"/>
      <c r="AD1556" s="68"/>
      <c r="AE1556" s="68"/>
      <c r="AF1556" s="68"/>
      <c r="AG1556" s="68"/>
      <c r="AH1556" s="68"/>
      <c r="AI1556" s="68"/>
      <c r="AJ1556" s="68"/>
      <c r="AK1556" s="68"/>
      <c r="AL1556" s="68"/>
      <c r="AM1556" s="68"/>
      <c r="AN1556" s="68"/>
      <c r="AO1556" s="68"/>
      <c r="AP1556" s="68"/>
      <c r="AQ1556" s="68"/>
      <c r="AR1556" s="68"/>
      <c r="AS1556" s="68"/>
      <c r="AT1556" s="68"/>
      <c r="AU1556" s="68"/>
      <c r="AV1556" s="68"/>
      <c r="AW1556" s="68"/>
      <c r="AX1556" s="68"/>
      <c r="AY1556" s="68"/>
      <c r="AZ1556" s="68"/>
      <c r="BA1556" s="68"/>
      <c r="BB1556" s="68"/>
      <c r="BC1556" s="68"/>
      <c r="BD1556" s="68"/>
      <c r="BE1556" s="68"/>
      <c r="BF1556" s="68"/>
      <c r="BG1556" s="68"/>
      <c r="BH1556" s="68"/>
      <c r="BI1556" s="68"/>
      <c r="BJ1556" s="68"/>
      <c r="BK1556" s="68"/>
      <c r="BL1556" s="68"/>
      <c r="BM1556" s="68"/>
      <c r="BN1556" s="68"/>
      <c r="BO1556" s="68"/>
      <c r="BP1556" s="68"/>
      <c r="BQ1556" s="68"/>
      <c r="BR1556" s="68"/>
      <c r="BS1556" s="68"/>
      <c r="BT1556" s="68"/>
      <c r="BU1556" s="68"/>
      <c r="BV1556" s="68"/>
      <c r="BW1556" s="68"/>
      <c r="BX1556" s="68"/>
      <c r="BY1556" s="68"/>
      <c r="BZ1556" s="68"/>
      <c r="CA1556" s="68"/>
      <c r="CB1556" s="68"/>
      <c r="CC1556" s="68"/>
      <c r="CD1556" s="68"/>
      <c r="CE1556" s="68"/>
      <c r="CF1556" s="68"/>
      <c r="CG1556" s="68"/>
      <c r="CH1556" s="68"/>
      <c r="CI1556" s="68"/>
    </row>
    <row r="1557">
      <c r="A1557" s="66">
        <v>108.0</v>
      </c>
      <c r="B1557" s="68"/>
      <c r="C1557" s="67" t="s">
        <v>758</v>
      </c>
      <c r="D1557" s="67" t="s">
        <v>990</v>
      </c>
      <c r="E1557" s="66">
        <v>2020.0</v>
      </c>
      <c r="F1557" s="67" t="s">
        <v>991</v>
      </c>
      <c r="G1557" s="67" t="s">
        <v>824</v>
      </c>
      <c r="H1557" s="68"/>
      <c r="I1557" s="67" t="s">
        <v>95</v>
      </c>
      <c r="J1557" s="66">
        <v>2020.0</v>
      </c>
      <c r="K1557" s="66">
        <v>260.19</v>
      </c>
      <c r="L1557" s="66">
        <v>2010.0</v>
      </c>
      <c r="M1557" s="67" t="s">
        <v>85</v>
      </c>
      <c r="N1557" s="66">
        <v>37.0</v>
      </c>
      <c r="O1557" s="68"/>
      <c r="P1557" s="66">
        <v>0.001</v>
      </c>
      <c r="Q1557" s="66"/>
      <c r="R1557" s="66">
        <v>1.0000001</v>
      </c>
      <c r="S1557" s="68"/>
      <c r="T1557" s="66">
        <v>1.0</v>
      </c>
      <c r="U1557" s="68"/>
      <c r="V1557" s="68"/>
      <c r="W1557" s="68"/>
      <c r="X1557" s="69"/>
      <c r="Y1557" s="69"/>
      <c r="Z1557" s="66">
        <v>1.0</v>
      </c>
      <c r="AA1557" s="66">
        <v>1.0</v>
      </c>
      <c r="AB1557" s="68"/>
      <c r="AC1557" s="68"/>
      <c r="AD1557" s="68"/>
      <c r="AE1557" s="68"/>
      <c r="AF1557" s="68"/>
      <c r="AG1557" s="68"/>
      <c r="AH1557" s="68"/>
      <c r="AI1557" s="68"/>
      <c r="AJ1557" s="68"/>
      <c r="AK1557" s="68"/>
      <c r="AL1557" s="68"/>
      <c r="AM1557" s="68"/>
      <c r="AN1557" s="68"/>
      <c r="AO1557" s="68"/>
      <c r="AP1557" s="68"/>
      <c r="AQ1557" s="68"/>
      <c r="AR1557" s="68"/>
      <c r="AS1557" s="68"/>
      <c r="AT1557" s="68"/>
      <c r="AU1557" s="68"/>
      <c r="AV1557" s="68"/>
      <c r="AW1557" s="68"/>
      <c r="AX1557" s="68"/>
      <c r="AY1557" s="68"/>
      <c r="AZ1557" s="68"/>
      <c r="BA1557" s="68"/>
      <c r="BB1557" s="68"/>
      <c r="BC1557" s="68"/>
      <c r="BD1557" s="68"/>
      <c r="BE1557" s="68"/>
      <c r="BF1557" s="68"/>
      <c r="BG1557" s="68"/>
      <c r="BH1557" s="68"/>
      <c r="BI1557" s="68"/>
      <c r="BJ1557" s="68"/>
      <c r="BK1557" s="68"/>
      <c r="BL1557" s="68"/>
      <c r="BM1557" s="68"/>
      <c r="BN1557" s="68"/>
      <c r="BO1557" s="68"/>
      <c r="BP1557" s="68"/>
      <c r="BQ1557" s="68"/>
      <c r="BR1557" s="68"/>
      <c r="BS1557" s="68"/>
      <c r="BT1557" s="68"/>
      <c r="BU1557" s="68"/>
      <c r="BV1557" s="68"/>
      <c r="BW1557" s="68"/>
      <c r="BX1557" s="68"/>
      <c r="BY1557" s="68"/>
      <c r="BZ1557" s="68"/>
      <c r="CA1557" s="68"/>
      <c r="CB1557" s="68"/>
      <c r="CC1557" s="68"/>
      <c r="CD1557" s="68"/>
      <c r="CE1557" s="68"/>
      <c r="CF1557" s="68"/>
      <c r="CG1557" s="68"/>
      <c r="CH1557" s="68"/>
      <c r="CI1557" s="68"/>
    </row>
    <row r="1558">
      <c r="A1558" s="66">
        <v>108.0</v>
      </c>
      <c r="B1558" s="68"/>
      <c r="C1558" s="67" t="s">
        <v>758</v>
      </c>
      <c r="D1558" s="67" t="s">
        <v>990</v>
      </c>
      <c r="E1558" s="66">
        <v>2020.0</v>
      </c>
      <c r="F1558" s="67" t="s">
        <v>991</v>
      </c>
      <c r="G1558" s="67" t="s">
        <v>824</v>
      </c>
      <c r="H1558" s="68"/>
      <c r="I1558" s="67" t="s">
        <v>95</v>
      </c>
      <c r="J1558" s="66">
        <v>2020.0</v>
      </c>
      <c r="K1558" s="66">
        <v>260.19</v>
      </c>
      <c r="L1558" s="66">
        <v>2010.0</v>
      </c>
      <c r="M1558" s="67" t="s">
        <v>85</v>
      </c>
      <c r="N1558" s="66">
        <v>37.0</v>
      </c>
      <c r="O1558" s="68"/>
      <c r="P1558" s="66">
        <v>0.001</v>
      </c>
      <c r="Q1558" s="66"/>
      <c r="R1558" s="66">
        <v>1.0000001</v>
      </c>
      <c r="S1558" s="68"/>
      <c r="T1558" s="66">
        <v>1.0</v>
      </c>
      <c r="U1558" s="68"/>
      <c r="V1558" s="68"/>
      <c r="W1558" s="68"/>
      <c r="X1558" s="69"/>
      <c r="Y1558" s="69"/>
      <c r="Z1558" s="66">
        <v>1.0</v>
      </c>
      <c r="AA1558" s="66">
        <v>1.0</v>
      </c>
      <c r="AB1558" s="68"/>
      <c r="AC1558" s="68"/>
      <c r="AD1558" s="68"/>
      <c r="AE1558" s="68"/>
      <c r="AF1558" s="68"/>
      <c r="AG1558" s="68"/>
      <c r="AH1558" s="68"/>
      <c r="AI1558" s="68"/>
      <c r="AJ1558" s="68"/>
      <c r="AK1558" s="68"/>
      <c r="AL1558" s="68"/>
      <c r="AM1558" s="68"/>
      <c r="AN1558" s="68"/>
      <c r="AO1558" s="68"/>
      <c r="AP1558" s="68"/>
      <c r="AQ1558" s="68"/>
      <c r="AR1558" s="68"/>
      <c r="AS1558" s="68"/>
      <c r="AT1558" s="68"/>
      <c r="AU1558" s="68"/>
      <c r="AV1558" s="68"/>
      <c r="AW1558" s="68"/>
      <c r="AX1558" s="68"/>
      <c r="AY1558" s="68"/>
      <c r="AZ1558" s="68"/>
      <c r="BA1558" s="68"/>
      <c r="BB1558" s="68"/>
      <c r="BC1558" s="68"/>
      <c r="BD1558" s="68"/>
      <c r="BE1558" s="68"/>
      <c r="BF1558" s="68"/>
      <c r="BG1558" s="68"/>
      <c r="BH1558" s="68"/>
      <c r="BI1558" s="68"/>
      <c r="BJ1558" s="68"/>
      <c r="BK1558" s="68"/>
      <c r="BL1558" s="68"/>
      <c r="BM1558" s="68"/>
      <c r="BN1558" s="68"/>
      <c r="BO1558" s="68"/>
      <c r="BP1558" s="68"/>
      <c r="BQ1558" s="68"/>
      <c r="BR1558" s="68"/>
      <c r="BS1558" s="68"/>
      <c r="BT1558" s="68"/>
      <c r="BU1558" s="68"/>
      <c r="BV1558" s="68"/>
      <c r="BW1558" s="68"/>
      <c r="BX1558" s="68"/>
      <c r="BY1558" s="68"/>
      <c r="BZ1558" s="68"/>
      <c r="CA1558" s="68"/>
      <c r="CB1558" s="68"/>
      <c r="CC1558" s="68"/>
      <c r="CD1558" s="68"/>
      <c r="CE1558" s="68"/>
      <c r="CF1558" s="68"/>
      <c r="CG1558" s="68"/>
      <c r="CH1558" s="68"/>
      <c r="CI1558" s="68"/>
    </row>
    <row r="1559">
      <c r="A1559" s="66">
        <v>108.0</v>
      </c>
      <c r="B1559" s="68"/>
      <c r="C1559" s="67" t="s">
        <v>758</v>
      </c>
      <c r="D1559" s="67" t="s">
        <v>990</v>
      </c>
      <c r="E1559" s="66">
        <v>2020.0</v>
      </c>
      <c r="F1559" s="67" t="s">
        <v>991</v>
      </c>
      <c r="G1559" s="67" t="s">
        <v>824</v>
      </c>
      <c r="H1559" s="68"/>
      <c r="I1559" s="67" t="s">
        <v>95</v>
      </c>
      <c r="J1559" s="66">
        <v>2020.0</v>
      </c>
      <c r="K1559" s="66">
        <v>210.82</v>
      </c>
      <c r="L1559" s="66">
        <v>2010.0</v>
      </c>
      <c r="M1559" s="67" t="s">
        <v>85</v>
      </c>
      <c r="N1559" s="66">
        <v>37.0</v>
      </c>
      <c r="O1559" s="68"/>
      <c r="P1559" s="66">
        <v>0.001</v>
      </c>
      <c r="Q1559" s="66"/>
      <c r="R1559" s="66">
        <v>1.2</v>
      </c>
      <c r="S1559" s="68"/>
      <c r="T1559" s="66">
        <v>1.0</v>
      </c>
      <c r="U1559" s="68"/>
      <c r="V1559" s="68"/>
      <c r="W1559" s="68"/>
      <c r="X1559" s="69"/>
      <c r="Y1559" s="69"/>
      <c r="Z1559" s="66">
        <v>1.0</v>
      </c>
      <c r="AA1559" s="66">
        <v>1.0</v>
      </c>
      <c r="AB1559" s="68"/>
      <c r="AC1559" s="68"/>
      <c r="AD1559" s="68"/>
      <c r="AE1559" s="68"/>
      <c r="AF1559" s="68"/>
      <c r="AG1559" s="68"/>
      <c r="AH1559" s="68"/>
      <c r="AI1559" s="68"/>
      <c r="AJ1559" s="68"/>
      <c r="AK1559" s="68"/>
      <c r="AL1559" s="68"/>
      <c r="AM1559" s="68"/>
      <c r="AN1559" s="68"/>
      <c r="AO1559" s="68"/>
      <c r="AP1559" s="68"/>
      <c r="AQ1559" s="68"/>
      <c r="AR1559" s="68"/>
      <c r="AS1559" s="68"/>
      <c r="AT1559" s="68"/>
      <c r="AU1559" s="68"/>
      <c r="AV1559" s="68"/>
      <c r="AW1559" s="68"/>
      <c r="AX1559" s="68"/>
      <c r="AY1559" s="68"/>
      <c r="AZ1559" s="68"/>
      <c r="BA1559" s="68"/>
      <c r="BB1559" s="68"/>
      <c r="BC1559" s="68"/>
      <c r="BD1559" s="68"/>
      <c r="BE1559" s="68"/>
      <c r="BF1559" s="68"/>
      <c r="BG1559" s="68"/>
      <c r="BH1559" s="68"/>
      <c r="BI1559" s="68"/>
      <c r="BJ1559" s="68"/>
      <c r="BK1559" s="68"/>
      <c r="BL1559" s="68"/>
      <c r="BM1559" s="68"/>
      <c r="BN1559" s="68"/>
      <c r="BO1559" s="68"/>
      <c r="BP1559" s="68"/>
      <c r="BQ1559" s="68"/>
      <c r="BR1559" s="68"/>
      <c r="BS1559" s="68"/>
      <c r="BT1559" s="68"/>
      <c r="BU1559" s="68"/>
      <c r="BV1559" s="68"/>
      <c r="BW1559" s="68"/>
      <c r="BX1559" s="68"/>
      <c r="BY1559" s="68"/>
      <c r="BZ1559" s="68"/>
      <c r="CA1559" s="68"/>
      <c r="CB1559" s="68"/>
      <c r="CC1559" s="68"/>
      <c r="CD1559" s="68"/>
      <c r="CE1559" s="68"/>
      <c r="CF1559" s="68"/>
      <c r="CG1559" s="68"/>
      <c r="CH1559" s="68"/>
      <c r="CI1559" s="68"/>
    </row>
    <row r="1560">
      <c r="A1560" s="66">
        <v>108.0</v>
      </c>
      <c r="B1560" s="68"/>
      <c r="C1560" s="67" t="s">
        <v>758</v>
      </c>
      <c r="D1560" s="67" t="s">
        <v>990</v>
      </c>
      <c r="E1560" s="66">
        <v>2020.0</v>
      </c>
      <c r="F1560" s="67" t="s">
        <v>991</v>
      </c>
      <c r="G1560" s="67" t="s">
        <v>824</v>
      </c>
      <c r="H1560" s="68"/>
      <c r="I1560" s="67" t="s">
        <v>95</v>
      </c>
      <c r="J1560" s="66">
        <v>2020.0</v>
      </c>
      <c r="K1560" s="66">
        <v>156.1</v>
      </c>
      <c r="L1560" s="66">
        <v>2010.0</v>
      </c>
      <c r="M1560" s="67" t="s">
        <v>85</v>
      </c>
      <c r="N1560" s="66">
        <v>37.0</v>
      </c>
      <c r="O1560" s="68"/>
      <c r="P1560" s="66">
        <v>0.001</v>
      </c>
      <c r="Q1560" s="66"/>
      <c r="R1560" s="66">
        <v>1.5</v>
      </c>
      <c r="S1560" s="68"/>
      <c r="T1560" s="66">
        <v>1.0</v>
      </c>
      <c r="U1560" s="68"/>
      <c r="V1560" s="68"/>
      <c r="W1560" s="68"/>
      <c r="X1560" s="69"/>
      <c r="Y1560" s="69"/>
      <c r="Z1560" s="66">
        <v>1.0</v>
      </c>
      <c r="AA1560" s="66">
        <v>1.0</v>
      </c>
      <c r="AB1560" s="68"/>
      <c r="AC1560" s="68"/>
      <c r="AD1560" s="68"/>
      <c r="AE1560" s="68"/>
      <c r="AF1560" s="68"/>
      <c r="AG1560" s="68"/>
      <c r="AH1560" s="68"/>
      <c r="AI1560" s="68"/>
      <c r="AJ1560" s="68"/>
      <c r="AK1560" s="68"/>
      <c r="AL1560" s="68"/>
      <c r="AM1560" s="68"/>
      <c r="AN1560" s="68"/>
      <c r="AO1560" s="68"/>
      <c r="AP1560" s="68"/>
      <c r="AQ1560" s="68"/>
      <c r="AR1560" s="68"/>
      <c r="AS1560" s="68"/>
      <c r="AT1560" s="68"/>
      <c r="AU1560" s="68"/>
      <c r="AV1560" s="68"/>
      <c r="AW1560" s="68"/>
      <c r="AX1560" s="68"/>
      <c r="AY1560" s="68"/>
      <c r="AZ1560" s="68"/>
      <c r="BA1560" s="68"/>
      <c r="BB1560" s="68"/>
      <c r="BC1560" s="68"/>
      <c r="BD1560" s="68"/>
      <c r="BE1560" s="68"/>
      <c r="BF1560" s="68"/>
      <c r="BG1560" s="68"/>
      <c r="BH1560" s="68"/>
      <c r="BI1560" s="68"/>
      <c r="BJ1560" s="68"/>
      <c r="BK1560" s="68"/>
      <c r="BL1560" s="68"/>
      <c r="BM1560" s="68"/>
      <c r="BN1560" s="68"/>
      <c r="BO1560" s="68"/>
      <c r="BP1560" s="68"/>
      <c r="BQ1560" s="68"/>
      <c r="BR1560" s="68"/>
      <c r="BS1560" s="68"/>
      <c r="BT1560" s="68"/>
      <c r="BU1560" s="68"/>
      <c r="BV1560" s="68"/>
      <c r="BW1560" s="68"/>
      <c r="BX1560" s="68"/>
      <c r="BY1560" s="68"/>
      <c r="BZ1560" s="68"/>
      <c r="CA1560" s="68"/>
      <c r="CB1560" s="68"/>
      <c r="CC1560" s="68"/>
      <c r="CD1560" s="68"/>
      <c r="CE1560" s="68"/>
      <c r="CF1560" s="68"/>
      <c r="CG1560" s="68"/>
      <c r="CH1560" s="68"/>
      <c r="CI1560" s="68"/>
    </row>
    <row r="1561">
      <c r="A1561" s="66">
        <v>108.0</v>
      </c>
      <c r="B1561" s="68"/>
      <c r="C1561" s="67" t="s">
        <v>758</v>
      </c>
      <c r="D1561" s="67" t="s">
        <v>990</v>
      </c>
      <c r="E1561" s="66">
        <v>2020.0</v>
      </c>
      <c r="F1561" s="67" t="s">
        <v>991</v>
      </c>
      <c r="G1561" s="67" t="s">
        <v>824</v>
      </c>
      <c r="H1561" s="68"/>
      <c r="I1561" s="67" t="s">
        <v>95</v>
      </c>
      <c r="J1561" s="66">
        <v>2020.0</v>
      </c>
      <c r="K1561" s="66">
        <v>97.73</v>
      </c>
      <c r="L1561" s="66">
        <v>2010.0</v>
      </c>
      <c r="M1561" s="67" t="s">
        <v>85</v>
      </c>
      <c r="N1561" s="66">
        <v>37.0</v>
      </c>
      <c r="O1561" s="68"/>
      <c r="P1561" s="66">
        <v>0.001</v>
      </c>
      <c r="Q1561" s="66"/>
      <c r="R1561" s="66">
        <v>2.0</v>
      </c>
      <c r="S1561" s="68"/>
      <c r="T1561" s="66">
        <v>1.0</v>
      </c>
      <c r="U1561" s="68"/>
      <c r="V1561" s="68"/>
      <c r="W1561" s="68"/>
      <c r="X1561" s="69"/>
      <c r="Y1561" s="69"/>
      <c r="Z1561" s="66">
        <v>1.0</v>
      </c>
      <c r="AA1561" s="66">
        <v>1.0</v>
      </c>
      <c r="AB1561" s="68"/>
      <c r="AC1561" s="68"/>
      <c r="AD1561" s="68"/>
      <c r="AE1561" s="68"/>
      <c r="AF1561" s="68"/>
      <c r="AG1561" s="68"/>
      <c r="AH1561" s="68"/>
      <c r="AI1561" s="68"/>
      <c r="AJ1561" s="68"/>
      <c r="AK1561" s="68"/>
      <c r="AL1561" s="68"/>
      <c r="AM1561" s="68"/>
      <c r="AN1561" s="68"/>
      <c r="AO1561" s="68"/>
      <c r="AP1561" s="68"/>
      <c r="AQ1561" s="68"/>
      <c r="AR1561" s="68"/>
      <c r="AS1561" s="68"/>
      <c r="AT1561" s="68"/>
      <c r="AU1561" s="68"/>
      <c r="AV1561" s="68"/>
      <c r="AW1561" s="68"/>
      <c r="AX1561" s="68"/>
      <c r="AY1561" s="68"/>
      <c r="AZ1561" s="68"/>
      <c r="BA1561" s="68"/>
      <c r="BB1561" s="68"/>
      <c r="BC1561" s="68"/>
      <c r="BD1561" s="68"/>
      <c r="BE1561" s="68"/>
      <c r="BF1561" s="68"/>
      <c r="BG1561" s="68"/>
      <c r="BH1561" s="68"/>
      <c r="BI1561" s="68"/>
      <c r="BJ1561" s="68"/>
      <c r="BK1561" s="68"/>
      <c r="BL1561" s="68"/>
      <c r="BM1561" s="68"/>
      <c r="BN1561" s="68"/>
      <c r="BO1561" s="68"/>
      <c r="BP1561" s="68"/>
      <c r="BQ1561" s="68"/>
      <c r="BR1561" s="68"/>
      <c r="BS1561" s="68"/>
      <c r="BT1561" s="68"/>
      <c r="BU1561" s="68"/>
      <c r="BV1561" s="68"/>
      <c r="BW1561" s="68"/>
      <c r="BX1561" s="68"/>
      <c r="BY1561" s="68"/>
      <c r="BZ1561" s="68"/>
      <c r="CA1561" s="68"/>
      <c r="CB1561" s="68"/>
      <c r="CC1561" s="68"/>
      <c r="CD1561" s="68"/>
      <c r="CE1561" s="68"/>
      <c r="CF1561" s="68"/>
      <c r="CG1561" s="68"/>
      <c r="CH1561" s="68"/>
      <c r="CI1561" s="68"/>
    </row>
    <row r="1562">
      <c r="A1562" s="66">
        <v>108.0</v>
      </c>
      <c r="B1562" s="68"/>
      <c r="C1562" s="67" t="s">
        <v>758</v>
      </c>
      <c r="D1562" s="67" t="s">
        <v>990</v>
      </c>
      <c r="E1562" s="66">
        <v>2020.0</v>
      </c>
      <c r="F1562" s="67" t="s">
        <v>991</v>
      </c>
      <c r="G1562" s="67" t="s">
        <v>824</v>
      </c>
      <c r="H1562" s="68"/>
      <c r="I1562" s="67" t="s">
        <v>95</v>
      </c>
      <c r="J1562" s="66">
        <v>2020.0</v>
      </c>
      <c r="K1562" s="66">
        <v>97.73</v>
      </c>
      <c r="L1562" s="66">
        <v>2010.0</v>
      </c>
      <c r="M1562" s="67" t="s">
        <v>85</v>
      </c>
      <c r="N1562" s="66">
        <v>37.0</v>
      </c>
      <c r="O1562" s="68"/>
      <c r="P1562" s="66">
        <v>0.001</v>
      </c>
      <c r="Q1562" s="66"/>
      <c r="R1562" s="66">
        <v>2.0</v>
      </c>
      <c r="S1562" s="68"/>
      <c r="T1562" s="66">
        <v>1.0</v>
      </c>
      <c r="U1562" s="68"/>
      <c r="V1562" s="68"/>
      <c r="W1562" s="68"/>
      <c r="X1562" s="69"/>
      <c r="Y1562" s="69"/>
      <c r="Z1562" s="66">
        <v>1.0</v>
      </c>
      <c r="AA1562" s="66">
        <v>1.0</v>
      </c>
      <c r="AB1562" s="68"/>
      <c r="AC1562" s="68"/>
      <c r="AD1562" s="68"/>
      <c r="AE1562" s="68"/>
      <c r="AF1562" s="68"/>
      <c r="AG1562" s="68"/>
      <c r="AH1562" s="68"/>
      <c r="AI1562" s="68"/>
      <c r="AJ1562" s="68"/>
      <c r="AK1562" s="68"/>
      <c r="AL1562" s="68"/>
      <c r="AM1562" s="68"/>
      <c r="AN1562" s="68"/>
      <c r="AO1562" s="68"/>
      <c r="AP1562" s="68"/>
      <c r="AQ1562" s="68"/>
      <c r="AR1562" s="68"/>
      <c r="AS1562" s="68"/>
      <c r="AT1562" s="68"/>
      <c r="AU1562" s="68"/>
      <c r="AV1562" s="68"/>
      <c r="AW1562" s="68"/>
      <c r="AX1562" s="68"/>
      <c r="AY1562" s="68"/>
      <c r="AZ1562" s="68"/>
      <c r="BA1562" s="68"/>
      <c r="BB1562" s="68"/>
      <c r="BC1562" s="68"/>
      <c r="BD1562" s="68"/>
      <c r="BE1562" s="68"/>
      <c r="BF1562" s="68"/>
      <c r="BG1562" s="68"/>
      <c r="BH1562" s="68"/>
      <c r="BI1562" s="68"/>
      <c r="BJ1562" s="68"/>
      <c r="BK1562" s="68"/>
      <c r="BL1562" s="68"/>
      <c r="BM1562" s="68"/>
      <c r="BN1562" s="68"/>
      <c r="BO1562" s="68"/>
      <c r="BP1562" s="68"/>
      <c r="BQ1562" s="68"/>
      <c r="BR1562" s="68"/>
      <c r="BS1562" s="68"/>
      <c r="BT1562" s="68"/>
      <c r="BU1562" s="68"/>
      <c r="BV1562" s="68"/>
      <c r="BW1562" s="68"/>
      <c r="BX1562" s="68"/>
      <c r="BY1562" s="68"/>
      <c r="BZ1562" s="68"/>
      <c r="CA1562" s="68"/>
      <c r="CB1562" s="68"/>
      <c r="CC1562" s="68"/>
      <c r="CD1562" s="68"/>
      <c r="CE1562" s="68"/>
      <c r="CF1562" s="68"/>
      <c r="CG1562" s="68"/>
      <c r="CH1562" s="68"/>
      <c r="CI1562" s="68"/>
    </row>
    <row r="1563">
      <c r="A1563" s="66">
        <v>108.0</v>
      </c>
      <c r="B1563" s="68"/>
      <c r="C1563" s="67" t="s">
        <v>758</v>
      </c>
      <c r="D1563" s="67" t="s">
        <v>990</v>
      </c>
      <c r="E1563" s="66">
        <v>2020.0</v>
      </c>
      <c r="F1563" s="67" t="s">
        <v>991</v>
      </c>
      <c r="G1563" s="67" t="s">
        <v>824</v>
      </c>
      <c r="H1563" s="68"/>
      <c r="I1563" s="67" t="s">
        <v>95</v>
      </c>
      <c r="J1563" s="66">
        <v>2020.0</v>
      </c>
      <c r="K1563" s="66">
        <v>97.73</v>
      </c>
      <c r="L1563" s="66">
        <v>2010.0</v>
      </c>
      <c r="M1563" s="67" t="s">
        <v>85</v>
      </c>
      <c r="N1563" s="66">
        <v>37.0</v>
      </c>
      <c r="O1563" s="68"/>
      <c r="P1563" s="66">
        <v>0.001</v>
      </c>
      <c r="Q1563" s="66"/>
      <c r="R1563" s="66">
        <v>2.0</v>
      </c>
      <c r="S1563" s="68"/>
      <c r="T1563" s="66">
        <v>1.0</v>
      </c>
      <c r="U1563" s="68"/>
      <c r="V1563" s="68"/>
      <c r="W1563" s="68"/>
      <c r="X1563" s="69"/>
      <c r="Y1563" s="69"/>
      <c r="Z1563" s="66">
        <v>1.0</v>
      </c>
      <c r="AA1563" s="66">
        <v>1.0</v>
      </c>
      <c r="AB1563" s="68"/>
      <c r="AC1563" s="68"/>
      <c r="AD1563" s="68"/>
      <c r="AE1563" s="68"/>
      <c r="AF1563" s="68"/>
      <c r="AG1563" s="68"/>
      <c r="AH1563" s="68"/>
      <c r="AI1563" s="68"/>
      <c r="AJ1563" s="68"/>
      <c r="AK1563" s="68"/>
      <c r="AL1563" s="68"/>
      <c r="AM1563" s="68"/>
      <c r="AN1563" s="68"/>
      <c r="AO1563" s="68"/>
      <c r="AP1563" s="68"/>
      <c r="AQ1563" s="68"/>
      <c r="AR1563" s="68"/>
      <c r="AS1563" s="68"/>
      <c r="AT1563" s="68"/>
      <c r="AU1563" s="68"/>
      <c r="AV1563" s="68"/>
      <c r="AW1563" s="68"/>
      <c r="AX1563" s="68"/>
      <c r="AY1563" s="68"/>
      <c r="AZ1563" s="68"/>
      <c r="BA1563" s="68"/>
      <c r="BB1563" s="68"/>
      <c r="BC1563" s="68"/>
      <c r="BD1563" s="68"/>
      <c r="BE1563" s="68"/>
      <c r="BF1563" s="68"/>
      <c r="BG1563" s="68"/>
      <c r="BH1563" s="68"/>
      <c r="BI1563" s="68"/>
      <c r="BJ1563" s="68"/>
      <c r="BK1563" s="68"/>
      <c r="BL1563" s="68"/>
      <c r="BM1563" s="68"/>
      <c r="BN1563" s="68"/>
      <c r="BO1563" s="68"/>
      <c r="BP1563" s="68"/>
      <c r="BQ1563" s="68"/>
      <c r="BR1563" s="68"/>
      <c r="BS1563" s="68"/>
      <c r="BT1563" s="68"/>
      <c r="BU1563" s="68"/>
      <c r="BV1563" s="68"/>
      <c r="BW1563" s="68"/>
      <c r="BX1563" s="68"/>
      <c r="BY1563" s="68"/>
      <c r="BZ1563" s="68"/>
      <c r="CA1563" s="68"/>
      <c r="CB1563" s="68"/>
      <c r="CC1563" s="68"/>
      <c r="CD1563" s="68"/>
      <c r="CE1563" s="68"/>
      <c r="CF1563" s="68"/>
      <c r="CG1563" s="68"/>
      <c r="CH1563" s="68"/>
      <c r="CI1563" s="68"/>
    </row>
    <row r="1564">
      <c r="A1564" s="66">
        <v>108.0</v>
      </c>
      <c r="B1564" s="68"/>
      <c r="C1564" s="67" t="s">
        <v>758</v>
      </c>
      <c r="D1564" s="67" t="s">
        <v>990</v>
      </c>
      <c r="E1564" s="66">
        <v>2020.0</v>
      </c>
      <c r="F1564" s="67" t="s">
        <v>991</v>
      </c>
      <c r="G1564" s="67" t="s">
        <v>824</v>
      </c>
      <c r="H1564" s="68"/>
      <c r="I1564" s="67" t="s">
        <v>95</v>
      </c>
      <c r="J1564" s="66">
        <v>2020.0</v>
      </c>
      <c r="K1564" s="66">
        <v>97.73</v>
      </c>
      <c r="L1564" s="66">
        <v>2010.0</v>
      </c>
      <c r="M1564" s="67" t="s">
        <v>85</v>
      </c>
      <c r="N1564" s="66">
        <v>37.0</v>
      </c>
      <c r="O1564" s="68"/>
      <c r="P1564" s="66">
        <v>0.001</v>
      </c>
      <c r="Q1564" s="66"/>
      <c r="R1564" s="66">
        <v>2.0</v>
      </c>
      <c r="S1564" s="68"/>
      <c r="T1564" s="66">
        <v>1.0</v>
      </c>
      <c r="U1564" s="68"/>
      <c r="V1564" s="68"/>
      <c r="W1564" s="68"/>
      <c r="X1564" s="69"/>
      <c r="Y1564" s="69"/>
      <c r="Z1564" s="66">
        <v>1.0</v>
      </c>
      <c r="AA1564" s="66">
        <v>1.0</v>
      </c>
      <c r="AB1564" s="68"/>
      <c r="AC1564" s="68"/>
      <c r="AD1564" s="68"/>
      <c r="AE1564" s="68"/>
      <c r="AF1564" s="68"/>
      <c r="AG1564" s="68"/>
      <c r="AH1564" s="68"/>
      <c r="AI1564" s="68"/>
      <c r="AJ1564" s="68"/>
      <c r="AK1564" s="68"/>
      <c r="AL1564" s="68"/>
      <c r="AM1564" s="68"/>
      <c r="AN1564" s="68"/>
      <c r="AO1564" s="68"/>
      <c r="AP1564" s="68"/>
      <c r="AQ1564" s="68"/>
      <c r="AR1564" s="68"/>
      <c r="AS1564" s="68"/>
      <c r="AT1564" s="68"/>
      <c r="AU1564" s="68"/>
      <c r="AV1564" s="68"/>
      <c r="AW1564" s="68"/>
      <c r="AX1564" s="68"/>
      <c r="AY1564" s="68"/>
      <c r="AZ1564" s="68"/>
      <c r="BA1564" s="68"/>
      <c r="BB1564" s="68"/>
      <c r="BC1564" s="68"/>
      <c r="BD1564" s="68"/>
      <c r="BE1564" s="68"/>
      <c r="BF1564" s="68"/>
      <c r="BG1564" s="68"/>
      <c r="BH1564" s="68"/>
      <c r="BI1564" s="68"/>
      <c r="BJ1564" s="68"/>
      <c r="BK1564" s="68"/>
      <c r="BL1564" s="68"/>
      <c r="BM1564" s="68"/>
      <c r="BN1564" s="68"/>
      <c r="BO1564" s="68"/>
      <c r="BP1564" s="68"/>
      <c r="BQ1564" s="68"/>
      <c r="BR1564" s="68"/>
      <c r="BS1564" s="68"/>
      <c r="BT1564" s="68"/>
      <c r="BU1564" s="68"/>
      <c r="BV1564" s="68"/>
      <c r="BW1564" s="68"/>
      <c r="BX1564" s="68"/>
      <c r="BY1564" s="68"/>
      <c r="BZ1564" s="68"/>
      <c r="CA1564" s="68"/>
      <c r="CB1564" s="68"/>
      <c r="CC1564" s="68"/>
      <c r="CD1564" s="68"/>
      <c r="CE1564" s="68"/>
      <c r="CF1564" s="68"/>
      <c r="CG1564" s="68"/>
      <c r="CH1564" s="68"/>
      <c r="CI1564" s="68"/>
    </row>
    <row r="1565">
      <c r="A1565" s="66">
        <v>108.0</v>
      </c>
      <c r="B1565" s="68"/>
      <c r="C1565" s="67" t="s">
        <v>758</v>
      </c>
      <c r="D1565" s="67" t="s">
        <v>990</v>
      </c>
      <c r="E1565" s="66">
        <v>2020.0</v>
      </c>
      <c r="F1565" s="67" t="s">
        <v>991</v>
      </c>
      <c r="G1565" s="67" t="s">
        <v>824</v>
      </c>
      <c r="H1565" s="68"/>
      <c r="I1565" s="67" t="s">
        <v>95</v>
      </c>
      <c r="J1565" s="66">
        <v>2020.0</v>
      </c>
      <c r="K1565" s="66">
        <v>97.73</v>
      </c>
      <c r="L1565" s="66">
        <v>2010.0</v>
      </c>
      <c r="M1565" s="67" t="s">
        <v>85</v>
      </c>
      <c r="N1565" s="66">
        <v>37.0</v>
      </c>
      <c r="O1565" s="68"/>
      <c r="P1565" s="66">
        <v>0.001</v>
      </c>
      <c r="Q1565" s="66"/>
      <c r="R1565" s="66">
        <v>2.0</v>
      </c>
      <c r="S1565" s="68"/>
      <c r="T1565" s="66">
        <v>1.0</v>
      </c>
      <c r="U1565" s="68"/>
      <c r="V1565" s="68"/>
      <c r="W1565" s="68"/>
      <c r="X1565" s="69"/>
      <c r="Y1565" s="69"/>
      <c r="Z1565" s="66">
        <v>1.0</v>
      </c>
      <c r="AA1565" s="66">
        <v>1.0</v>
      </c>
      <c r="AB1565" s="68"/>
      <c r="AC1565" s="68"/>
      <c r="AD1565" s="68"/>
      <c r="AE1565" s="68"/>
      <c r="AF1565" s="68"/>
      <c r="AG1565" s="68"/>
      <c r="AH1565" s="68"/>
      <c r="AI1565" s="68"/>
      <c r="AJ1565" s="68"/>
      <c r="AK1565" s="68"/>
      <c r="AL1565" s="68"/>
      <c r="AM1565" s="68"/>
      <c r="AN1565" s="68"/>
      <c r="AO1565" s="68"/>
      <c r="AP1565" s="68"/>
      <c r="AQ1565" s="68"/>
      <c r="AR1565" s="68"/>
      <c r="AS1565" s="68"/>
      <c r="AT1565" s="68"/>
      <c r="AU1565" s="68"/>
      <c r="AV1565" s="68"/>
      <c r="AW1565" s="68"/>
      <c r="AX1565" s="68"/>
      <c r="AY1565" s="68"/>
      <c r="AZ1565" s="68"/>
      <c r="BA1565" s="68"/>
      <c r="BB1565" s="68"/>
      <c r="BC1565" s="68"/>
      <c r="BD1565" s="68"/>
      <c r="BE1565" s="68"/>
      <c r="BF1565" s="68"/>
      <c r="BG1565" s="68"/>
      <c r="BH1565" s="68"/>
      <c r="BI1565" s="68"/>
      <c r="BJ1565" s="68"/>
      <c r="BK1565" s="68"/>
      <c r="BL1565" s="68"/>
      <c r="BM1565" s="68"/>
      <c r="BN1565" s="68"/>
      <c r="BO1565" s="68"/>
      <c r="BP1565" s="68"/>
      <c r="BQ1565" s="68"/>
      <c r="BR1565" s="68"/>
      <c r="BS1565" s="68"/>
      <c r="BT1565" s="68"/>
      <c r="BU1565" s="68"/>
      <c r="BV1565" s="68"/>
      <c r="BW1565" s="68"/>
      <c r="BX1565" s="68"/>
      <c r="BY1565" s="68"/>
      <c r="BZ1565" s="68"/>
      <c r="CA1565" s="68"/>
      <c r="CB1565" s="68"/>
      <c r="CC1565" s="68"/>
      <c r="CD1565" s="68"/>
      <c r="CE1565" s="68"/>
      <c r="CF1565" s="68"/>
      <c r="CG1565" s="68"/>
      <c r="CH1565" s="68"/>
      <c r="CI1565" s="68"/>
    </row>
    <row r="1566">
      <c r="A1566" s="66">
        <v>108.0</v>
      </c>
      <c r="B1566" s="68"/>
      <c r="C1566" s="67" t="s">
        <v>758</v>
      </c>
      <c r="D1566" s="67" t="s">
        <v>990</v>
      </c>
      <c r="E1566" s="66">
        <v>2020.0</v>
      </c>
      <c r="F1566" s="67" t="s">
        <v>991</v>
      </c>
      <c r="G1566" s="67" t="s">
        <v>824</v>
      </c>
      <c r="H1566" s="68"/>
      <c r="I1566" s="67" t="s">
        <v>95</v>
      </c>
      <c r="J1566" s="66">
        <v>2020.0</v>
      </c>
      <c r="K1566" s="66">
        <v>97.73</v>
      </c>
      <c r="L1566" s="66">
        <v>2010.0</v>
      </c>
      <c r="M1566" s="67" t="s">
        <v>85</v>
      </c>
      <c r="N1566" s="66">
        <v>37.0</v>
      </c>
      <c r="O1566" s="68"/>
      <c r="P1566" s="66">
        <v>0.001</v>
      </c>
      <c r="Q1566" s="66"/>
      <c r="R1566" s="66">
        <v>2.0</v>
      </c>
      <c r="S1566" s="68"/>
      <c r="T1566" s="66">
        <v>1.0</v>
      </c>
      <c r="U1566" s="68"/>
      <c r="V1566" s="68"/>
      <c r="W1566" s="68"/>
      <c r="X1566" s="69"/>
      <c r="Y1566" s="69"/>
      <c r="Z1566" s="66">
        <v>1.0</v>
      </c>
      <c r="AA1566" s="66">
        <v>1.0</v>
      </c>
      <c r="AB1566" s="68"/>
      <c r="AC1566" s="68"/>
      <c r="AD1566" s="68"/>
      <c r="AE1566" s="68"/>
      <c r="AF1566" s="68"/>
      <c r="AG1566" s="68"/>
      <c r="AH1566" s="68"/>
      <c r="AI1566" s="68"/>
      <c r="AJ1566" s="68"/>
      <c r="AK1566" s="68"/>
      <c r="AL1566" s="68"/>
      <c r="AM1566" s="68"/>
      <c r="AN1566" s="68"/>
      <c r="AO1566" s="68"/>
      <c r="AP1566" s="68"/>
      <c r="AQ1566" s="68"/>
      <c r="AR1566" s="68"/>
      <c r="AS1566" s="68"/>
      <c r="AT1566" s="68"/>
      <c r="AU1566" s="68"/>
      <c r="AV1566" s="68"/>
      <c r="AW1566" s="68"/>
      <c r="AX1566" s="68"/>
      <c r="AY1566" s="68"/>
      <c r="AZ1566" s="68"/>
      <c r="BA1566" s="68"/>
      <c r="BB1566" s="68"/>
      <c r="BC1566" s="68"/>
      <c r="BD1566" s="68"/>
      <c r="BE1566" s="68"/>
      <c r="BF1566" s="68"/>
      <c r="BG1566" s="68"/>
      <c r="BH1566" s="68"/>
      <c r="BI1566" s="68"/>
      <c r="BJ1566" s="68"/>
      <c r="BK1566" s="68"/>
      <c r="BL1566" s="68"/>
      <c r="BM1566" s="68"/>
      <c r="BN1566" s="68"/>
      <c r="BO1566" s="68"/>
      <c r="BP1566" s="68"/>
      <c r="BQ1566" s="68"/>
      <c r="BR1566" s="68"/>
      <c r="BS1566" s="68"/>
      <c r="BT1566" s="68"/>
      <c r="BU1566" s="68"/>
      <c r="BV1566" s="68"/>
      <c r="BW1566" s="68"/>
      <c r="BX1566" s="68"/>
      <c r="BY1566" s="68"/>
      <c r="BZ1566" s="68"/>
      <c r="CA1566" s="68"/>
      <c r="CB1566" s="68"/>
      <c r="CC1566" s="68"/>
      <c r="CD1566" s="68"/>
      <c r="CE1566" s="68"/>
      <c r="CF1566" s="68"/>
      <c r="CG1566" s="68"/>
      <c r="CH1566" s="68"/>
      <c r="CI1566" s="68"/>
    </row>
    <row r="1567">
      <c r="A1567" s="66">
        <v>108.0</v>
      </c>
      <c r="B1567" s="68"/>
      <c r="C1567" s="67" t="s">
        <v>758</v>
      </c>
      <c r="D1567" s="67" t="s">
        <v>990</v>
      </c>
      <c r="E1567" s="66">
        <v>2020.0</v>
      </c>
      <c r="F1567" s="67" t="s">
        <v>991</v>
      </c>
      <c r="G1567" s="67" t="s">
        <v>824</v>
      </c>
      <c r="H1567" s="68"/>
      <c r="I1567" s="67" t="s">
        <v>95</v>
      </c>
      <c r="J1567" s="66">
        <v>2020.0</v>
      </c>
      <c r="K1567" s="66">
        <v>273.64</v>
      </c>
      <c r="L1567" s="66">
        <v>2010.0</v>
      </c>
      <c r="M1567" s="67" t="s">
        <v>85</v>
      </c>
      <c r="N1567" s="66">
        <v>37.0</v>
      </c>
      <c r="O1567" s="68"/>
      <c r="P1567" s="66">
        <v>0.002</v>
      </c>
      <c r="Q1567" s="66"/>
      <c r="R1567" s="66">
        <v>0.9</v>
      </c>
      <c r="S1567" s="68"/>
      <c r="T1567" s="66">
        <v>1.0</v>
      </c>
      <c r="U1567" s="68"/>
      <c r="V1567" s="68"/>
      <c r="W1567" s="68"/>
      <c r="X1567" s="69"/>
      <c r="Y1567" s="69"/>
      <c r="Z1567" s="66">
        <v>1.0</v>
      </c>
      <c r="AA1567" s="66">
        <v>1.0</v>
      </c>
      <c r="AB1567" s="68"/>
      <c r="AC1567" s="68"/>
      <c r="AD1567" s="68"/>
      <c r="AE1567" s="68"/>
      <c r="AF1567" s="68"/>
      <c r="AG1567" s="68"/>
      <c r="AH1567" s="68"/>
      <c r="AI1567" s="68"/>
      <c r="AJ1567" s="68"/>
      <c r="AK1567" s="68"/>
      <c r="AL1567" s="68"/>
      <c r="AM1567" s="68"/>
      <c r="AN1567" s="68"/>
      <c r="AO1567" s="68"/>
      <c r="AP1567" s="68"/>
      <c r="AQ1567" s="68"/>
      <c r="AR1567" s="68"/>
      <c r="AS1567" s="68"/>
      <c r="AT1567" s="68"/>
      <c r="AU1567" s="68"/>
      <c r="AV1567" s="68"/>
      <c r="AW1567" s="68"/>
      <c r="AX1567" s="68"/>
      <c r="AY1567" s="68"/>
      <c r="AZ1567" s="68"/>
      <c r="BA1567" s="68"/>
      <c r="BB1567" s="68"/>
      <c r="BC1567" s="68"/>
      <c r="BD1567" s="68"/>
      <c r="BE1567" s="68"/>
      <c r="BF1567" s="68"/>
      <c r="BG1567" s="68"/>
      <c r="BH1567" s="68"/>
      <c r="BI1567" s="68"/>
      <c r="BJ1567" s="68"/>
      <c r="BK1567" s="68"/>
      <c r="BL1567" s="68"/>
      <c r="BM1567" s="68"/>
      <c r="BN1567" s="68"/>
      <c r="BO1567" s="68"/>
      <c r="BP1567" s="68"/>
      <c r="BQ1567" s="68"/>
      <c r="BR1567" s="68"/>
      <c r="BS1567" s="68"/>
      <c r="BT1567" s="68"/>
      <c r="BU1567" s="68"/>
      <c r="BV1567" s="68"/>
      <c r="BW1567" s="68"/>
      <c r="BX1567" s="68"/>
      <c r="BY1567" s="68"/>
      <c r="BZ1567" s="68"/>
      <c r="CA1567" s="68"/>
      <c r="CB1567" s="68"/>
      <c r="CC1567" s="68"/>
      <c r="CD1567" s="68"/>
      <c r="CE1567" s="68"/>
      <c r="CF1567" s="68"/>
      <c r="CG1567" s="68"/>
      <c r="CH1567" s="68"/>
      <c r="CI1567" s="68"/>
    </row>
    <row r="1568">
      <c r="A1568" s="66">
        <v>108.0</v>
      </c>
      <c r="B1568" s="68"/>
      <c r="C1568" s="67" t="s">
        <v>758</v>
      </c>
      <c r="D1568" s="67" t="s">
        <v>990</v>
      </c>
      <c r="E1568" s="66">
        <v>2020.0</v>
      </c>
      <c r="F1568" s="67" t="s">
        <v>991</v>
      </c>
      <c r="G1568" s="67" t="s">
        <v>824</v>
      </c>
      <c r="H1568" s="68"/>
      <c r="I1568" s="67" t="s">
        <v>95</v>
      </c>
      <c r="J1568" s="66">
        <v>2020.0</v>
      </c>
      <c r="K1568" s="66">
        <v>93.1</v>
      </c>
      <c r="L1568" s="66">
        <v>2010.0</v>
      </c>
      <c r="M1568" s="67" t="s">
        <v>85</v>
      </c>
      <c r="N1568" s="66">
        <v>37.0</v>
      </c>
      <c r="O1568" s="68"/>
      <c r="P1568" s="66">
        <v>0.002</v>
      </c>
      <c r="Q1568" s="66"/>
      <c r="R1568" s="66">
        <v>2.0</v>
      </c>
      <c r="S1568" s="68"/>
      <c r="T1568" s="66">
        <v>1.0</v>
      </c>
      <c r="U1568" s="68"/>
      <c r="V1568" s="68"/>
      <c r="W1568" s="68"/>
      <c r="X1568" s="69"/>
      <c r="Y1568" s="69"/>
      <c r="Z1568" s="66">
        <v>1.0</v>
      </c>
      <c r="AA1568" s="66">
        <v>1.0</v>
      </c>
      <c r="AB1568" s="68"/>
      <c r="AC1568" s="68"/>
      <c r="AD1568" s="68"/>
      <c r="AE1568" s="68"/>
      <c r="AF1568" s="68"/>
      <c r="AG1568" s="68"/>
      <c r="AH1568" s="68"/>
      <c r="AI1568" s="68"/>
      <c r="AJ1568" s="68"/>
      <c r="AK1568" s="68"/>
      <c r="AL1568" s="68"/>
      <c r="AM1568" s="68"/>
      <c r="AN1568" s="68"/>
      <c r="AO1568" s="68"/>
      <c r="AP1568" s="68"/>
      <c r="AQ1568" s="68"/>
      <c r="AR1568" s="68"/>
      <c r="AS1568" s="68"/>
      <c r="AT1568" s="68"/>
      <c r="AU1568" s="68"/>
      <c r="AV1568" s="68"/>
      <c r="AW1568" s="68"/>
      <c r="AX1568" s="68"/>
      <c r="AY1568" s="68"/>
      <c r="AZ1568" s="68"/>
      <c r="BA1568" s="68"/>
      <c r="BB1568" s="68"/>
      <c r="BC1568" s="68"/>
      <c r="BD1568" s="68"/>
      <c r="BE1568" s="68"/>
      <c r="BF1568" s="68"/>
      <c r="BG1568" s="68"/>
      <c r="BH1568" s="68"/>
      <c r="BI1568" s="68"/>
      <c r="BJ1568" s="68"/>
      <c r="BK1568" s="68"/>
      <c r="BL1568" s="68"/>
      <c r="BM1568" s="68"/>
      <c r="BN1568" s="68"/>
      <c r="BO1568" s="68"/>
      <c r="BP1568" s="68"/>
      <c r="BQ1568" s="68"/>
      <c r="BR1568" s="68"/>
      <c r="BS1568" s="68"/>
      <c r="BT1568" s="68"/>
      <c r="BU1568" s="68"/>
      <c r="BV1568" s="68"/>
      <c r="BW1568" s="68"/>
      <c r="BX1568" s="68"/>
      <c r="BY1568" s="68"/>
      <c r="BZ1568" s="68"/>
      <c r="CA1568" s="68"/>
      <c r="CB1568" s="68"/>
      <c r="CC1568" s="68"/>
      <c r="CD1568" s="68"/>
      <c r="CE1568" s="68"/>
      <c r="CF1568" s="68"/>
      <c r="CG1568" s="68"/>
      <c r="CH1568" s="68"/>
      <c r="CI1568" s="68"/>
    </row>
    <row r="1569">
      <c r="A1569" s="66">
        <v>108.0</v>
      </c>
      <c r="B1569" s="68"/>
      <c r="C1569" s="67" t="s">
        <v>758</v>
      </c>
      <c r="D1569" s="67" t="s">
        <v>990</v>
      </c>
      <c r="E1569" s="66">
        <v>2020.0</v>
      </c>
      <c r="F1569" s="67" t="s">
        <v>991</v>
      </c>
      <c r="G1569" s="67" t="s">
        <v>824</v>
      </c>
      <c r="H1569" s="68"/>
      <c r="I1569" s="67" t="s">
        <v>95</v>
      </c>
      <c r="J1569" s="66">
        <v>2020.0</v>
      </c>
      <c r="K1569" s="66">
        <v>239.21</v>
      </c>
      <c r="L1569" s="66">
        <v>2010.0</v>
      </c>
      <c r="M1569" s="67" t="s">
        <v>85</v>
      </c>
      <c r="N1569" s="66">
        <v>37.0</v>
      </c>
      <c r="O1569" s="68"/>
      <c r="P1569" s="66">
        <v>0.0025</v>
      </c>
      <c r="Q1569" s="66"/>
      <c r="R1569" s="66">
        <v>1.0000001</v>
      </c>
      <c r="S1569" s="68"/>
      <c r="T1569" s="66">
        <v>1.0</v>
      </c>
      <c r="U1569" s="68"/>
      <c r="V1569" s="68"/>
      <c r="W1569" s="68"/>
      <c r="X1569" s="69"/>
      <c r="Y1569" s="69"/>
      <c r="Z1569" s="66">
        <v>1.0</v>
      </c>
      <c r="AA1569" s="66">
        <v>1.0</v>
      </c>
      <c r="AB1569" s="68"/>
      <c r="AC1569" s="68"/>
      <c r="AD1569" s="68"/>
      <c r="AE1569" s="68"/>
      <c r="AF1569" s="68"/>
      <c r="AG1569" s="68"/>
      <c r="AH1569" s="68"/>
      <c r="AI1569" s="68"/>
      <c r="AJ1569" s="68"/>
      <c r="AK1569" s="68"/>
      <c r="AL1569" s="68"/>
      <c r="AM1569" s="68"/>
      <c r="AN1569" s="68"/>
      <c r="AO1569" s="68"/>
      <c r="AP1569" s="68"/>
      <c r="AQ1569" s="68"/>
      <c r="AR1569" s="68"/>
      <c r="AS1569" s="68"/>
      <c r="AT1569" s="68"/>
      <c r="AU1569" s="68"/>
      <c r="AV1569" s="68"/>
      <c r="AW1569" s="68"/>
      <c r="AX1569" s="68"/>
      <c r="AY1569" s="68"/>
      <c r="AZ1569" s="68"/>
      <c r="BA1569" s="68"/>
      <c r="BB1569" s="68"/>
      <c r="BC1569" s="68"/>
      <c r="BD1569" s="68"/>
      <c r="BE1569" s="68"/>
      <c r="BF1569" s="68"/>
      <c r="BG1569" s="68"/>
      <c r="BH1569" s="68"/>
      <c r="BI1569" s="68"/>
      <c r="BJ1569" s="68"/>
      <c r="BK1569" s="68"/>
      <c r="BL1569" s="68"/>
      <c r="BM1569" s="68"/>
      <c r="BN1569" s="68"/>
      <c r="BO1569" s="68"/>
      <c r="BP1569" s="68"/>
      <c r="BQ1569" s="68"/>
      <c r="BR1569" s="68"/>
      <c r="BS1569" s="68"/>
      <c r="BT1569" s="68"/>
      <c r="BU1569" s="68"/>
      <c r="BV1569" s="68"/>
      <c r="BW1569" s="68"/>
      <c r="BX1569" s="68"/>
      <c r="BY1569" s="68"/>
      <c r="BZ1569" s="68"/>
      <c r="CA1569" s="68"/>
      <c r="CB1569" s="68"/>
      <c r="CC1569" s="68"/>
      <c r="CD1569" s="68"/>
      <c r="CE1569" s="68"/>
      <c r="CF1569" s="68"/>
      <c r="CG1569" s="68"/>
      <c r="CH1569" s="68"/>
      <c r="CI1569" s="68"/>
    </row>
    <row r="1570">
      <c r="A1570" s="66">
        <v>108.0</v>
      </c>
      <c r="B1570" s="68"/>
      <c r="C1570" s="67" t="s">
        <v>758</v>
      </c>
      <c r="D1570" s="67" t="s">
        <v>990</v>
      </c>
      <c r="E1570" s="66">
        <v>2020.0</v>
      </c>
      <c r="F1570" s="67" t="s">
        <v>991</v>
      </c>
      <c r="G1570" s="67" t="s">
        <v>824</v>
      </c>
      <c r="H1570" s="68"/>
      <c r="I1570" s="67" t="s">
        <v>95</v>
      </c>
      <c r="J1570" s="66">
        <v>2020.0</v>
      </c>
      <c r="K1570" s="66">
        <v>154.9</v>
      </c>
      <c r="L1570" s="66">
        <v>2010.0</v>
      </c>
      <c r="M1570" s="67" t="s">
        <v>85</v>
      </c>
      <c r="N1570" s="66">
        <v>37.0</v>
      </c>
      <c r="O1570" s="68"/>
      <c r="P1570" s="66">
        <v>0.003</v>
      </c>
      <c r="Q1570" s="66"/>
      <c r="R1570" s="66">
        <v>1.4</v>
      </c>
      <c r="S1570" s="68"/>
      <c r="T1570" s="66">
        <v>1.0</v>
      </c>
      <c r="U1570" s="68"/>
      <c r="V1570" s="68"/>
      <c r="W1570" s="68"/>
      <c r="X1570" s="69"/>
      <c r="Y1570" s="69"/>
      <c r="Z1570" s="66">
        <v>1.0</v>
      </c>
      <c r="AA1570" s="66">
        <v>1.0</v>
      </c>
      <c r="AB1570" s="68"/>
      <c r="AC1570" s="68"/>
      <c r="AD1570" s="68"/>
      <c r="AE1570" s="68"/>
      <c r="AF1570" s="68"/>
      <c r="AG1570" s="68"/>
      <c r="AH1570" s="68"/>
      <c r="AI1570" s="68"/>
      <c r="AJ1570" s="68"/>
      <c r="AK1570" s="68"/>
      <c r="AL1570" s="68"/>
      <c r="AM1570" s="68"/>
      <c r="AN1570" s="68"/>
      <c r="AO1570" s="68"/>
      <c r="AP1570" s="68"/>
      <c r="AQ1570" s="68"/>
      <c r="AR1570" s="68"/>
      <c r="AS1570" s="68"/>
      <c r="AT1570" s="68"/>
      <c r="AU1570" s="68"/>
      <c r="AV1570" s="68"/>
      <c r="AW1570" s="68"/>
      <c r="AX1570" s="68"/>
      <c r="AY1570" s="68"/>
      <c r="AZ1570" s="68"/>
      <c r="BA1570" s="68"/>
      <c r="BB1570" s="68"/>
      <c r="BC1570" s="68"/>
      <c r="BD1570" s="68"/>
      <c r="BE1570" s="68"/>
      <c r="BF1570" s="68"/>
      <c r="BG1570" s="68"/>
      <c r="BH1570" s="68"/>
      <c r="BI1570" s="68"/>
      <c r="BJ1570" s="68"/>
      <c r="BK1570" s="68"/>
      <c r="BL1570" s="68"/>
      <c r="BM1570" s="68"/>
      <c r="BN1570" s="68"/>
      <c r="BO1570" s="68"/>
      <c r="BP1570" s="68"/>
      <c r="BQ1570" s="68"/>
      <c r="BR1570" s="68"/>
      <c r="BS1570" s="68"/>
      <c r="BT1570" s="68"/>
      <c r="BU1570" s="68"/>
      <c r="BV1570" s="68"/>
      <c r="BW1570" s="68"/>
      <c r="BX1570" s="68"/>
      <c r="BY1570" s="68"/>
      <c r="BZ1570" s="68"/>
      <c r="CA1570" s="68"/>
      <c r="CB1570" s="68"/>
      <c r="CC1570" s="68"/>
      <c r="CD1570" s="68"/>
      <c r="CE1570" s="68"/>
      <c r="CF1570" s="68"/>
      <c r="CG1570" s="68"/>
      <c r="CH1570" s="68"/>
      <c r="CI1570" s="68"/>
    </row>
    <row r="1571">
      <c r="A1571" s="66">
        <v>108.0</v>
      </c>
      <c r="B1571" s="68"/>
      <c r="C1571" s="67" t="s">
        <v>758</v>
      </c>
      <c r="D1571" s="67" t="s">
        <v>990</v>
      </c>
      <c r="E1571" s="66">
        <v>2020.0</v>
      </c>
      <c r="F1571" s="67" t="s">
        <v>991</v>
      </c>
      <c r="G1571" s="67" t="s">
        <v>824</v>
      </c>
      <c r="H1571" s="68"/>
      <c r="I1571" s="67" t="s">
        <v>95</v>
      </c>
      <c r="J1571" s="66">
        <v>2020.0</v>
      </c>
      <c r="K1571" s="66">
        <v>88.81</v>
      </c>
      <c r="L1571" s="66">
        <v>2010.0</v>
      </c>
      <c r="M1571" s="67" t="s">
        <v>85</v>
      </c>
      <c r="N1571" s="66">
        <v>37.0</v>
      </c>
      <c r="O1571" s="68"/>
      <c r="P1571" s="66">
        <v>0.003</v>
      </c>
      <c r="Q1571" s="66"/>
      <c r="R1571" s="66">
        <v>2.0</v>
      </c>
      <c r="S1571" s="68"/>
      <c r="T1571" s="66">
        <v>1.0</v>
      </c>
      <c r="U1571" s="68"/>
      <c r="V1571" s="68"/>
      <c r="W1571" s="68"/>
      <c r="X1571" s="69"/>
      <c r="Y1571" s="69"/>
      <c r="Z1571" s="66">
        <v>1.0</v>
      </c>
      <c r="AA1571" s="66">
        <v>1.0</v>
      </c>
      <c r="AB1571" s="68"/>
      <c r="AC1571" s="68"/>
      <c r="AD1571" s="68"/>
      <c r="AE1571" s="68"/>
      <c r="AF1571" s="68"/>
      <c r="AG1571" s="68"/>
      <c r="AH1571" s="68"/>
      <c r="AI1571" s="68"/>
      <c r="AJ1571" s="68"/>
      <c r="AK1571" s="68"/>
      <c r="AL1571" s="68"/>
      <c r="AM1571" s="68"/>
      <c r="AN1571" s="68"/>
      <c r="AO1571" s="68"/>
      <c r="AP1571" s="68"/>
      <c r="AQ1571" s="68"/>
      <c r="AR1571" s="68"/>
      <c r="AS1571" s="68"/>
      <c r="AT1571" s="68"/>
      <c r="AU1571" s="68"/>
      <c r="AV1571" s="68"/>
      <c r="AW1571" s="68"/>
      <c r="AX1571" s="68"/>
      <c r="AY1571" s="68"/>
      <c r="AZ1571" s="68"/>
      <c r="BA1571" s="68"/>
      <c r="BB1571" s="68"/>
      <c r="BC1571" s="68"/>
      <c r="BD1571" s="68"/>
      <c r="BE1571" s="68"/>
      <c r="BF1571" s="68"/>
      <c r="BG1571" s="68"/>
      <c r="BH1571" s="68"/>
      <c r="BI1571" s="68"/>
      <c r="BJ1571" s="68"/>
      <c r="BK1571" s="68"/>
      <c r="BL1571" s="68"/>
      <c r="BM1571" s="68"/>
      <c r="BN1571" s="68"/>
      <c r="BO1571" s="68"/>
      <c r="BP1571" s="68"/>
      <c r="BQ1571" s="68"/>
      <c r="BR1571" s="68"/>
      <c r="BS1571" s="68"/>
      <c r="BT1571" s="68"/>
      <c r="BU1571" s="68"/>
      <c r="BV1571" s="68"/>
      <c r="BW1571" s="68"/>
      <c r="BX1571" s="68"/>
      <c r="BY1571" s="68"/>
      <c r="BZ1571" s="68"/>
      <c r="CA1571" s="68"/>
      <c r="CB1571" s="68"/>
      <c r="CC1571" s="68"/>
      <c r="CD1571" s="68"/>
      <c r="CE1571" s="68"/>
      <c r="CF1571" s="68"/>
      <c r="CG1571" s="68"/>
      <c r="CH1571" s="68"/>
      <c r="CI1571" s="68"/>
    </row>
    <row r="1572">
      <c r="A1572" s="66">
        <v>108.0</v>
      </c>
      <c r="B1572" s="68"/>
      <c r="C1572" s="67" t="s">
        <v>758</v>
      </c>
      <c r="D1572" s="67" t="s">
        <v>990</v>
      </c>
      <c r="E1572" s="66">
        <v>2020.0</v>
      </c>
      <c r="F1572" s="67" t="s">
        <v>991</v>
      </c>
      <c r="G1572" s="67" t="s">
        <v>824</v>
      </c>
      <c r="H1572" s="68"/>
      <c r="I1572" s="67" t="s">
        <v>95</v>
      </c>
      <c r="J1572" s="66">
        <v>2020.0</v>
      </c>
      <c r="K1572" s="66">
        <v>509.37</v>
      </c>
      <c r="L1572" s="66">
        <v>2010.0</v>
      </c>
      <c r="M1572" s="67" t="s">
        <v>85</v>
      </c>
      <c r="N1572" s="66">
        <v>37.0</v>
      </c>
      <c r="O1572" s="68"/>
      <c r="P1572" s="66">
        <v>0.005</v>
      </c>
      <c r="Q1572" s="66"/>
      <c r="R1572" s="66">
        <v>0.25</v>
      </c>
      <c r="S1572" s="68"/>
      <c r="T1572" s="66">
        <v>1.0</v>
      </c>
      <c r="U1572" s="68"/>
      <c r="V1572" s="68"/>
      <c r="W1572" s="68"/>
      <c r="X1572" s="69"/>
      <c r="Y1572" s="69"/>
      <c r="Z1572" s="66">
        <v>1.0</v>
      </c>
      <c r="AA1572" s="66">
        <v>1.0</v>
      </c>
      <c r="AB1572" s="68"/>
      <c r="AC1572" s="68"/>
      <c r="AD1572" s="68"/>
      <c r="AE1572" s="68"/>
      <c r="AF1572" s="68"/>
      <c r="AG1572" s="68"/>
      <c r="AH1572" s="68"/>
      <c r="AI1572" s="68"/>
      <c r="AJ1572" s="68"/>
      <c r="AK1572" s="68"/>
      <c r="AL1572" s="68"/>
      <c r="AM1572" s="68"/>
      <c r="AN1572" s="68"/>
      <c r="AO1572" s="68"/>
      <c r="AP1572" s="68"/>
      <c r="AQ1572" s="68"/>
      <c r="AR1572" s="68"/>
      <c r="AS1572" s="68"/>
      <c r="AT1572" s="68"/>
      <c r="AU1572" s="68"/>
      <c r="AV1572" s="68"/>
      <c r="AW1572" s="68"/>
      <c r="AX1572" s="68"/>
      <c r="AY1572" s="68"/>
      <c r="AZ1572" s="68"/>
      <c r="BA1572" s="68"/>
      <c r="BB1572" s="68"/>
      <c r="BC1572" s="68"/>
      <c r="BD1572" s="68"/>
      <c r="BE1572" s="68"/>
      <c r="BF1572" s="68"/>
      <c r="BG1572" s="68"/>
      <c r="BH1572" s="68"/>
      <c r="BI1572" s="68"/>
      <c r="BJ1572" s="68"/>
      <c r="BK1572" s="68"/>
      <c r="BL1572" s="68"/>
      <c r="BM1572" s="68"/>
      <c r="BN1572" s="68"/>
      <c r="BO1572" s="68"/>
      <c r="BP1572" s="68"/>
      <c r="BQ1572" s="68"/>
      <c r="BR1572" s="68"/>
      <c r="BS1572" s="68"/>
      <c r="BT1572" s="68"/>
      <c r="BU1572" s="68"/>
      <c r="BV1572" s="68"/>
      <c r="BW1572" s="68"/>
      <c r="BX1572" s="68"/>
      <c r="BY1572" s="68"/>
      <c r="BZ1572" s="68"/>
      <c r="CA1572" s="68"/>
      <c r="CB1572" s="68"/>
      <c r="CC1572" s="68"/>
      <c r="CD1572" s="68"/>
      <c r="CE1572" s="68"/>
      <c r="CF1572" s="68"/>
      <c r="CG1572" s="68"/>
      <c r="CH1572" s="68"/>
      <c r="CI1572" s="68"/>
    </row>
    <row r="1573">
      <c r="A1573" s="66">
        <v>108.0</v>
      </c>
      <c r="B1573" s="68"/>
      <c r="C1573" s="67" t="s">
        <v>758</v>
      </c>
      <c r="D1573" s="67" t="s">
        <v>990</v>
      </c>
      <c r="E1573" s="66">
        <v>2020.0</v>
      </c>
      <c r="F1573" s="67" t="s">
        <v>991</v>
      </c>
      <c r="G1573" s="67" t="s">
        <v>824</v>
      </c>
      <c r="H1573" s="68"/>
      <c r="I1573" s="67" t="s">
        <v>95</v>
      </c>
      <c r="J1573" s="66">
        <v>2020.0</v>
      </c>
      <c r="K1573" s="66">
        <v>359.41</v>
      </c>
      <c r="L1573" s="66">
        <v>2010.0</v>
      </c>
      <c r="M1573" s="67" t="s">
        <v>85</v>
      </c>
      <c r="N1573" s="66">
        <v>37.0</v>
      </c>
      <c r="O1573" s="68"/>
      <c r="P1573" s="66">
        <v>0.005</v>
      </c>
      <c r="Q1573" s="66"/>
      <c r="R1573" s="66">
        <v>0.5</v>
      </c>
      <c r="S1573" s="68"/>
      <c r="T1573" s="66">
        <v>1.0</v>
      </c>
      <c r="U1573" s="68"/>
      <c r="V1573" s="68"/>
      <c r="W1573" s="68"/>
      <c r="X1573" s="69"/>
      <c r="Y1573" s="69"/>
      <c r="Z1573" s="66">
        <v>1.0</v>
      </c>
      <c r="AA1573" s="66">
        <v>1.0</v>
      </c>
      <c r="AB1573" s="68"/>
      <c r="AC1573" s="68"/>
      <c r="AD1573" s="68"/>
      <c r="AE1573" s="68"/>
      <c r="AF1573" s="68"/>
      <c r="AG1573" s="68"/>
      <c r="AH1573" s="68"/>
      <c r="AI1573" s="68"/>
      <c r="AJ1573" s="68"/>
      <c r="AK1573" s="68"/>
      <c r="AL1573" s="68"/>
      <c r="AM1573" s="68"/>
      <c r="AN1573" s="68"/>
      <c r="AO1573" s="68"/>
      <c r="AP1573" s="68"/>
      <c r="AQ1573" s="68"/>
      <c r="AR1573" s="68"/>
      <c r="AS1573" s="68"/>
      <c r="AT1573" s="68"/>
      <c r="AU1573" s="68"/>
      <c r="AV1573" s="68"/>
      <c r="AW1573" s="68"/>
      <c r="AX1573" s="68"/>
      <c r="AY1573" s="68"/>
      <c r="AZ1573" s="68"/>
      <c r="BA1573" s="68"/>
      <c r="BB1573" s="68"/>
      <c r="BC1573" s="68"/>
      <c r="BD1573" s="68"/>
      <c r="BE1573" s="68"/>
      <c r="BF1573" s="68"/>
      <c r="BG1573" s="68"/>
      <c r="BH1573" s="68"/>
      <c r="BI1573" s="68"/>
      <c r="BJ1573" s="68"/>
      <c r="BK1573" s="68"/>
      <c r="BL1573" s="68"/>
      <c r="BM1573" s="68"/>
      <c r="BN1573" s="68"/>
      <c r="BO1573" s="68"/>
      <c r="BP1573" s="68"/>
      <c r="BQ1573" s="68"/>
      <c r="BR1573" s="68"/>
      <c r="BS1573" s="68"/>
      <c r="BT1573" s="68"/>
      <c r="BU1573" s="68"/>
      <c r="BV1573" s="68"/>
      <c r="BW1573" s="68"/>
      <c r="BX1573" s="68"/>
      <c r="BY1573" s="68"/>
      <c r="BZ1573" s="68"/>
      <c r="CA1573" s="68"/>
      <c r="CB1573" s="68"/>
      <c r="CC1573" s="68"/>
      <c r="CD1573" s="68"/>
      <c r="CE1573" s="68"/>
      <c r="CF1573" s="68"/>
      <c r="CG1573" s="68"/>
      <c r="CH1573" s="68"/>
      <c r="CI1573" s="68"/>
    </row>
    <row r="1574">
      <c r="A1574" s="66">
        <v>108.0</v>
      </c>
      <c r="B1574" s="68"/>
      <c r="C1574" s="67" t="s">
        <v>758</v>
      </c>
      <c r="D1574" s="67" t="s">
        <v>990</v>
      </c>
      <c r="E1574" s="66">
        <v>2020.0</v>
      </c>
      <c r="F1574" s="67" t="s">
        <v>991</v>
      </c>
      <c r="G1574" s="67" t="s">
        <v>824</v>
      </c>
      <c r="H1574" s="68"/>
      <c r="I1574" s="67" t="s">
        <v>95</v>
      </c>
      <c r="J1574" s="66">
        <v>2020.0</v>
      </c>
      <c r="K1574" s="66">
        <v>359.41</v>
      </c>
      <c r="L1574" s="66">
        <v>2010.0</v>
      </c>
      <c r="M1574" s="67" t="s">
        <v>85</v>
      </c>
      <c r="N1574" s="66">
        <v>37.0</v>
      </c>
      <c r="O1574" s="68"/>
      <c r="P1574" s="66">
        <v>0.005</v>
      </c>
      <c r="Q1574" s="66"/>
      <c r="R1574" s="66">
        <v>0.5</v>
      </c>
      <c r="S1574" s="68"/>
      <c r="T1574" s="66">
        <v>1.0</v>
      </c>
      <c r="U1574" s="68"/>
      <c r="V1574" s="68"/>
      <c r="W1574" s="68"/>
      <c r="X1574" s="69"/>
      <c r="Y1574" s="69"/>
      <c r="Z1574" s="66">
        <v>1.0</v>
      </c>
      <c r="AA1574" s="66">
        <v>1.0</v>
      </c>
      <c r="AB1574" s="68"/>
      <c r="AC1574" s="68"/>
      <c r="AD1574" s="68"/>
      <c r="AE1574" s="68"/>
      <c r="AF1574" s="68"/>
      <c r="AG1574" s="68"/>
      <c r="AH1574" s="68"/>
      <c r="AI1574" s="68"/>
      <c r="AJ1574" s="68"/>
      <c r="AK1574" s="68"/>
      <c r="AL1574" s="68"/>
      <c r="AM1574" s="68"/>
      <c r="AN1574" s="68"/>
      <c r="AO1574" s="68"/>
      <c r="AP1574" s="68"/>
      <c r="AQ1574" s="68"/>
      <c r="AR1574" s="68"/>
      <c r="AS1574" s="68"/>
      <c r="AT1574" s="68"/>
      <c r="AU1574" s="68"/>
      <c r="AV1574" s="68"/>
      <c r="AW1574" s="68"/>
      <c r="AX1574" s="68"/>
      <c r="AY1574" s="68"/>
      <c r="AZ1574" s="68"/>
      <c r="BA1574" s="68"/>
      <c r="BB1574" s="68"/>
      <c r="BC1574" s="68"/>
      <c r="BD1574" s="68"/>
      <c r="BE1574" s="68"/>
      <c r="BF1574" s="68"/>
      <c r="BG1574" s="68"/>
      <c r="BH1574" s="68"/>
      <c r="BI1574" s="68"/>
      <c r="BJ1574" s="68"/>
      <c r="BK1574" s="68"/>
      <c r="BL1574" s="68"/>
      <c r="BM1574" s="68"/>
      <c r="BN1574" s="68"/>
      <c r="BO1574" s="68"/>
      <c r="BP1574" s="68"/>
      <c r="BQ1574" s="68"/>
      <c r="BR1574" s="68"/>
      <c r="BS1574" s="68"/>
      <c r="BT1574" s="68"/>
      <c r="BU1574" s="68"/>
      <c r="BV1574" s="68"/>
      <c r="BW1574" s="68"/>
      <c r="BX1574" s="68"/>
      <c r="BY1574" s="68"/>
      <c r="BZ1574" s="68"/>
      <c r="CA1574" s="68"/>
      <c r="CB1574" s="68"/>
      <c r="CC1574" s="68"/>
      <c r="CD1574" s="68"/>
      <c r="CE1574" s="68"/>
      <c r="CF1574" s="68"/>
      <c r="CG1574" s="68"/>
      <c r="CH1574" s="68"/>
      <c r="CI1574" s="68"/>
    </row>
    <row r="1575">
      <c r="A1575" s="66">
        <v>108.0</v>
      </c>
      <c r="B1575" s="68"/>
      <c r="C1575" s="67" t="s">
        <v>758</v>
      </c>
      <c r="D1575" s="67" t="s">
        <v>990</v>
      </c>
      <c r="E1575" s="66">
        <v>2020.0</v>
      </c>
      <c r="F1575" s="67" t="s">
        <v>991</v>
      </c>
      <c r="G1575" s="67" t="s">
        <v>824</v>
      </c>
      <c r="H1575" s="68"/>
      <c r="I1575" s="67" t="s">
        <v>95</v>
      </c>
      <c r="J1575" s="66">
        <v>2020.0</v>
      </c>
      <c r="K1575" s="66">
        <v>208.22</v>
      </c>
      <c r="L1575" s="66">
        <v>2010.0</v>
      </c>
      <c r="M1575" s="67" t="s">
        <v>85</v>
      </c>
      <c r="N1575" s="66">
        <v>37.0</v>
      </c>
      <c r="O1575" s="68"/>
      <c r="P1575" s="66">
        <v>0.005</v>
      </c>
      <c r="Q1575" s="66"/>
      <c r="R1575" s="66">
        <v>1.0000001</v>
      </c>
      <c r="S1575" s="68"/>
      <c r="T1575" s="66">
        <v>1.0</v>
      </c>
      <c r="U1575" s="68"/>
      <c r="V1575" s="68"/>
      <c r="W1575" s="68"/>
      <c r="X1575" s="69"/>
      <c r="Y1575" s="69"/>
      <c r="Z1575" s="66">
        <v>1.0</v>
      </c>
      <c r="AA1575" s="66">
        <v>1.0</v>
      </c>
      <c r="AB1575" s="68"/>
      <c r="AC1575" s="68"/>
      <c r="AD1575" s="68"/>
      <c r="AE1575" s="68"/>
      <c r="AF1575" s="68"/>
      <c r="AG1575" s="68"/>
      <c r="AH1575" s="68"/>
      <c r="AI1575" s="68"/>
      <c r="AJ1575" s="68"/>
      <c r="AK1575" s="68"/>
      <c r="AL1575" s="68"/>
      <c r="AM1575" s="68"/>
      <c r="AN1575" s="68"/>
      <c r="AO1575" s="68"/>
      <c r="AP1575" s="68"/>
      <c r="AQ1575" s="68"/>
      <c r="AR1575" s="68"/>
      <c r="AS1575" s="68"/>
      <c r="AT1575" s="68"/>
      <c r="AU1575" s="68"/>
      <c r="AV1575" s="68"/>
      <c r="AW1575" s="68"/>
      <c r="AX1575" s="68"/>
      <c r="AY1575" s="68"/>
      <c r="AZ1575" s="68"/>
      <c r="BA1575" s="68"/>
      <c r="BB1575" s="68"/>
      <c r="BC1575" s="68"/>
      <c r="BD1575" s="68"/>
      <c r="BE1575" s="68"/>
      <c r="BF1575" s="68"/>
      <c r="BG1575" s="68"/>
      <c r="BH1575" s="68"/>
      <c r="BI1575" s="68"/>
      <c r="BJ1575" s="68"/>
      <c r="BK1575" s="68"/>
      <c r="BL1575" s="68"/>
      <c r="BM1575" s="68"/>
      <c r="BN1575" s="68"/>
      <c r="BO1575" s="68"/>
      <c r="BP1575" s="68"/>
      <c r="BQ1575" s="68"/>
      <c r="BR1575" s="68"/>
      <c r="BS1575" s="68"/>
      <c r="BT1575" s="68"/>
      <c r="BU1575" s="68"/>
      <c r="BV1575" s="68"/>
      <c r="BW1575" s="68"/>
      <c r="BX1575" s="68"/>
      <c r="BY1575" s="68"/>
      <c r="BZ1575" s="68"/>
      <c r="CA1575" s="68"/>
      <c r="CB1575" s="68"/>
      <c r="CC1575" s="68"/>
      <c r="CD1575" s="68"/>
      <c r="CE1575" s="68"/>
      <c r="CF1575" s="68"/>
      <c r="CG1575" s="68"/>
      <c r="CH1575" s="68"/>
      <c r="CI1575" s="68"/>
    </row>
    <row r="1576">
      <c r="A1576" s="66">
        <v>108.0</v>
      </c>
      <c r="B1576" s="68"/>
      <c r="C1576" s="67" t="s">
        <v>758</v>
      </c>
      <c r="D1576" s="67" t="s">
        <v>990</v>
      </c>
      <c r="E1576" s="66">
        <v>2020.0</v>
      </c>
      <c r="F1576" s="67" t="s">
        <v>991</v>
      </c>
      <c r="G1576" s="67" t="s">
        <v>824</v>
      </c>
      <c r="H1576" s="68"/>
      <c r="I1576" s="67" t="s">
        <v>95</v>
      </c>
      <c r="J1576" s="66">
        <v>2020.0</v>
      </c>
      <c r="K1576" s="66">
        <v>208.22</v>
      </c>
      <c r="L1576" s="66">
        <v>2010.0</v>
      </c>
      <c r="M1576" s="67" t="s">
        <v>85</v>
      </c>
      <c r="N1576" s="66">
        <v>37.0</v>
      </c>
      <c r="O1576" s="68"/>
      <c r="P1576" s="66">
        <v>0.005</v>
      </c>
      <c r="Q1576" s="66"/>
      <c r="R1576" s="66">
        <v>1.0000001</v>
      </c>
      <c r="S1576" s="68"/>
      <c r="T1576" s="66">
        <v>1.0</v>
      </c>
      <c r="U1576" s="68"/>
      <c r="V1576" s="68"/>
      <c r="W1576" s="68"/>
      <c r="X1576" s="69"/>
      <c r="Y1576" s="69"/>
      <c r="Z1576" s="66">
        <v>1.0</v>
      </c>
      <c r="AA1576" s="66">
        <v>1.0</v>
      </c>
      <c r="AB1576" s="68"/>
      <c r="AC1576" s="68"/>
      <c r="AD1576" s="68"/>
      <c r="AE1576" s="68"/>
      <c r="AF1576" s="68"/>
      <c r="AG1576" s="68"/>
      <c r="AH1576" s="68"/>
      <c r="AI1576" s="68"/>
      <c r="AJ1576" s="68"/>
      <c r="AK1576" s="68"/>
      <c r="AL1576" s="68"/>
      <c r="AM1576" s="68"/>
      <c r="AN1576" s="68"/>
      <c r="AO1576" s="68"/>
      <c r="AP1576" s="68"/>
      <c r="AQ1576" s="68"/>
      <c r="AR1576" s="68"/>
      <c r="AS1576" s="68"/>
      <c r="AT1576" s="68"/>
      <c r="AU1576" s="68"/>
      <c r="AV1576" s="68"/>
      <c r="AW1576" s="68"/>
      <c r="AX1576" s="68"/>
      <c r="AY1576" s="68"/>
      <c r="AZ1576" s="68"/>
      <c r="BA1576" s="68"/>
      <c r="BB1576" s="68"/>
      <c r="BC1576" s="68"/>
      <c r="BD1576" s="68"/>
      <c r="BE1576" s="68"/>
      <c r="BF1576" s="68"/>
      <c r="BG1576" s="68"/>
      <c r="BH1576" s="68"/>
      <c r="BI1576" s="68"/>
      <c r="BJ1576" s="68"/>
      <c r="BK1576" s="68"/>
      <c r="BL1576" s="68"/>
      <c r="BM1576" s="68"/>
      <c r="BN1576" s="68"/>
      <c r="BO1576" s="68"/>
      <c r="BP1576" s="68"/>
      <c r="BQ1576" s="68"/>
      <c r="BR1576" s="68"/>
      <c r="BS1576" s="68"/>
      <c r="BT1576" s="68"/>
      <c r="BU1576" s="68"/>
      <c r="BV1576" s="68"/>
      <c r="BW1576" s="68"/>
      <c r="BX1576" s="68"/>
      <c r="BY1576" s="68"/>
      <c r="BZ1576" s="68"/>
      <c r="CA1576" s="68"/>
      <c r="CB1576" s="68"/>
      <c r="CC1576" s="68"/>
      <c r="CD1576" s="68"/>
      <c r="CE1576" s="68"/>
      <c r="CF1576" s="68"/>
      <c r="CG1576" s="68"/>
      <c r="CH1576" s="68"/>
      <c r="CI1576" s="68"/>
    </row>
    <row r="1577">
      <c r="A1577" s="66">
        <v>108.0</v>
      </c>
      <c r="B1577" s="68"/>
      <c r="C1577" s="67" t="s">
        <v>758</v>
      </c>
      <c r="D1577" s="67" t="s">
        <v>990</v>
      </c>
      <c r="E1577" s="66">
        <v>2020.0</v>
      </c>
      <c r="F1577" s="67" t="s">
        <v>991</v>
      </c>
      <c r="G1577" s="67" t="s">
        <v>824</v>
      </c>
      <c r="H1577" s="68"/>
      <c r="I1577" s="67" t="s">
        <v>95</v>
      </c>
      <c r="J1577" s="66">
        <v>2020.0</v>
      </c>
      <c r="K1577" s="66">
        <v>208.22</v>
      </c>
      <c r="L1577" s="66">
        <v>2010.0</v>
      </c>
      <c r="M1577" s="67" t="s">
        <v>85</v>
      </c>
      <c r="N1577" s="66">
        <v>37.0</v>
      </c>
      <c r="O1577" s="68"/>
      <c r="P1577" s="66">
        <v>0.005</v>
      </c>
      <c r="Q1577" s="66"/>
      <c r="R1577" s="66">
        <v>1.0000001</v>
      </c>
      <c r="S1577" s="68"/>
      <c r="T1577" s="66">
        <v>1.0</v>
      </c>
      <c r="U1577" s="68"/>
      <c r="V1577" s="68"/>
      <c r="W1577" s="68"/>
      <c r="X1577" s="69"/>
      <c r="Y1577" s="69"/>
      <c r="Z1577" s="66">
        <v>1.0</v>
      </c>
      <c r="AA1577" s="66">
        <v>1.0</v>
      </c>
      <c r="AB1577" s="68"/>
      <c r="AC1577" s="68"/>
      <c r="AD1577" s="68"/>
      <c r="AE1577" s="68"/>
      <c r="AF1577" s="68"/>
      <c r="AG1577" s="68"/>
      <c r="AH1577" s="68"/>
      <c r="AI1577" s="68"/>
      <c r="AJ1577" s="68"/>
      <c r="AK1577" s="68"/>
      <c r="AL1577" s="68"/>
      <c r="AM1577" s="68"/>
      <c r="AN1577" s="68"/>
      <c r="AO1577" s="68"/>
      <c r="AP1577" s="68"/>
      <c r="AQ1577" s="68"/>
      <c r="AR1577" s="68"/>
      <c r="AS1577" s="68"/>
      <c r="AT1577" s="68"/>
      <c r="AU1577" s="68"/>
      <c r="AV1577" s="68"/>
      <c r="AW1577" s="68"/>
      <c r="AX1577" s="68"/>
      <c r="AY1577" s="68"/>
      <c r="AZ1577" s="68"/>
      <c r="BA1577" s="68"/>
      <c r="BB1577" s="68"/>
      <c r="BC1577" s="68"/>
      <c r="BD1577" s="68"/>
      <c r="BE1577" s="68"/>
      <c r="BF1577" s="68"/>
      <c r="BG1577" s="68"/>
      <c r="BH1577" s="68"/>
      <c r="BI1577" s="68"/>
      <c r="BJ1577" s="68"/>
      <c r="BK1577" s="68"/>
      <c r="BL1577" s="68"/>
      <c r="BM1577" s="68"/>
      <c r="BN1577" s="68"/>
      <c r="BO1577" s="68"/>
      <c r="BP1577" s="68"/>
      <c r="BQ1577" s="68"/>
      <c r="BR1577" s="68"/>
      <c r="BS1577" s="68"/>
      <c r="BT1577" s="68"/>
      <c r="BU1577" s="68"/>
      <c r="BV1577" s="68"/>
      <c r="BW1577" s="68"/>
      <c r="BX1577" s="68"/>
      <c r="BY1577" s="68"/>
      <c r="BZ1577" s="68"/>
      <c r="CA1577" s="68"/>
      <c r="CB1577" s="68"/>
      <c r="CC1577" s="68"/>
      <c r="CD1577" s="68"/>
      <c r="CE1577" s="68"/>
      <c r="CF1577" s="68"/>
      <c r="CG1577" s="68"/>
      <c r="CH1577" s="68"/>
      <c r="CI1577" s="68"/>
    </row>
    <row r="1578">
      <c r="A1578" s="66">
        <v>108.0</v>
      </c>
      <c r="B1578" s="68"/>
      <c r="C1578" s="67" t="s">
        <v>758</v>
      </c>
      <c r="D1578" s="67" t="s">
        <v>990</v>
      </c>
      <c r="E1578" s="66">
        <v>2020.0</v>
      </c>
      <c r="F1578" s="67" t="s">
        <v>991</v>
      </c>
      <c r="G1578" s="67" t="s">
        <v>824</v>
      </c>
      <c r="H1578" s="68"/>
      <c r="I1578" s="67" t="s">
        <v>95</v>
      </c>
      <c r="J1578" s="66">
        <v>2020.0</v>
      </c>
      <c r="K1578" s="66">
        <v>208.22</v>
      </c>
      <c r="L1578" s="66">
        <v>2010.0</v>
      </c>
      <c r="M1578" s="67" t="s">
        <v>85</v>
      </c>
      <c r="N1578" s="66">
        <v>37.0</v>
      </c>
      <c r="O1578" s="68"/>
      <c r="P1578" s="66">
        <v>0.005</v>
      </c>
      <c r="Q1578" s="66"/>
      <c r="R1578" s="66">
        <v>1.0000001</v>
      </c>
      <c r="S1578" s="68"/>
      <c r="T1578" s="66">
        <v>1.0</v>
      </c>
      <c r="U1578" s="68"/>
      <c r="V1578" s="68"/>
      <c r="W1578" s="68"/>
      <c r="X1578" s="69"/>
      <c r="Y1578" s="69"/>
      <c r="Z1578" s="66">
        <v>1.0</v>
      </c>
      <c r="AA1578" s="66">
        <v>1.0</v>
      </c>
      <c r="AB1578" s="68"/>
      <c r="AC1578" s="68"/>
      <c r="AD1578" s="68"/>
      <c r="AE1578" s="68"/>
      <c r="AF1578" s="68"/>
      <c r="AG1578" s="68"/>
      <c r="AH1578" s="68"/>
      <c r="AI1578" s="68"/>
      <c r="AJ1578" s="68"/>
      <c r="AK1578" s="68"/>
      <c r="AL1578" s="68"/>
      <c r="AM1578" s="68"/>
      <c r="AN1578" s="68"/>
      <c r="AO1578" s="68"/>
      <c r="AP1578" s="68"/>
      <c r="AQ1578" s="68"/>
      <c r="AR1578" s="68"/>
      <c r="AS1578" s="68"/>
      <c r="AT1578" s="68"/>
      <c r="AU1578" s="68"/>
      <c r="AV1578" s="68"/>
      <c r="AW1578" s="68"/>
      <c r="AX1578" s="68"/>
      <c r="AY1578" s="68"/>
      <c r="AZ1578" s="68"/>
      <c r="BA1578" s="68"/>
      <c r="BB1578" s="68"/>
      <c r="BC1578" s="68"/>
      <c r="BD1578" s="68"/>
      <c r="BE1578" s="68"/>
      <c r="BF1578" s="68"/>
      <c r="BG1578" s="68"/>
      <c r="BH1578" s="68"/>
      <c r="BI1578" s="68"/>
      <c r="BJ1578" s="68"/>
      <c r="BK1578" s="68"/>
      <c r="BL1578" s="68"/>
      <c r="BM1578" s="68"/>
      <c r="BN1578" s="68"/>
      <c r="BO1578" s="68"/>
      <c r="BP1578" s="68"/>
      <c r="BQ1578" s="68"/>
      <c r="BR1578" s="68"/>
      <c r="BS1578" s="68"/>
      <c r="BT1578" s="68"/>
      <c r="BU1578" s="68"/>
      <c r="BV1578" s="68"/>
      <c r="BW1578" s="68"/>
      <c r="BX1578" s="68"/>
      <c r="BY1578" s="68"/>
      <c r="BZ1578" s="68"/>
      <c r="CA1578" s="68"/>
      <c r="CB1578" s="68"/>
      <c r="CC1578" s="68"/>
      <c r="CD1578" s="68"/>
      <c r="CE1578" s="68"/>
      <c r="CF1578" s="68"/>
      <c r="CG1578" s="68"/>
      <c r="CH1578" s="68"/>
      <c r="CI1578" s="68"/>
    </row>
    <row r="1579">
      <c r="A1579" s="66">
        <v>108.0</v>
      </c>
      <c r="B1579" s="68"/>
      <c r="C1579" s="67" t="s">
        <v>758</v>
      </c>
      <c r="D1579" s="67" t="s">
        <v>990</v>
      </c>
      <c r="E1579" s="66">
        <v>2020.0</v>
      </c>
      <c r="F1579" s="67" t="s">
        <v>991</v>
      </c>
      <c r="G1579" s="67" t="s">
        <v>824</v>
      </c>
      <c r="H1579" s="68"/>
      <c r="I1579" s="67" t="s">
        <v>95</v>
      </c>
      <c r="J1579" s="66">
        <v>2020.0</v>
      </c>
      <c r="K1579" s="66">
        <v>208.22</v>
      </c>
      <c r="L1579" s="66">
        <v>2010.0</v>
      </c>
      <c r="M1579" s="67" t="s">
        <v>85</v>
      </c>
      <c r="N1579" s="66">
        <v>37.0</v>
      </c>
      <c r="O1579" s="68"/>
      <c r="P1579" s="66">
        <v>0.005</v>
      </c>
      <c r="Q1579" s="66"/>
      <c r="R1579" s="66">
        <v>1.0000001</v>
      </c>
      <c r="S1579" s="68"/>
      <c r="T1579" s="66">
        <v>1.0</v>
      </c>
      <c r="U1579" s="68"/>
      <c r="V1579" s="68"/>
      <c r="W1579" s="68"/>
      <c r="X1579" s="69"/>
      <c r="Y1579" s="69"/>
      <c r="Z1579" s="66">
        <v>1.0</v>
      </c>
      <c r="AA1579" s="66">
        <v>1.0</v>
      </c>
      <c r="AB1579" s="68"/>
      <c r="AC1579" s="68"/>
      <c r="AD1579" s="68"/>
      <c r="AE1579" s="68"/>
      <c r="AF1579" s="68"/>
      <c r="AG1579" s="68"/>
      <c r="AH1579" s="68"/>
      <c r="AI1579" s="68"/>
      <c r="AJ1579" s="68"/>
      <c r="AK1579" s="68"/>
      <c r="AL1579" s="68"/>
      <c r="AM1579" s="68"/>
      <c r="AN1579" s="68"/>
      <c r="AO1579" s="68"/>
      <c r="AP1579" s="68"/>
      <c r="AQ1579" s="68"/>
      <c r="AR1579" s="68"/>
      <c r="AS1579" s="68"/>
      <c r="AT1579" s="68"/>
      <c r="AU1579" s="68"/>
      <c r="AV1579" s="68"/>
      <c r="AW1579" s="68"/>
      <c r="AX1579" s="68"/>
      <c r="AY1579" s="68"/>
      <c r="AZ1579" s="68"/>
      <c r="BA1579" s="68"/>
      <c r="BB1579" s="68"/>
      <c r="BC1579" s="68"/>
      <c r="BD1579" s="68"/>
      <c r="BE1579" s="68"/>
      <c r="BF1579" s="68"/>
      <c r="BG1579" s="68"/>
      <c r="BH1579" s="68"/>
      <c r="BI1579" s="68"/>
      <c r="BJ1579" s="68"/>
      <c r="BK1579" s="68"/>
      <c r="BL1579" s="68"/>
      <c r="BM1579" s="68"/>
      <c r="BN1579" s="68"/>
      <c r="BO1579" s="68"/>
      <c r="BP1579" s="68"/>
      <c r="BQ1579" s="68"/>
      <c r="BR1579" s="68"/>
      <c r="BS1579" s="68"/>
      <c r="BT1579" s="68"/>
      <c r="BU1579" s="68"/>
      <c r="BV1579" s="68"/>
      <c r="BW1579" s="68"/>
      <c r="BX1579" s="68"/>
      <c r="BY1579" s="68"/>
      <c r="BZ1579" s="68"/>
      <c r="CA1579" s="68"/>
      <c r="CB1579" s="68"/>
      <c r="CC1579" s="68"/>
      <c r="CD1579" s="68"/>
      <c r="CE1579" s="68"/>
      <c r="CF1579" s="68"/>
      <c r="CG1579" s="68"/>
      <c r="CH1579" s="68"/>
      <c r="CI1579" s="68"/>
    </row>
    <row r="1580">
      <c r="A1580" s="66">
        <v>108.0</v>
      </c>
      <c r="B1580" s="68"/>
      <c r="C1580" s="67" t="s">
        <v>758</v>
      </c>
      <c r="D1580" s="67" t="s">
        <v>990</v>
      </c>
      <c r="E1580" s="66">
        <v>2020.0</v>
      </c>
      <c r="F1580" s="67" t="s">
        <v>991</v>
      </c>
      <c r="G1580" s="67" t="s">
        <v>824</v>
      </c>
      <c r="H1580" s="68"/>
      <c r="I1580" s="67" t="s">
        <v>95</v>
      </c>
      <c r="J1580" s="66">
        <v>2020.0</v>
      </c>
      <c r="K1580" s="66">
        <v>208.22</v>
      </c>
      <c r="L1580" s="66">
        <v>2010.0</v>
      </c>
      <c r="M1580" s="67" t="s">
        <v>85</v>
      </c>
      <c r="N1580" s="66">
        <v>37.0</v>
      </c>
      <c r="O1580" s="68"/>
      <c r="P1580" s="66">
        <v>0.005</v>
      </c>
      <c r="Q1580" s="66"/>
      <c r="R1580" s="66">
        <v>1.0000001</v>
      </c>
      <c r="S1580" s="68"/>
      <c r="T1580" s="66">
        <v>1.0</v>
      </c>
      <c r="U1580" s="68"/>
      <c r="V1580" s="68"/>
      <c r="W1580" s="68"/>
      <c r="X1580" s="69"/>
      <c r="Y1580" s="69"/>
      <c r="Z1580" s="66">
        <v>1.0</v>
      </c>
      <c r="AA1580" s="66">
        <v>1.0</v>
      </c>
      <c r="AB1580" s="68"/>
      <c r="AC1580" s="68"/>
      <c r="AD1580" s="68"/>
      <c r="AE1580" s="68"/>
      <c r="AF1580" s="68"/>
      <c r="AG1580" s="68"/>
      <c r="AH1580" s="68"/>
      <c r="AI1580" s="68"/>
      <c r="AJ1580" s="68"/>
      <c r="AK1580" s="68"/>
      <c r="AL1580" s="68"/>
      <c r="AM1580" s="68"/>
      <c r="AN1580" s="68"/>
      <c r="AO1580" s="68"/>
      <c r="AP1580" s="68"/>
      <c r="AQ1580" s="68"/>
      <c r="AR1580" s="68"/>
      <c r="AS1580" s="68"/>
      <c r="AT1580" s="68"/>
      <c r="AU1580" s="68"/>
      <c r="AV1580" s="68"/>
      <c r="AW1580" s="68"/>
      <c r="AX1580" s="68"/>
      <c r="AY1580" s="68"/>
      <c r="AZ1580" s="68"/>
      <c r="BA1580" s="68"/>
      <c r="BB1580" s="68"/>
      <c r="BC1580" s="68"/>
      <c r="BD1580" s="68"/>
      <c r="BE1580" s="68"/>
      <c r="BF1580" s="68"/>
      <c r="BG1580" s="68"/>
      <c r="BH1580" s="68"/>
      <c r="BI1580" s="68"/>
      <c r="BJ1580" s="68"/>
      <c r="BK1580" s="68"/>
      <c r="BL1580" s="68"/>
      <c r="BM1580" s="68"/>
      <c r="BN1580" s="68"/>
      <c r="BO1580" s="68"/>
      <c r="BP1580" s="68"/>
      <c r="BQ1580" s="68"/>
      <c r="BR1580" s="68"/>
      <c r="BS1580" s="68"/>
      <c r="BT1580" s="68"/>
      <c r="BU1580" s="68"/>
      <c r="BV1580" s="68"/>
      <c r="BW1580" s="68"/>
      <c r="BX1580" s="68"/>
      <c r="BY1580" s="68"/>
      <c r="BZ1580" s="68"/>
      <c r="CA1580" s="68"/>
      <c r="CB1580" s="68"/>
      <c r="CC1580" s="68"/>
      <c r="CD1580" s="68"/>
      <c r="CE1580" s="68"/>
      <c r="CF1580" s="68"/>
      <c r="CG1580" s="68"/>
      <c r="CH1580" s="68"/>
      <c r="CI1580" s="68"/>
    </row>
    <row r="1581">
      <c r="A1581" s="66">
        <v>108.0</v>
      </c>
      <c r="B1581" s="68"/>
      <c r="C1581" s="67" t="s">
        <v>758</v>
      </c>
      <c r="D1581" s="67" t="s">
        <v>990</v>
      </c>
      <c r="E1581" s="66">
        <v>2020.0</v>
      </c>
      <c r="F1581" s="67" t="s">
        <v>991</v>
      </c>
      <c r="G1581" s="67" t="s">
        <v>824</v>
      </c>
      <c r="H1581" s="68"/>
      <c r="I1581" s="67" t="s">
        <v>95</v>
      </c>
      <c r="J1581" s="66">
        <v>2020.0</v>
      </c>
      <c r="K1581" s="66">
        <v>208.22</v>
      </c>
      <c r="L1581" s="66">
        <v>2010.0</v>
      </c>
      <c r="M1581" s="67" t="s">
        <v>85</v>
      </c>
      <c r="N1581" s="66">
        <v>37.0</v>
      </c>
      <c r="O1581" s="68"/>
      <c r="P1581" s="66">
        <v>0.005</v>
      </c>
      <c r="Q1581" s="66"/>
      <c r="R1581" s="66">
        <v>1.0000001</v>
      </c>
      <c r="S1581" s="68"/>
      <c r="T1581" s="66">
        <v>1.0</v>
      </c>
      <c r="U1581" s="68"/>
      <c r="V1581" s="68"/>
      <c r="W1581" s="68"/>
      <c r="X1581" s="69"/>
      <c r="Y1581" s="69"/>
      <c r="Z1581" s="66">
        <v>1.0</v>
      </c>
      <c r="AA1581" s="66">
        <v>1.0</v>
      </c>
      <c r="AB1581" s="68"/>
      <c r="AC1581" s="68"/>
      <c r="AD1581" s="68"/>
      <c r="AE1581" s="68"/>
      <c r="AF1581" s="68"/>
      <c r="AG1581" s="68"/>
      <c r="AH1581" s="68"/>
      <c r="AI1581" s="68"/>
      <c r="AJ1581" s="68"/>
      <c r="AK1581" s="68"/>
      <c r="AL1581" s="68"/>
      <c r="AM1581" s="68"/>
      <c r="AN1581" s="68"/>
      <c r="AO1581" s="68"/>
      <c r="AP1581" s="68"/>
      <c r="AQ1581" s="68"/>
      <c r="AR1581" s="68"/>
      <c r="AS1581" s="68"/>
      <c r="AT1581" s="68"/>
      <c r="AU1581" s="68"/>
      <c r="AV1581" s="68"/>
      <c r="AW1581" s="68"/>
      <c r="AX1581" s="68"/>
      <c r="AY1581" s="68"/>
      <c r="AZ1581" s="68"/>
      <c r="BA1581" s="68"/>
      <c r="BB1581" s="68"/>
      <c r="BC1581" s="68"/>
      <c r="BD1581" s="68"/>
      <c r="BE1581" s="68"/>
      <c r="BF1581" s="68"/>
      <c r="BG1581" s="68"/>
      <c r="BH1581" s="68"/>
      <c r="BI1581" s="68"/>
      <c r="BJ1581" s="68"/>
      <c r="BK1581" s="68"/>
      <c r="BL1581" s="68"/>
      <c r="BM1581" s="68"/>
      <c r="BN1581" s="68"/>
      <c r="BO1581" s="68"/>
      <c r="BP1581" s="68"/>
      <c r="BQ1581" s="68"/>
      <c r="BR1581" s="68"/>
      <c r="BS1581" s="68"/>
      <c r="BT1581" s="68"/>
      <c r="BU1581" s="68"/>
      <c r="BV1581" s="68"/>
      <c r="BW1581" s="68"/>
      <c r="BX1581" s="68"/>
      <c r="BY1581" s="68"/>
      <c r="BZ1581" s="68"/>
      <c r="CA1581" s="68"/>
      <c r="CB1581" s="68"/>
      <c r="CC1581" s="68"/>
      <c r="CD1581" s="68"/>
      <c r="CE1581" s="68"/>
      <c r="CF1581" s="68"/>
      <c r="CG1581" s="68"/>
      <c r="CH1581" s="68"/>
      <c r="CI1581" s="68"/>
    </row>
    <row r="1582">
      <c r="A1582" s="66">
        <v>108.0</v>
      </c>
      <c r="B1582" s="68"/>
      <c r="C1582" s="67" t="s">
        <v>758</v>
      </c>
      <c r="D1582" s="67" t="s">
        <v>990</v>
      </c>
      <c r="E1582" s="66">
        <v>2020.0</v>
      </c>
      <c r="F1582" s="67" t="s">
        <v>991</v>
      </c>
      <c r="G1582" s="67" t="s">
        <v>824</v>
      </c>
      <c r="H1582" s="68"/>
      <c r="I1582" s="67" t="s">
        <v>95</v>
      </c>
      <c r="J1582" s="66">
        <v>2020.0</v>
      </c>
      <c r="K1582" s="66">
        <v>187.92</v>
      </c>
      <c r="L1582" s="66">
        <v>2010.0</v>
      </c>
      <c r="M1582" s="67" t="s">
        <v>85</v>
      </c>
      <c r="N1582" s="66">
        <v>37.0</v>
      </c>
      <c r="O1582" s="68"/>
      <c r="P1582" s="66">
        <v>0.005</v>
      </c>
      <c r="Q1582" s="66"/>
      <c r="R1582" s="66">
        <v>1.1</v>
      </c>
      <c r="S1582" s="68"/>
      <c r="T1582" s="66">
        <v>1.0</v>
      </c>
      <c r="U1582" s="68"/>
      <c r="V1582" s="68"/>
      <c r="W1582" s="68"/>
      <c r="X1582" s="69"/>
      <c r="Y1582" s="69"/>
      <c r="Z1582" s="66">
        <v>1.0</v>
      </c>
      <c r="AA1582" s="66">
        <v>1.0</v>
      </c>
      <c r="AB1582" s="68"/>
      <c r="AC1582" s="68"/>
      <c r="AD1582" s="68"/>
      <c r="AE1582" s="68"/>
      <c r="AF1582" s="68"/>
      <c r="AG1582" s="68"/>
      <c r="AH1582" s="68"/>
      <c r="AI1582" s="68"/>
      <c r="AJ1582" s="68"/>
      <c r="AK1582" s="68"/>
      <c r="AL1582" s="68"/>
      <c r="AM1582" s="68"/>
      <c r="AN1582" s="68"/>
      <c r="AO1582" s="68"/>
      <c r="AP1582" s="68"/>
      <c r="AQ1582" s="68"/>
      <c r="AR1582" s="68"/>
      <c r="AS1582" s="68"/>
      <c r="AT1582" s="68"/>
      <c r="AU1582" s="68"/>
      <c r="AV1582" s="68"/>
      <c r="AW1582" s="68"/>
      <c r="AX1582" s="68"/>
      <c r="AY1582" s="68"/>
      <c r="AZ1582" s="68"/>
      <c r="BA1582" s="68"/>
      <c r="BB1582" s="68"/>
      <c r="BC1582" s="68"/>
      <c r="BD1582" s="68"/>
      <c r="BE1582" s="68"/>
      <c r="BF1582" s="68"/>
      <c r="BG1582" s="68"/>
      <c r="BH1582" s="68"/>
      <c r="BI1582" s="68"/>
      <c r="BJ1582" s="68"/>
      <c r="BK1582" s="68"/>
      <c r="BL1582" s="68"/>
      <c r="BM1582" s="68"/>
      <c r="BN1582" s="68"/>
      <c r="BO1582" s="68"/>
      <c r="BP1582" s="68"/>
      <c r="BQ1582" s="68"/>
      <c r="BR1582" s="68"/>
      <c r="BS1582" s="68"/>
      <c r="BT1582" s="68"/>
      <c r="BU1582" s="68"/>
      <c r="BV1582" s="68"/>
      <c r="BW1582" s="68"/>
      <c r="BX1582" s="68"/>
      <c r="BY1582" s="68"/>
      <c r="BZ1582" s="68"/>
      <c r="CA1582" s="68"/>
      <c r="CB1582" s="68"/>
      <c r="CC1582" s="68"/>
      <c r="CD1582" s="68"/>
      <c r="CE1582" s="68"/>
      <c r="CF1582" s="68"/>
      <c r="CG1582" s="68"/>
      <c r="CH1582" s="68"/>
      <c r="CI1582" s="68"/>
    </row>
    <row r="1583">
      <c r="A1583" s="66">
        <v>108.0</v>
      </c>
      <c r="B1583" s="68"/>
      <c r="C1583" s="67" t="s">
        <v>758</v>
      </c>
      <c r="D1583" s="67" t="s">
        <v>990</v>
      </c>
      <c r="E1583" s="66">
        <v>2020.0</v>
      </c>
      <c r="F1583" s="67" t="s">
        <v>991</v>
      </c>
      <c r="G1583" s="67" t="s">
        <v>824</v>
      </c>
      <c r="H1583" s="68"/>
      <c r="I1583" s="67" t="s">
        <v>95</v>
      </c>
      <c r="J1583" s="66">
        <v>2020.0</v>
      </c>
      <c r="K1583" s="66">
        <v>169.87</v>
      </c>
      <c r="L1583" s="66">
        <v>2010.0</v>
      </c>
      <c r="M1583" s="67" t="s">
        <v>85</v>
      </c>
      <c r="N1583" s="66">
        <v>37.0</v>
      </c>
      <c r="O1583" s="68"/>
      <c r="P1583" s="66">
        <v>0.005</v>
      </c>
      <c r="Q1583" s="66"/>
      <c r="R1583" s="66">
        <v>1.2</v>
      </c>
      <c r="S1583" s="68"/>
      <c r="T1583" s="66">
        <v>1.0</v>
      </c>
      <c r="U1583" s="68"/>
      <c r="V1583" s="68"/>
      <c r="W1583" s="68"/>
      <c r="X1583" s="69"/>
      <c r="Y1583" s="69"/>
      <c r="Z1583" s="66">
        <v>1.0</v>
      </c>
      <c r="AA1583" s="66">
        <v>1.0</v>
      </c>
      <c r="AB1583" s="68"/>
      <c r="AC1583" s="68"/>
      <c r="AD1583" s="68"/>
      <c r="AE1583" s="68"/>
      <c r="AF1583" s="68"/>
      <c r="AG1583" s="68"/>
      <c r="AH1583" s="68"/>
      <c r="AI1583" s="68"/>
      <c r="AJ1583" s="68"/>
      <c r="AK1583" s="68"/>
      <c r="AL1583" s="68"/>
      <c r="AM1583" s="68"/>
      <c r="AN1583" s="68"/>
      <c r="AO1583" s="68"/>
      <c r="AP1583" s="68"/>
      <c r="AQ1583" s="68"/>
      <c r="AR1583" s="68"/>
      <c r="AS1583" s="68"/>
      <c r="AT1583" s="68"/>
      <c r="AU1583" s="68"/>
      <c r="AV1583" s="68"/>
      <c r="AW1583" s="68"/>
      <c r="AX1583" s="68"/>
      <c r="AY1583" s="68"/>
      <c r="AZ1583" s="68"/>
      <c r="BA1583" s="68"/>
      <c r="BB1583" s="68"/>
      <c r="BC1583" s="68"/>
      <c r="BD1583" s="68"/>
      <c r="BE1583" s="68"/>
      <c r="BF1583" s="68"/>
      <c r="BG1583" s="68"/>
      <c r="BH1583" s="68"/>
      <c r="BI1583" s="68"/>
      <c r="BJ1583" s="68"/>
      <c r="BK1583" s="68"/>
      <c r="BL1583" s="68"/>
      <c r="BM1583" s="68"/>
      <c r="BN1583" s="68"/>
      <c r="BO1583" s="68"/>
      <c r="BP1583" s="68"/>
      <c r="BQ1583" s="68"/>
      <c r="BR1583" s="68"/>
      <c r="BS1583" s="68"/>
      <c r="BT1583" s="68"/>
      <c r="BU1583" s="68"/>
      <c r="BV1583" s="68"/>
      <c r="BW1583" s="68"/>
      <c r="BX1583" s="68"/>
      <c r="BY1583" s="68"/>
      <c r="BZ1583" s="68"/>
      <c r="CA1583" s="68"/>
      <c r="CB1583" s="68"/>
      <c r="CC1583" s="68"/>
      <c r="CD1583" s="68"/>
      <c r="CE1583" s="68"/>
      <c r="CF1583" s="68"/>
      <c r="CG1583" s="68"/>
      <c r="CH1583" s="68"/>
      <c r="CI1583" s="68"/>
    </row>
    <row r="1584">
      <c r="A1584" s="66">
        <v>108.0</v>
      </c>
      <c r="B1584" s="68"/>
      <c r="C1584" s="67" t="s">
        <v>758</v>
      </c>
      <c r="D1584" s="67" t="s">
        <v>990</v>
      </c>
      <c r="E1584" s="66">
        <v>2020.0</v>
      </c>
      <c r="F1584" s="67" t="s">
        <v>991</v>
      </c>
      <c r="G1584" s="67" t="s">
        <v>824</v>
      </c>
      <c r="H1584" s="68"/>
      <c r="I1584" s="67" t="s">
        <v>95</v>
      </c>
      <c r="J1584" s="66">
        <v>2020.0</v>
      </c>
      <c r="K1584" s="66">
        <v>169.87</v>
      </c>
      <c r="L1584" s="66">
        <v>2010.0</v>
      </c>
      <c r="M1584" s="67" t="s">
        <v>85</v>
      </c>
      <c r="N1584" s="66">
        <v>37.0</v>
      </c>
      <c r="O1584" s="68"/>
      <c r="P1584" s="66">
        <v>0.005</v>
      </c>
      <c r="Q1584" s="66"/>
      <c r="R1584" s="66">
        <v>1.2</v>
      </c>
      <c r="S1584" s="68"/>
      <c r="T1584" s="66">
        <v>1.0</v>
      </c>
      <c r="U1584" s="68"/>
      <c r="V1584" s="68"/>
      <c r="W1584" s="68"/>
      <c r="X1584" s="69"/>
      <c r="Y1584" s="69"/>
      <c r="Z1584" s="66">
        <v>1.0</v>
      </c>
      <c r="AA1584" s="66">
        <v>1.0</v>
      </c>
      <c r="AB1584" s="68"/>
      <c r="AC1584" s="68"/>
      <c r="AD1584" s="68"/>
      <c r="AE1584" s="68"/>
      <c r="AF1584" s="68"/>
      <c r="AG1584" s="68"/>
      <c r="AH1584" s="68"/>
      <c r="AI1584" s="68"/>
      <c r="AJ1584" s="68"/>
      <c r="AK1584" s="68"/>
      <c r="AL1584" s="68"/>
      <c r="AM1584" s="68"/>
      <c r="AN1584" s="68"/>
      <c r="AO1584" s="68"/>
      <c r="AP1584" s="68"/>
      <c r="AQ1584" s="68"/>
      <c r="AR1584" s="68"/>
      <c r="AS1584" s="68"/>
      <c r="AT1584" s="68"/>
      <c r="AU1584" s="68"/>
      <c r="AV1584" s="68"/>
      <c r="AW1584" s="68"/>
      <c r="AX1584" s="68"/>
      <c r="AY1584" s="68"/>
      <c r="AZ1584" s="68"/>
      <c r="BA1584" s="68"/>
      <c r="BB1584" s="68"/>
      <c r="BC1584" s="68"/>
      <c r="BD1584" s="68"/>
      <c r="BE1584" s="68"/>
      <c r="BF1584" s="68"/>
      <c r="BG1584" s="68"/>
      <c r="BH1584" s="68"/>
      <c r="BI1584" s="68"/>
      <c r="BJ1584" s="68"/>
      <c r="BK1584" s="68"/>
      <c r="BL1584" s="68"/>
      <c r="BM1584" s="68"/>
      <c r="BN1584" s="68"/>
      <c r="BO1584" s="68"/>
      <c r="BP1584" s="68"/>
      <c r="BQ1584" s="68"/>
      <c r="BR1584" s="68"/>
      <c r="BS1584" s="68"/>
      <c r="BT1584" s="68"/>
      <c r="BU1584" s="68"/>
      <c r="BV1584" s="68"/>
      <c r="BW1584" s="68"/>
      <c r="BX1584" s="68"/>
      <c r="BY1584" s="68"/>
      <c r="BZ1584" s="68"/>
      <c r="CA1584" s="68"/>
      <c r="CB1584" s="68"/>
      <c r="CC1584" s="68"/>
      <c r="CD1584" s="68"/>
      <c r="CE1584" s="68"/>
      <c r="CF1584" s="68"/>
      <c r="CG1584" s="68"/>
      <c r="CH1584" s="68"/>
      <c r="CI1584" s="68"/>
    </row>
    <row r="1585">
      <c r="A1585" s="66">
        <v>108.0</v>
      </c>
      <c r="B1585" s="68"/>
      <c r="C1585" s="67" t="s">
        <v>758</v>
      </c>
      <c r="D1585" s="67" t="s">
        <v>990</v>
      </c>
      <c r="E1585" s="66">
        <v>2020.0</v>
      </c>
      <c r="F1585" s="67" t="s">
        <v>991</v>
      </c>
      <c r="G1585" s="67" t="s">
        <v>824</v>
      </c>
      <c r="H1585" s="68"/>
      <c r="I1585" s="67" t="s">
        <v>95</v>
      </c>
      <c r="J1585" s="66">
        <v>2020.0</v>
      </c>
      <c r="K1585" s="66">
        <v>139.4</v>
      </c>
      <c r="L1585" s="66">
        <v>2010.0</v>
      </c>
      <c r="M1585" s="67" t="s">
        <v>85</v>
      </c>
      <c r="N1585" s="66">
        <v>37.0</v>
      </c>
      <c r="O1585" s="68"/>
      <c r="P1585" s="66">
        <v>0.005</v>
      </c>
      <c r="Q1585" s="66"/>
      <c r="R1585" s="66">
        <v>1.4</v>
      </c>
      <c r="S1585" s="68"/>
      <c r="T1585" s="66">
        <v>1.0</v>
      </c>
      <c r="U1585" s="68"/>
      <c r="V1585" s="68"/>
      <c r="W1585" s="68"/>
      <c r="X1585" s="69"/>
      <c r="Y1585" s="69"/>
      <c r="Z1585" s="66">
        <v>1.0</v>
      </c>
      <c r="AA1585" s="66">
        <v>1.0</v>
      </c>
      <c r="AB1585" s="68"/>
      <c r="AC1585" s="68"/>
      <c r="AD1585" s="68"/>
      <c r="AE1585" s="68"/>
      <c r="AF1585" s="68"/>
      <c r="AG1585" s="68"/>
      <c r="AH1585" s="68"/>
      <c r="AI1585" s="68"/>
      <c r="AJ1585" s="68"/>
      <c r="AK1585" s="68"/>
      <c r="AL1585" s="68"/>
      <c r="AM1585" s="68"/>
      <c r="AN1585" s="68"/>
      <c r="AO1585" s="68"/>
      <c r="AP1585" s="68"/>
      <c r="AQ1585" s="68"/>
      <c r="AR1585" s="68"/>
      <c r="AS1585" s="68"/>
      <c r="AT1585" s="68"/>
      <c r="AU1585" s="68"/>
      <c r="AV1585" s="68"/>
      <c r="AW1585" s="68"/>
      <c r="AX1585" s="68"/>
      <c r="AY1585" s="68"/>
      <c r="AZ1585" s="68"/>
      <c r="BA1585" s="68"/>
      <c r="BB1585" s="68"/>
      <c r="BC1585" s="68"/>
      <c r="BD1585" s="68"/>
      <c r="BE1585" s="68"/>
      <c r="BF1585" s="68"/>
      <c r="BG1585" s="68"/>
      <c r="BH1585" s="68"/>
      <c r="BI1585" s="68"/>
      <c r="BJ1585" s="68"/>
      <c r="BK1585" s="68"/>
      <c r="BL1585" s="68"/>
      <c r="BM1585" s="68"/>
      <c r="BN1585" s="68"/>
      <c r="BO1585" s="68"/>
      <c r="BP1585" s="68"/>
      <c r="BQ1585" s="68"/>
      <c r="BR1585" s="68"/>
      <c r="BS1585" s="68"/>
      <c r="BT1585" s="68"/>
      <c r="BU1585" s="68"/>
      <c r="BV1585" s="68"/>
      <c r="BW1585" s="68"/>
      <c r="BX1585" s="68"/>
      <c r="BY1585" s="68"/>
      <c r="BZ1585" s="68"/>
      <c r="CA1585" s="68"/>
      <c r="CB1585" s="68"/>
      <c r="CC1585" s="68"/>
      <c r="CD1585" s="68"/>
      <c r="CE1585" s="68"/>
      <c r="CF1585" s="68"/>
      <c r="CG1585" s="68"/>
      <c r="CH1585" s="68"/>
      <c r="CI1585" s="68"/>
    </row>
    <row r="1586">
      <c r="A1586" s="66">
        <v>108.0</v>
      </c>
      <c r="B1586" s="68"/>
      <c r="C1586" s="67" t="s">
        <v>758</v>
      </c>
      <c r="D1586" s="67" t="s">
        <v>990</v>
      </c>
      <c r="E1586" s="66">
        <v>2020.0</v>
      </c>
      <c r="F1586" s="67" t="s">
        <v>991</v>
      </c>
      <c r="G1586" s="67" t="s">
        <v>824</v>
      </c>
      <c r="H1586" s="68"/>
      <c r="I1586" s="67" t="s">
        <v>95</v>
      </c>
      <c r="J1586" s="66">
        <v>2020.0</v>
      </c>
      <c r="K1586" s="66">
        <v>126.61</v>
      </c>
      <c r="L1586" s="66">
        <v>2010.0</v>
      </c>
      <c r="M1586" s="67" t="s">
        <v>85</v>
      </c>
      <c r="N1586" s="66">
        <v>37.0</v>
      </c>
      <c r="O1586" s="68"/>
      <c r="P1586" s="66">
        <v>0.005</v>
      </c>
      <c r="Q1586" s="66"/>
      <c r="R1586" s="66">
        <v>1.5</v>
      </c>
      <c r="S1586" s="68"/>
      <c r="T1586" s="66">
        <v>1.0</v>
      </c>
      <c r="U1586" s="68"/>
      <c r="V1586" s="68"/>
      <c r="W1586" s="68"/>
      <c r="X1586" s="69"/>
      <c r="Y1586" s="69"/>
      <c r="Z1586" s="66">
        <v>1.0</v>
      </c>
      <c r="AA1586" s="66">
        <v>1.0</v>
      </c>
      <c r="AB1586" s="68"/>
      <c r="AC1586" s="68"/>
      <c r="AD1586" s="68"/>
      <c r="AE1586" s="68"/>
      <c r="AF1586" s="68"/>
      <c r="AG1586" s="68"/>
      <c r="AH1586" s="68"/>
      <c r="AI1586" s="68"/>
      <c r="AJ1586" s="68"/>
      <c r="AK1586" s="68"/>
      <c r="AL1586" s="68"/>
      <c r="AM1586" s="68"/>
      <c r="AN1586" s="68"/>
      <c r="AO1586" s="68"/>
      <c r="AP1586" s="68"/>
      <c r="AQ1586" s="68"/>
      <c r="AR1586" s="68"/>
      <c r="AS1586" s="68"/>
      <c r="AT1586" s="68"/>
      <c r="AU1586" s="68"/>
      <c r="AV1586" s="68"/>
      <c r="AW1586" s="68"/>
      <c r="AX1586" s="68"/>
      <c r="AY1586" s="68"/>
      <c r="AZ1586" s="68"/>
      <c r="BA1586" s="68"/>
      <c r="BB1586" s="68"/>
      <c r="BC1586" s="68"/>
      <c r="BD1586" s="68"/>
      <c r="BE1586" s="68"/>
      <c r="BF1586" s="68"/>
      <c r="BG1586" s="68"/>
      <c r="BH1586" s="68"/>
      <c r="BI1586" s="68"/>
      <c r="BJ1586" s="68"/>
      <c r="BK1586" s="68"/>
      <c r="BL1586" s="68"/>
      <c r="BM1586" s="68"/>
      <c r="BN1586" s="68"/>
      <c r="BO1586" s="68"/>
      <c r="BP1586" s="68"/>
      <c r="BQ1586" s="68"/>
      <c r="BR1586" s="68"/>
      <c r="BS1586" s="68"/>
      <c r="BT1586" s="68"/>
      <c r="BU1586" s="68"/>
      <c r="BV1586" s="68"/>
      <c r="BW1586" s="68"/>
      <c r="BX1586" s="68"/>
      <c r="BY1586" s="68"/>
      <c r="BZ1586" s="68"/>
      <c r="CA1586" s="68"/>
      <c r="CB1586" s="68"/>
      <c r="CC1586" s="68"/>
      <c r="CD1586" s="68"/>
      <c r="CE1586" s="68"/>
      <c r="CF1586" s="68"/>
      <c r="CG1586" s="68"/>
      <c r="CH1586" s="68"/>
      <c r="CI1586" s="68"/>
    </row>
    <row r="1587">
      <c r="A1587" s="66">
        <v>108.0</v>
      </c>
      <c r="B1587" s="68"/>
      <c r="C1587" s="67" t="s">
        <v>758</v>
      </c>
      <c r="D1587" s="67" t="s">
        <v>990</v>
      </c>
      <c r="E1587" s="66">
        <v>2020.0</v>
      </c>
      <c r="F1587" s="67" t="s">
        <v>991</v>
      </c>
      <c r="G1587" s="67" t="s">
        <v>824</v>
      </c>
      <c r="H1587" s="68"/>
      <c r="I1587" s="67" t="s">
        <v>95</v>
      </c>
      <c r="J1587" s="66">
        <v>2020.0</v>
      </c>
      <c r="K1587" s="66">
        <v>126.61</v>
      </c>
      <c r="L1587" s="66">
        <v>2010.0</v>
      </c>
      <c r="M1587" s="67" t="s">
        <v>85</v>
      </c>
      <c r="N1587" s="66">
        <v>37.0</v>
      </c>
      <c r="O1587" s="68"/>
      <c r="P1587" s="66">
        <v>0.005</v>
      </c>
      <c r="Q1587" s="66"/>
      <c r="R1587" s="66">
        <v>1.5</v>
      </c>
      <c r="S1587" s="68"/>
      <c r="T1587" s="66">
        <v>1.0</v>
      </c>
      <c r="U1587" s="68"/>
      <c r="V1587" s="68"/>
      <c r="W1587" s="68"/>
      <c r="X1587" s="69"/>
      <c r="Y1587" s="69"/>
      <c r="Z1587" s="66">
        <v>1.0</v>
      </c>
      <c r="AA1587" s="66">
        <v>1.0</v>
      </c>
      <c r="AB1587" s="68"/>
      <c r="AC1587" s="68"/>
      <c r="AD1587" s="68"/>
      <c r="AE1587" s="68"/>
      <c r="AF1587" s="68"/>
      <c r="AG1587" s="68"/>
      <c r="AH1587" s="68"/>
      <c r="AI1587" s="68"/>
      <c r="AJ1587" s="68"/>
      <c r="AK1587" s="68"/>
      <c r="AL1587" s="68"/>
      <c r="AM1587" s="68"/>
      <c r="AN1587" s="68"/>
      <c r="AO1587" s="68"/>
      <c r="AP1587" s="68"/>
      <c r="AQ1587" s="68"/>
      <c r="AR1587" s="68"/>
      <c r="AS1587" s="68"/>
      <c r="AT1587" s="68"/>
      <c r="AU1587" s="68"/>
      <c r="AV1587" s="68"/>
      <c r="AW1587" s="68"/>
      <c r="AX1587" s="68"/>
      <c r="AY1587" s="68"/>
      <c r="AZ1587" s="68"/>
      <c r="BA1587" s="68"/>
      <c r="BB1587" s="68"/>
      <c r="BC1587" s="68"/>
      <c r="BD1587" s="68"/>
      <c r="BE1587" s="68"/>
      <c r="BF1587" s="68"/>
      <c r="BG1587" s="68"/>
      <c r="BH1587" s="68"/>
      <c r="BI1587" s="68"/>
      <c r="BJ1587" s="68"/>
      <c r="BK1587" s="68"/>
      <c r="BL1587" s="68"/>
      <c r="BM1587" s="68"/>
      <c r="BN1587" s="68"/>
      <c r="BO1587" s="68"/>
      <c r="BP1587" s="68"/>
      <c r="BQ1587" s="68"/>
      <c r="BR1587" s="68"/>
      <c r="BS1587" s="68"/>
      <c r="BT1587" s="68"/>
      <c r="BU1587" s="68"/>
      <c r="BV1587" s="68"/>
      <c r="BW1587" s="68"/>
      <c r="BX1587" s="68"/>
      <c r="BY1587" s="68"/>
      <c r="BZ1587" s="68"/>
      <c r="CA1587" s="68"/>
      <c r="CB1587" s="68"/>
      <c r="CC1587" s="68"/>
      <c r="CD1587" s="68"/>
      <c r="CE1587" s="68"/>
      <c r="CF1587" s="68"/>
      <c r="CG1587" s="68"/>
      <c r="CH1587" s="68"/>
      <c r="CI1587" s="68"/>
    </row>
    <row r="1588">
      <c r="A1588" s="66">
        <v>108.0</v>
      </c>
      <c r="B1588" s="68"/>
      <c r="C1588" s="67" t="s">
        <v>758</v>
      </c>
      <c r="D1588" s="67" t="s">
        <v>990</v>
      </c>
      <c r="E1588" s="66">
        <v>2020.0</v>
      </c>
      <c r="F1588" s="67" t="s">
        <v>991</v>
      </c>
      <c r="G1588" s="67" t="s">
        <v>824</v>
      </c>
      <c r="H1588" s="68"/>
      <c r="I1588" s="67" t="s">
        <v>95</v>
      </c>
      <c r="J1588" s="66">
        <v>2020.0</v>
      </c>
      <c r="K1588" s="66">
        <v>126.61</v>
      </c>
      <c r="L1588" s="66">
        <v>2010.0</v>
      </c>
      <c r="M1588" s="67" t="s">
        <v>85</v>
      </c>
      <c r="N1588" s="66">
        <v>37.0</v>
      </c>
      <c r="O1588" s="68"/>
      <c r="P1588" s="66">
        <v>0.005</v>
      </c>
      <c r="Q1588" s="66"/>
      <c r="R1588" s="66">
        <v>1.5</v>
      </c>
      <c r="S1588" s="68"/>
      <c r="T1588" s="66">
        <v>1.0</v>
      </c>
      <c r="U1588" s="68"/>
      <c r="V1588" s="68"/>
      <c r="W1588" s="68"/>
      <c r="X1588" s="69"/>
      <c r="Y1588" s="69"/>
      <c r="Z1588" s="66">
        <v>1.0</v>
      </c>
      <c r="AA1588" s="66">
        <v>1.0</v>
      </c>
      <c r="AB1588" s="68"/>
      <c r="AC1588" s="68"/>
      <c r="AD1588" s="68"/>
      <c r="AE1588" s="68"/>
      <c r="AF1588" s="68"/>
      <c r="AG1588" s="68"/>
      <c r="AH1588" s="68"/>
      <c r="AI1588" s="68"/>
      <c r="AJ1588" s="68"/>
      <c r="AK1588" s="68"/>
      <c r="AL1588" s="68"/>
      <c r="AM1588" s="68"/>
      <c r="AN1588" s="68"/>
      <c r="AO1588" s="68"/>
      <c r="AP1588" s="68"/>
      <c r="AQ1588" s="68"/>
      <c r="AR1588" s="68"/>
      <c r="AS1588" s="68"/>
      <c r="AT1588" s="68"/>
      <c r="AU1588" s="68"/>
      <c r="AV1588" s="68"/>
      <c r="AW1588" s="68"/>
      <c r="AX1588" s="68"/>
      <c r="AY1588" s="68"/>
      <c r="AZ1588" s="68"/>
      <c r="BA1588" s="68"/>
      <c r="BB1588" s="68"/>
      <c r="BC1588" s="68"/>
      <c r="BD1588" s="68"/>
      <c r="BE1588" s="68"/>
      <c r="BF1588" s="68"/>
      <c r="BG1588" s="68"/>
      <c r="BH1588" s="68"/>
      <c r="BI1588" s="68"/>
      <c r="BJ1588" s="68"/>
      <c r="BK1588" s="68"/>
      <c r="BL1588" s="68"/>
      <c r="BM1588" s="68"/>
      <c r="BN1588" s="68"/>
      <c r="BO1588" s="68"/>
      <c r="BP1588" s="68"/>
      <c r="BQ1588" s="68"/>
      <c r="BR1588" s="68"/>
      <c r="BS1588" s="68"/>
      <c r="BT1588" s="68"/>
      <c r="BU1588" s="68"/>
      <c r="BV1588" s="68"/>
      <c r="BW1588" s="68"/>
      <c r="BX1588" s="68"/>
      <c r="BY1588" s="68"/>
      <c r="BZ1588" s="68"/>
      <c r="CA1588" s="68"/>
      <c r="CB1588" s="68"/>
      <c r="CC1588" s="68"/>
      <c r="CD1588" s="68"/>
      <c r="CE1588" s="68"/>
      <c r="CF1588" s="68"/>
      <c r="CG1588" s="68"/>
      <c r="CH1588" s="68"/>
      <c r="CI1588" s="68"/>
    </row>
    <row r="1589">
      <c r="A1589" s="66">
        <v>108.0</v>
      </c>
      <c r="B1589" s="68"/>
      <c r="C1589" s="67" t="s">
        <v>758</v>
      </c>
      <c r="D1589" s="67" t="s">
        <v>990</v>
      </c>
      <c r="E1589" s="66">
        <v>2020.0</v>
      </c>
      <c r="F1589" s="67" t="s">
        <v>991</v>
      </c>
      <c r="G1589" s="67" t="s">
        <v>824</v>
      </c>
      <c r="H1589" s="68"/>
      <c r="I1589" s="67" t="s">
        <v>95</v>
      </c>
      <c r="J1589" s="66">
        <v>2020.0</v>
      </c>
      <c r="K1589" s="66">
        <v>80.99</v>
      </c>
      <c r="L1589" s="66">
        <v>2010.0</v>
      </c>
      <c r="M1589" s="67" t="s">
        <v>85</v>
      </c>
      <c r="N1589" s="66">
        <v>37.0</v>
      </c>
      <c r="O1589" s="68"/>
      <c r="P1589" s="66">
        <v>0.005</v>
      </c>
      <c r="Q1589" s="66"/>
      <c r="R1589" s="66">
        <v>2.0</v>
      </c>
      <c r="S1589" s="68"/>
      <c r="T1589" s="66">
        <v>1.0</v>
      </c>
      <c r="U1589" s="68"/>
      <c r="V1589" s="68"/>
      <c r="W1589" s="68"/>
      <c r="X1589" s="69"/>
      <c r="Y1589" s="69"/>
      <c r="Z1589" s="66">
        <v>1.0</v>
      </c>
      <c r="AA1589" s="66">
        <v>1.0</v>
      </c>
      <c r="AB1589" s="68"/>
      <c r="AC1589" s="68"/>
      <c r="AD1589" s="68"/>
      <c r="AE1589" s="68"/>
      <c r="AF1589" s="68"/>
      <c r="AG1589" s="68"/>
      <c r="AH1589" s="68"/>
      <c r="AI1589" s="68"/>
      <c r="AJ1589" s="68"/>
      <c r="AK1589" s="68"/>
      <c r="AL1589" s="68"/>
      <c r="AM1589" s="68"/>
      <c r="AN1589" s="68"/>
      <c r="AO1589" s="68"/>
      <c r="AP1589" s="68"/>
      <c r="AQ1589" s="68"/>
      <c r="AR1589" s="68"/>
      <c r="AS1589" s="68"/>
      <c r="AT1589" s="68"/>
      <c r="AU1589" s="68"/>
      <c r="AV1589" s="68"/>
      <c r="AW1589" s="68"/>
      <c r="AX1589" s="68"/>
      <c r="AY1589" s="68"/>
      <c r="AZ1589" s="68"/>
      <c r="BA1589" s="68"/>
      <c r="BB1589" s="68"/>
      <c r="BC1589" s="68"/>
      <c r="BD1589" s="68"/>
      <c r="BE1589" s="68"/>
      <c r="BF1589" s="68"/>
      <c r="BG1589" s="68"/>
      <c r="BH1589" s="68"/>
      <c r="BI1589" s="68"/>
      <c r="BJ1589" s="68"/>
      <c r="BK1589" s="68"/>
      <c r="BL1589" s="68"/>
      <c r="BM1589" s="68"/>
      <c r="BN1589" s="68"/>
      <c r="BO1589" s="68"/>
      <c r="BP1589" s="68"/>
      <c r="BQ1589" s="68"/>
      <c r="BR1589" s="68"/>
      <c r="BS1589" s="68"/>
      <c r="BT1589" s="68"/>
      <c r="BU1589" s="68"/>
      <c r="BV1589" s="68"/>
      <c r="BW1589" s="68"/>
      <c r="BX1589" s="68"/>
      <c r="BY1589" s="68"/>
      <c r="BZ1589" s="68"/>
      <c r="CA1589" s="68"/>
      <c r="CB1589" s="68"/>
      <c r="CC1589" s="68"/>
      <c r="CD1589" s="68"/>
      <c r="CE1589" s="68"/>
      <c r="CF1589" s="68"/>
      <c r="CG1589" s="68"/>
      <c r="CH1589" s="68"/>
      <c r="CI1589" s="68"/>
    </row>
    <row r="1590">
      <c r="A1590" s="66">
        <v>108.0</v>
      </c>
      <c r="B1590" s="68"/>
      <c r="C1590" s="67" t="s">
        <v>758</v>
      </c>
      <c r="D1590" s="67" t="s">
        <v>990</v>
      </c>
      <c r="E1590" s="66">
        <v>2020.0</v>
      </c>
      <c r="F1590" s="67" t="s">
        <v>991</v>
      </c>
      <c r="G1590" s="67" t="s">
        <v>824</v>
      </c>
      <c r="H1590" s="68"/>
      <c r="I1590" s="67" t="s">
        <v>95</v>
      </c>
      <c r="J1590" s="66">
        <v>2020.0</v>
      </c>
      <c r="K1590" s="66">
        <v>80.99</v>
      </c>
      <c r="L1590" s="66">
        <v>2010.0</v>
      </c>
      <c r="M1590" s="67" t="s">
        <v>85</v>
      </c>
      <c r="N1590" s="66">
        <v>37.0</v>
      </c>
      <c r="O1590" s="68"/>
      <c r="P1590" s="66">
        <v>0.005</v>
      </c>
      <c r="Q1590" s="66"/>
      <c r="R1590" s="66">
        <v>2.0</v>
      </c>
      <c r="S1590" s="68"/>
      <c r="T1590" s="66">
        <v>1.0</v>
      </c>
      <c r="U1590" s="68"/>
      <c r="V1590" s="68"/>
      <c r="W1590" s="68"/>
      <c r="X1590" s="69"/>
      <c r="Y1590" s="69"/>
      <c r="Z1590" s="66">
        <v>1.0</v>
      </c>
      <c r="AA1590" s="66">
        <v>1.0</v>
      </c>
      <c r="AB1590" s="68"/>
      <c r="AC1590" s="68"/>
      <c r="AD1590" s="68"/>
      <c r="AE1590" s="68"/>
      <c r="AF1590" s="68"/>
      <c r="AG1590" s="68"/>
      <c r="AH1590" s="68"/>
      <c r="AI1590" s="68"/>
      <c r="AJ1590" s="68"/>
      <c r="AK1590" s="68"/>
      <c r="AL1590" s="68"/>
      <c r="AM1590" s="68"/>
      <c r="AN1590" s="68"/>
      <c r="AO1590" s="68"/>
      <c r="AP1590" s="68"/>
      <c r="AQ1590" s="68"/>
      <c r="AR1590" s="68"/>
      <c r="AS1590" s="68"/>
      <c r="AT1590" s="68"/>
      <c r="AU1590" s="68"/>
      <c r="AV1590" s="68"/>
      <c r="AW1590" s="68"/>
      <c r="AX1590" s="68"/>
      <c r="AY1590" s="68"/>
      <c r="AZ1590" s="68"/>
      <c r="BA1590" s="68"/>
      <c r="BB1590" s="68"/>
      <c r="BC1590" s="68"/>
      <c r="BD1590" s="68"/>
      <c r="BE1590" s="68"/>
      <c r="BF1590" s="68"/>
      <c r="BG1590" s="68"/>
      <c r="BH1590" s="68"/>
      <c r="BI1590" s="68"/>
      <c r="BJ1590" s="68"/>
      <c r="BK1590" s="68"/>
      <c r="BL1590" s="68"/>
      <c r="BM1590" s="68"/>
      <c r="BN1590" s="68"/>
      <c r="BO1590" s="68"/>
      <c r="BP1590" s="68"/>
      <c r="BQ1590" s="68"/>
      <c r="BR1590" s="68"/>
      <c r="BS1590" s="68"/>
      <c r="BT1590" s="68"/>
      <c r="BU1590" s="68"/>
      <c r="BV1590" s="68"/>
      <c r="BW1590" s="68"/>
      <c r="BX1590" s="68"/>
      <c r="BY1590" s="68"/>
      <c r="BZ1590" s="68"/>
      <c r="CA1590" s="68"/>
      <c r="CB1590" s="68"/>
      <c r="CC1590" s="68"/>
      <c r="CD1590" s="68"/>
      <c r="CE1590" s="68"/>
      <c r="CF1590" s="68"/>
      <c r="CG1590" s="68"/>
      <c r="CH1590" s="68"/>
      <c r="CI1590" s="68"/>
    </row>
    <row r="1591">
      <c r="A1591" s="66">
        <v>108.0</v>
      </c>
      <c r="B1591" s="68"/>
      <c r="C1591" s="67" t="s">
        <v>758</v>
      </c>
      <c r="D1591" s="67" t="s">
        <v>990</v>
      </c>
      <c r="E1591" s="66">
        <v>2020.0</v>
      </c>
      <c r="F1591" s="67" t="s">
        <v>991</v>
      </c>
      <c r="G1591" s="67" t="s">
        <v>824</v>
      </c>
      <c r="H1591" s="68"/>
      <c r="I1591" s="67" t="s">
        <v>95</v>
      </c>
      <c r="J1591" s="66">
        <v>2020.0</v>
      </c>
      <c r="K1591" s="66">
        <v>80.99</v>
      </c>
      <c r="L1591" s="66">
        <v>2010.0</v>
      </c>
      <c r="M1591" s="67" t="s">
        <v>85</v>
      </c>
      <c r="N1591" s="66">
        <v>37.0</v>
      </c>
      <c r="O1591" s="68"/>
      <c r="P1591" s="66">
        <v>0.005</v>
      </c>
      <c r="Q1591" s="66"/>
      <c r="R1591" s="66">
        <v>2.0</v>
      </c>
      <c r="S1591" s="68"/>
      <c r="T1591" s="66">
        <v>1.0</v>
      </c>
      <c r="U1591" s="68"/>
      <c r="V1591" s="68"/>
      <c r="W1591" s="68"/>
      <c r="X1591" s="69"/>
      <c r="Y1591" s="69"/>
      <c r="Z1591" s="66">
        <v>1.0</v>
      </c>
      <c r="AA1591" s="66">
        <v>1.0</v>
      </c>
      <c r="AB1591" s="68"/>
      <c r="AC1591" s="68"/>
      <c r="AD1591" s="68"/>
      <c r="AE1591" s="68"/>
      <c r="AF1591" s="68"/>
      <c r="AG1591" s="68"/>
      <c r="AH1591" s="68"/>
      <c r="AI1591" s="68"/>
      <c r="AJ1591" s="68"/>
      <c r="AK1591" s="68"/>
      <c r="AL1591" s="68"/>
      <c r="AM1591" s="68"/>
      <c r="AN1591" s="68"/>
      <c r="AO1591" s="68"/>
      <c r="AP1591" s="68"/>
      <c r="AQ1591" s="68"/>
      <c r="AR1591" s="68"/>
      <c r="AS1591" s="68"/>
      <c r="AT1591" s="68"/>
      <c r="AU1591" s="68"/>
      <c r="AV1591" s="68"/>
      <c r="AW1591" s="68"/>
      <c r="AX1591" s="68"/>
      <c r="AY1591" s="68"/>
      <c r="AZ1591" s="68"/>
      <c r="BA1591" s="68"/>
      <c r="BB1591" s="68"/>
      <c r="BC1591" s="68"/>
      <c r="BD1591" s="68"/>
      <c r="BE1591" s="68"/>
      <c r="BF1591" s="68"/>
      <c r="BG1591" s="68"/>
      <c r="BH1591" s="68"/>
      <c r="BI1591" s="68"/>
      <c r="BJ1591" s="68"/>
      <c r="BK1591" s="68"/>
      <c r="BL1591" s="68"/>
      <c r="BM1591" s="68"/>
      <c r="BN1591" s="68"/>
      <c r="BO1591" s="68"/>
      <c r="BP1591" s="68"/>
      <c r="BQ1591" s="68"/>
      <c r="BR1591" s="68"/>
      <c r="BS1591" s="68"/>
      <c r="BT1591" s="68"/>
      <c r="BU1591" s="68"/>
      <c r="BV1591" s="68"/>
      <c r="BW1591" s="68"/>
      <c r="BX1591" s="68"/>
      <c r="BY1591" s="68"/>
      <c r="BZ1591" s="68"/>
      <c r="CA1591" s="68"/>
      <c r="CB1591" s="68"/>
      <c r="CC1591" s="68"/>
      <c r="CD1591" s="68"/>
      <c r="CE1591" s="68"/>
      <c r="CF1591" s="68"/>
      <c r="CG1591" s="68"/>
      <c r="CH1591" s="68"/>
      <c r="CI1591" s="68"/>
    </row>
    <row r="1592">
      <c r="A1592" s="66">
        <v>108.0</v>
      </c>
      <c r="B1592" s="68"/>
      <c r="C1592" s="67" t="s">
        <v>758</v>
      </c>
      <c r="D1592" s="67" t="s">
        <v>990</v>
      </c>
      <c r="E1592" s="66">
        <v>2020.0</v>
      </c>
      <c r="F1592" s="67" t="s">
        <v>991</v>
      </c>
      <c r="G1592" s="67" t="s">
        <v>824</v>
      </c>
      <c r="H1592" s="68"/>
      <c r="I1592" s="67" t="s">
        <v>95</v>
      </c>
      <c r="J1592" s="66">
        <v>2020.0</v>
      </c>
      <c r="K1592" s="66">
        <v>80.99</v>
      </c>
      <c r="L1592" s="66">
        <v>2010.0</v>
      </c>
      <c r="M1592" s="67" t="s">
        <v>85</v>
      </c>
      <c r="N1592" s="66">
        <v>37.0</v>
      </c>
      <c r="O1592" s="68"/>
      <c r="P1592" s="66">
        <v>0.005</v>
      </c>
      <c r="Q1592" s="66"/>
      <c r="R1592" s="66">
        <v>2.0</v>
      </c>
      <c r="S1592" s="68"/>
      <c r="T1592" s="66">
        <v>1.0</v>
      </c>
      <c r="U1592" s="68"/>
      <c r="V1592" s="68"/>
      <c r="W1592" s="68"/>
      <c r="X1592" s="69"/>
      <c r="Y1592" s="69"/>
      <c r="Z1592" s="66">
        <v>1.0</v>
      </c>
      <c r="AA1592" s="66">
        <v>1.0</v>
      </c>
      <c r="AB1592" s="68"/>
      <c r="AC1592" s="68"/>
      <c r="AD1592" s="68"/>
      <c r="AE1592" s="68"/>
      <c r="AF1592" s="68"/>
      <c r="AG1592" s="68"/>
      <c r="AH1592" s="68"/>
      <c r="AI1592" s="68"/>
      <c r="AJ1592" s="68"/>
      <c r="AK1592" s="68"/>
      <c r="AL1592" s="68"/>
      <c r="AM1592" s="68"/>
      <c r="AN1592" s="68"/>
      <c r="AO1592" s="68"/>
      <c r="AP1592" s="68"/>
      <c r="AQ1592" s="68"/>
      <c r="AR1592" s="68"/>
      <c r="AS1592" s="68"/>
      <c r="AT1592" s="68"/>
      <c r="AU1592" s="68"/>
      <c r="AV1592" s="68"/>
      <c r="AW1592" s="68"/>
      <c r="AX1592" s="68"/>
      <c r="AY1592" s="68"/>
      <c r="AZ1592" s="68"/>
      <c r="BA1592" s="68"/>
      <c r="BB1592" s="68"/>
      <c r="BC1592" s="68"/>
      <c r="BD1592" s="68"/>
      <c r="BE1592" s="68"/>
      <c r="BF1592" s="68"/>
      <c r="BG1592" s="68"/>
      <c r="BH1592" s="68"/>
      <c r="BI1592" s="68"/>
      <c r="BJ1592" s="68"/>
      <c r="BK1592" s="68"/>
      <c r="BL1592" s="68"/>
      <c r="BM1592" s="68"/>
      <c r="BN1592" s="68"/>
      <c r="BO1592" s="68"/>
      <c r="BP1592" s="68"/>
      <c r="BQ1592" s="68"/>
      <c r="BR1592" s="68"/>
      <c r="BS1592" s="68"/>
      <c r="BT1592" s="68"/>
      <c r="BU1592" s="68"/>
      <c r="BV1592" s="68"/>
      <c r="BW1592" s="68"/>
      <c r="BX1592" s="68"/>
      <c r="BY1592" s="68"/>
      <c r="BZ1592" s="68"/>
      <c r="CA1592" s="68"/>
      <c r="CB1592" s="68"/>
      <c r="CC1592" s="68"/>
      <c r="CD1592" s="68"/>
      <c r="CE1592" s="68"/>
      <c r="CF1592" s="68"/>
      <c r="CG1592" s="68"/>
      <c r="CH1592" s="68"/>
      <c r="CI1592" s="68"/>
    </row>
    <row r="1593">
      <c r="A1593" s="66">
        <v>108.0</v>
      </c>
      <c r="B1593" s="68"/>
      <c r="C1593" s="67" t="s">
        <v>758</v>
      </c>
      <c r="D1593" s="67" t="s">
        <v>990</v>
      </c>
      <c r="E1593" s="66">
        <v>2020.0</v>
      </c>
      <c r="F1593" s="67" t="s">
        <v>991</v>
      </c>
      <c r="G1593" s="67" t="s">
        <v>824</v>
      </c>
      <c r="H1593" s="68"/>
      <c r="I1593" s="67" t="s">
        <v>95</v>
      </c>
      <c r="J1593" s="66">
        <v>2020.0</v>
      </c>
      <c r="K1593" s="66">
        <v>108.78</v>
      </c>
      <c r="L1593" s="66">
        <v>2010.0</v>
      </c>
      <c r="M1593" s="67" t="s">
        <v>85</v>
      </c>
      <c r="N1593" s="66">
        <v>37.0</v>
      </c>
      <c r="O1593" s="68"/>
      <c r="P1593" s="66">
        <v>0.008</v>
      </c>
      <c r="Q1593" s="66"/>
      <c r="R1593" s="66">
        <v>1.5</v>
      </c>
      <c r="S1593" s="68"/>
      <c r="T1593" s="66">
        <v>1.0</v>
      </c>
      <c r="U1593" s="68"/>
      <c r="V1593" s="68"/>
      <c r="W1593" s="68"/>
      <c r="X1593" s="69"/>
      <c r="Y1593" s="69"/>
      <c r="Z1593" s="66">
        <v>1.0</v>
      </c>
      <c r="AA1593" s="66">
        <v>1.0</v>
      </c>
      <c r="AB1593" s="68"/>
      <c r="AC1593" s="68"/>
      <c r="AD1593" s="68"/>
      <c r="AE1593" s="68"/>
      <c r="AF1593" s="68"/>
      <c r="AG1593" s="68"/>
      <c r="AH1593" s="68"/>
      <c r="AI1593" s="68"/>
      <c r="AJ1593" s="68"/>
      <c r="AK1593" s="68"/>
      <c r="AL1593" s="68"/>
      <c r="AM1593" s="68"/>
      <c r="AN1593" s="68"/>
      <c r="AO1593" s="68"/>
      <c r="AP1593" s="68"/>
      <c r="AQ1593" s="68"/>
      <c r="AR1593" s="68"/>
      <c r="AS1593" s="68"/>
      <c r="AT1593" s="68"/>
      <c r="AU1593" s="68"/>
      <c r="AV1593" s="68"/>
      <c r="AW1593" s="68"/>
      <c r="AX1593" s="68"/>
      <c r="AY1593" s="68"/>
      <c r="AZ1593" s="68"/>
      <c r="BA1593" s="68"/>
      <c r="BB1593" s="68"/>
      <c r="BC1593" s="68"/>
      <c r="BD1593" s="68"/>
      <c r="BE1593" s="68"/>
      <c r="BF1593" s="68"/>
      <c r="BG1593" s="68"/>
      <c r="BH1593" s="68"/>
      <c r="BI1593" s="68"/>
      <c r="BJ1593" s="68"/>
      <c r="BK1593" s="68"/>
      <c r="BL1593" s="68"/>
      <c r="BM1593" s="68"/>
      <c r="BN1593" s="68"/>
      <c r="BO1593" s="68"/>
      <c r="BP1593" s="68"/>
      <c r="BQ1593" s="68"/>
      <c r="BR1593" s="68"/>
      <c r="BS1593" s="68"/>
      <c r="BT1593" s="68"/>
      <c r="BU1593" s="68"/>
      <c r="BV1593" s="68"/>
      <c r="BW1593" s="68"/>
      <c r="BX1593" s="68"/>
      <c r="BY1593" s="68"/>
      <c r="BZ1593" s="68"/>
      <c r="CA1593" s="68"/>
      <c r="CB1593" s="68"/>
      <c r="CC1593" s="68"/>
      <c r="CD1593" s="68"/>
      <c r="CE1593" s="68"/>
      <c r="CF1593" s="68"/>
      <c r="CG1593" s="68"/>
      <c r="CH1593" s="68"/>
      <c r="CI1593" s="68"/>
    </row>
    <row r="1594">
      <c r="A1594" s="66">
        <v>108.0</v>
      </c>
      <c r="B1594" s="68"/>
      <c r="C1594" s="67" t="s">
        <v>758</v>
      </c>
      <c r="D1594" s="67" t="s">
        <v>990</v>
      </c>
      <c r="E1594" s="66">
        <v>2020.0</v>
      </c>
      <c r="F1594" s="67" t="s">
        <v>991</v>
      </c>
      <c r="G1594" s="67" t="s">
        <v>824</v>
      </c>
      <c r="H1594" s="68"/>
      <c r="I1594" s="67" t="s">
        <v>95</v>
      </c>
      <c r="J1594" s="66">
        <v>2020.0</v>
      </c>
      <c r="K1594" s="66">
        <v>83.51</v>
      </c>
      <c r="L1594" s="66">
        <v>2010.0</v>
      </c>
      <c r="M1594" s="67" t="s">
        <v>85</v>
      </c>
      <c r="N1594" s="66">
        <v>37.0</v>
      </c>
      <c r="O1594" s="68"/>
      <c r="P1594" s="66">
        <v>0.008</v>
      </c>
      <c r="Q1594" s="66"/>
      <c r="R1594" s="66">
        <v>1.8</v>
      </c>
      <c r="S1594" s="68"/>
      <c r="T1594" s="66">
        <v>1.0</v>
      </c>
      <c r="U1594" s="68"/>
      <c r="V1594" s="68"/>
      <c r="W1594" s="68"/>
      <c r="X1594" s="69"/>
      <c r="Y1594" s="69"/>
      <c r="Z1594" s="66">
        <v>1.0</v>
      </c>
      <c r="AA1594" s="66">
        <v>1.0</v>
      </c>
      <c r="AB1594" s="68"/>
      <c r="AC1594" s="68"/>
      <c r="AD1594" s="68"/>
      <c r="AE1594" s="68"/>
      <c r="AF1594" s="68"/>
      <c r="AG1594" s="68"/>
      <c r="AH1594" s="68"/>
      <c r="AI1594" s="68"/>
      <c r="AJ1594" s="68"/>
      <c r="AK1594" s="68"/>
      <c r="AL1594" s="68"/>
      <c r="AM1594" s="68"/>
      <c r="AN1594" s="68"/>
      <c r="AO1594" s="68"/>
      <c r="AP1594" s="68"/>
      <c r="AQ1594" s="68"/>
      <c r="AR1594" s="68"/>
      <c r="AS1594" s="68"/>
      <c r="AT1594" s="68"/>
      <c r="AU1594" s="68"/>
      <c r="AV1594" s="68"/>
      <c r="AW1594" s="68"/>
      <c r="AX1594" s="68"/>
      <c r="AY1594" s="68"/>
      <c r="AZ1594" s="68"/>
      <c r="BA1594" s="68"/>
      <c r="BB1594" s="68"/>
      <c r="BC1594" s="68"/>
      <c r="BD1594" s="68"/>
      <c r="BE1594" s="68"/>
      <c r="BF1594" s="68"/>
      <c r="BG1594" s="68"/>
      <c r="BH1594" s="68"/>
      <c r="BI1594" s="68"/>
      <c r="BJ1594" s="68"/>
      <c r="BK1594" s="68"/>
      <c r="BL1594" s="68"/>
      <c r="BM1594" s="68"/>
      <c r="BN1594" s="68"/>
      <c r="BO1594" s="68"/>
      <c r="BP1594" s="68"/>
      <c r="BQ1594" s="68"/>
      <c r="BR1594" s="68"/>
      <c r="BS1594" s="68"/>
      <c r="BT1594" s="68"/>
      <c r="BU1594" s="68"/>
      <c r="BV1594" s="68"/>
      <c r="BW1594" s="68"/>
      <c r="BX1594" s="68"/>
      <c r="BY1594" s="68"/>
      <c r="BZ1594" s="68"/>
      <c r="CA1594" s="68"/>
      <c r="CB1594" s="68"/>
      <c r="CC1594" s="68"/>
      <c r="CD1594" s="68"/>
      <c r="CE1594" s="68"/>
      <c r="CF1594" s="68"/>
      <c r="CG1594" s="68"/>
      <c r="CH1594" s="68"/>
      <c r="CI1594" s="68"/>
    </row>
    <row r="1595">
      <c r="A1595" s="66">
        <v>108.0</v>
      </c>
      <c r="B1595" s="68"/>
      <c r="C1595" s="67" t="s">
        <v>758</v>
      </c>
      <c r="D1595" s="67" t="s">
        <v>990</v>
      </c>
      <c r="E1595" s="66">
        <v>2020.0</v>
      </c>
      <c r="F1595" s="67" t="s">
        <v>991</v>
      </c>
      <c r="G1595" s="67" t="s">
        <v>824</v>
      </c>
      <c r="H1595" s="68"/>
      <c r="I1595" s="67" t="s">
        <v>95</v>
      </c>
      <c r="J1595" s="66">
        <v>2020.0</v>
      </c>
      <c r="K1595" s="66">
        <v>431.2</v>
      </c>
      <c r="L1595" s="66">
        <v>2010.0</v>
      </c>
      <c r="M1595" s="67" t="s">
        <v>85</v>
      </c>
      <c r="N1595" s="66">
        <v>37.0</v>
      </c>
      <c r="O1595" s="68"/>
      <c r="P1595" s="66">
        <v>0.01</v>
      </c>
      <c r="Q1595" s="66"/>
      <c r="R1595" s="66">
        <v>0.1</v>
      </c>
      <c r="S1595" s="68"/>
      <c r="T1595" s="66">
        <v>1.0</v>
      </c>
      <c r="U1595" s="68"/>
      <c r="V1595" s="68"/>
      <c r="W1595" s="68"/>
      <c r="X1595" s="69"/>
      <c r="Y1595" s="69"/>
      <c r="Z1595" s="66">
        <v>1.0</v>
      </c>
      <c r="AA1595" s="66">
        <v>1.0</v>
      </c>
      <c r="AB1595" s="68"/>
      <c r="AC1595" s="68"/>
      <c r="AD1595" s="68"/>
      <c r="AE1595" s="68"/>
      <c r="AF1595" s="68"/>
      <c r="AG1595" s="68"/>
      <c r="AH1595" s="68"/>
      <c r="AI1595" s="68"/>
      <c r="AJ1595" s="68"/>
      <c r="AK1595" s="68"/>
      <c r="AL1595" s="68"/>
      <c r="AM1595" s="68"/>
      <c r="AN1595" s="68"/>
      <c r="AO1595" s="68"/>
      <c r="AP1595" s="68"/>
      <c r="AQ1595" s="68"/>
      <c r="AR1595" s="68"/>
      <c r="AS1595" s="68"/>
      <c r="AT1595" s="68"/>
      <c r="AU1595" s="68"/>
      <c r="AV1595" s="68"/>
      <c r="AW1595" s="68"/>
      <c r="AX1595" s="68"/>
      <c r="AY1595" s="68"/>
      <c r="AZ1595" s="68"/>
      <c r="BA1595" s="68"/>
      <c r="BB1595" s="68"/>
      <c r="BC1595" s="68"/>
      <c r="BD1595" s="68"/>
      <c r="BE1595" s="68"/>
      <c r="BF1595" s="68"/>
      <c r="BG1595" s="68"/>
      <c r="BH1595" s="68"/>
      <c r="BI1595" s="68"/>
      <c r="BJ1595" s="68"/>
      <c r="BK1595" s="68"/>
      <c r="BL1595" s="68"/>
      <c r="BM1595" s="68"/>
      <c r="BN1595" s="68"/>
      <c r="BO1595" s="68"/>
      <c r="BP1595" s="68"/>
      <c r="BQ1595" s="68"/>
      <c r="BR1595" s="68"/>
      <c r="BS1595" s="68"/>
      <c r="BT1595" s="68"/>
      <c r="BU1595" s="68"/>
      <c r="BV1595" s="68"/>
      <c r="BW1595" s="68"/>
      <c r="BX1595" s="68"/>
      <c r="BY1595" s="68"/>
      <c r="BZ1595" s="68"/>
      <c r="CA1595" s="68"/>
      <c r="CB1595" s="68"/>
      <c r="CC1595" s="68"/>
      <c r="CD1595" s="68"/>
      <c r="CE1595" s="68"/>
      <c r="CF1595" s="68"/>
      <c r="CG1595" s="68"/>
      <c r="CH1595" s="68"/>
      <c r="CI1595" s="68"/>
    </row>
    <row r="1596">
      <c r="A1596" s="66">
        <v>108.0</v>
      </c>
      <c r="B1596" s="68"/>
      <c r="C1596" s="67" t="s">
        <v>758</v>
      </c>
      <c r="D1596" s="67" t="s">
        <v>990</v>
      </c>
      <c r="E1596" s="66">
        <v>2020.0</v>
      </c>
      <c r="F1596" s="67" t="s">
        <v>991</v>
      </c>
      <c r="G1596" s="67" t="s">
        <v>824</v>
      </c>
      <c r="H1596" s="68"/>
      <c r="I1596" s="67" t="s">
        <v>95</v>
      </c>
      <c r="J1596" s="66">
        <v>2020.0</v>
      </c>
      <c r="K1596" s="66">
        <v>380.05</v>
      </c>
      <c r="L1596" s="66">
        <v>2010.0</v>
      </c>
      <c r="M1596" s="67" t="s">
        <v>85</v>
      </c>
      <c r="N1596" s="66">
        <v>37.0</v>
      </c>
      <c r="O1596" s="68"/>
      <c r="P1596" s="66">
        <v>0.01</v>
      </c>
      <c r="Q1596" s="66"/>
      <c r="R1596" s="66">
        <v>0.2</v>
      </c>
      <c r="S1596" s="68"/>
      <c r="T1596" s="66">
        <v>1.0</v>
      </c>
      <c r="U1596" s="68"/>
      <c r="V1596" s="68"/>
      <c r="W1596" s="68"/>
      <c r="X1596" s="69"/>
      <c r="Y1596" s="69"/>
      <c r="Z1596" s="66">
        <v>1.0</v>
      </c>
      <c r="AA1596" s="66">
        <v>1.0</v>
      </c>
      <c r="AB1596" s="68"/>
      <c r="AC1596" s="68"/>
      <c r="AD1596" s="68"/>
      <c r="AE1596" s="68"/>
      <c r="AF1596" s="68"/>
      <c r="AG1596" s="68"/>
      <c r="AH1596" s="68"/>
      <c r="AI1596" s="68"/>
      <c r="AJ1596" s="68"/>
      <c r="AK1596" s="68"/>
      <c r="AL1596" s="68"/>
      <c r="AM1596" s="68"/>
      <c r="AN1596" s="68"/>
      <c r="AO1596" s="68"/>
      <c r="AP1596" s="68"/>
      <c r="AQ1596" s="68"/>
      <c r="AR1596" s="68"/>
      <c r="AS1596" s="68"/>
      <c r="AT1596" s="68"/>
      <c r="AU1596" s="68"/>
      <c r="AV1596" s="68"/>
      <c r="AW1596" s="68"/>
      <c r="AX1596" s="68"/>
      <c r="AY1596" s="68"/>
      <c r="AZ1596" s="68"/>
      <c r="BA1596" s="68"/>
      <c r="BB1596" s="68"/>
      <c r="BC1596" s="68"/>
      <c r="BD1596" s="68"/>
      <c r="BE1596" s="68"/>
      <c r="BF1596" s="68"/>
      <c r="BG1596" s="68"/>
      <c r="BH1596" s="68"/>
      <c r="BI1596" s="68"/>
      <c r="BJ1596" s="68"/>
      <c r="BK1596" s="68"/>
      <c r="BL1596" s="68"/>
      <c r="BM1596" s="68"/>
      <c r="BN1596" s="68"/>
      <c r="BO1596" s="68"/>
      <c r="BP1596" s="68"/>
      <c r="BQ1596" s="68"/>
      <c r="BR1596" s="68"/>
      <c r="BS1596" s="68"/>
      <c r="BT1596" s="68"/>
      <c r="BU1596" s="68"/>
      <c r="BV1596" s="68"/>
      <c r="BW1596" s="68"/>
      <c r="BX1596" s="68"/>
      <c r="BY1596" s="68"/>
      <c r="BZ1596" s="68"/>
      <c r="CA1596" s="68"/>
      <c r="CB1596" s="68"/>
      <c r="CC1596" s="68"/>
      <c r="CD1596" s="68"/>
      <c r="CE1596" s="68"/>
      <c r="CF1596" s="68"/>
      <c r="CG1596" s="68"/>
      <c r="CH1596" s="68"/>
      <c r="CI1596" s="68"/>
    </row>
    <row r="1597">
      <c r="A1597" s="66">
        <v>108.0</v>
      </c>
      <c r="B1597" s="68"/>
      <c r="C1597" s="67" t="s">
        <v>758</v>
      </c>
      <c r="D1597" s="67" t="s">
        <v>990</v>
      </c>
      <c r="E1597" s="66">
        <v>2020.0</v>
      </c>
      <c r="F1597" s="67" t="s">
        <v>991</v>
      </c>
      <c r="G1597" s="67" t="s">
        <v>824</v>
      </c>
      <c r="H1597" s="68"/>
      <c r="I1597" s="67" t="s">
        <v>95</v>
      </c>
      <c r="J1597" s="66">
        <v>2020.0</v>
      </c>
      <c r="K1597" s="66">
        <v>269.78</v>
      </c>
      <c r="L1597" s="66">
        <v>2010.0</v>
      </c>
      <c r="M1597" s="67" t="s">
        <v>85</v>
      </c>
      <c r="N1597" s="66">
        <v>37.0</v>
      </c>
      <c r="O1597" s="68"/>
      <c r="P1597" s="66">
        <v>0.01</v>
      </c>
      <c r="Q1597" s="66"/>
      <c r="R1597" s="66">
        <v>0.5</v>
      </c>
      <c r="S1597" s="68"/>
      <c r="T1597" s="66">
        <v>1.0</v>
      </c>
      <c r="U1597" s="68"/>
      <c r="V1597" s="68"/>
      <c r="W1597" s="68"/>
      <c r="X1597" s="69"/>
      <c r="Y1597" s="69"/>
      <c r="Z1597" s="66">
        <v>1.0</v>
      </c>
      <c r="AA1597" s="66">
        <v>1.0</v>
      </c>
      <c r="AB1597" s="68"/>
      <c r="AC1597" s="68"/>
      <c r="AD1597" s="68"/>
      <c r="AE1597" s="68"/>
      <c r="AF1597" s="68"/>
      <c r="AG1597" s="68"/>
      <c r="AH1597" s="68"/>
      <c r="AI1597" s="68"/>
      <c r="AJ1597" s="68"/>
      <c r="AK1597" s="68"/>
      <c r="AL1597" s="68"/>
      <c r="AM1597" s="68"/>
      <c r="AN1597" s="68"/>
      <c r="AO1597" s="68"/>
      <c r="AP1597" s="68"/>
      <c r="AQ1597" s="68"/>
      <c r="AR1597" s="68"/>
      <c r="AS1597" s="68"/>
      <c r="AT1597" s="68"/>
      <c r="AU1597" s="68"/>
      <c r="AV1597" s="68"/>
      <c r="AW1597" s="68"/>
      <c r="AX1597" s="68"/>
      <c r="AY1597" s="68"/>
      <c r="AZ1597" s="68"/>
      <c r="BA1597" s="68"/>
      <c r="BB1597" s="68"/>
      <c r="BC1597" s="68"/>
      <c r="BD1597" s="68"/>
      <c r="BE1597" s="68"/>
      <c r="BF1597" s="68"/>
      <c r="BG1597" s="68"/>
      <c r="BH1597" s="68"/>
      <c r="BI1597" s="68"/>
      <c r="BJ1597" s="68"/>
      <c r="BK1597" s="68"/>
      <c r="BL1597" s="68"/>
      <c r="BM1597" s="68"/>
      <c r="BN1597" s="68"/>
      <c r="BO1597" s="68"/>
      <c r="BP1597" s="68"/>
      <c r="BQ1597" s="68"/>
      <c r="BR1597" s="68"/>
      <c r="BS1597" s="68"/>
      <c r="BT1597" s="68"/>
      <c r="BU1597" s="68"/>
      <c r="BV1597" s="68"/>
      <c r="BW1597" s="68"/>
      <c r="BX1597" s="68"/>
      <c r="BY1597" s="68"/>
      <c r="BZ1597" s="68"/>
      <c r="CA1597" s="68"/>
      <c r="CB1597" s="68"/>
      <c r="CC1597" s="68"/>
      <c r="CD1597" s="68"/>
      <c r="CE1597" s="68"/>
      <c r="CF1597" s="68"/>
      <c r="CG1597" s="68"/>
      <c r="CH1597" s="68"/>
      <c r="CI1597" s="68"/>
    </row>
    <row r="1598">
      <c r="A1598" s="66">
        <v>108.0</v>
      </c>
      <c r="B1598" s="68"/>
      <c r="C1598" s="67" t="s">
        <v>758</v>
      </c>
      <c r="D1598" s="67" t="s">
        <v>990</v>
      </c>
      <c r="E1598" s="66">
        <v>2020.0</v>
      </c>
      <c r="F1598" s="67" t="s">
        <v>991</v>
      </c>
      <c r="G1598" s="67" t="s">
        <v>824</v>
      </c>
      <c r="H1598" s="68"/>
      <c r="I1598" s="67" t="s">
        <v>95</v>
      </c>
      <c r="J1598" s="66">
        <v>2020.0</v>
      </c>
      <c r="K1598" s="66">
        <v>269.78</v>
      </c>
      <c r="L1598" s="66">
        <v>2010.0</v>
      </c>
      <c r="M1598" s="67" t="s">
        <v>85</v>
      </c>
      <c r="N1598" s="66">
        <v>37.0</v>
      </c>
      <c r="O1598" s="68"/>
      <c r="P1598" s="66">
        <v>0.01</v>
      </c>
      <c r="Q1598" s="66"/>
      <c r="R1598" s="66">
        <v>0.5</v>
      </c>
      <c r="S1598" s="68"/>
      <c r="T1598" s="66">
        <v>1.0</v>
      </c>
      <c r="U1598" s="68"/>
      <c r="V1598" s="68"/>
      <c r="W1598" s="68"/>
      <c r="X1598" s="69"/>
      <c r="Y1598" s="69"/>
      <c r="Z1598" s="66">
        <v>1.0</v>
      </c>
      <c r="AA1598" s="66">
        <v>1.0</v>
      </c>
      <c r="AB1598" s="68"/>
      <c r="AC1598" s="68"/>
      <c r="AD1598" s="68"/>
      <c r="AE1598" s="68"/>
      <c r="AF1598" s="68"/>
      <c r="AG1598" s="68"/>
      <c r="AH1598" s="68"/>
      <c r="AI1598" s="68"/>
      <c r="AJ1598" s="68"/>
      <c r="AK1598" s="68"/>
      <c r="AL1598" s="68"/>
      <c r="AM1598" s="68"/>
      <c r="AN1598" s="68"/>
      <c r="AO1598" s="68"/>
      <c r="AP1598" s="68"/>
      <c r="AQ1598" s="68"/>
      <c r="AR1598" s="68"/>
      <c r="AS1598" s="68"/>
      <c r="AT1598" s="68"/>
      <c r="AU1598" s="68"/>
      <c r="AV1598" s="68"/>
      <c r="AW1598" s="68"/>
      <c r="AX1598" s="68"/>
      <c r="AY1598" s="68"/>
      <c r="AZ1598" s="68"/>
      <c r="BA1598" s="68"/>
      <c r="BB1598" s="68"/>
      <c r="BC1598" s="68"/>
      <c r="BD1598" s="68"/>
      <c r="BE1598" s="68"/>
      <c r="BF1598" s="68"/>
      <c r="BG1598" s="68"/>
      <c r="BH1598" s="68"/>
      <c r="BI1598" s="68"/>
      <c r="BJ1598" s="68"/>
      <c r="BK1598" s="68"/>
      <c r="BL1598" s="68"/>
      <c r="BM1598" s="68"/>
      <c r="BN1598" s="68"/>
      <c r="BO1598" s="68"/>
      <c r="BP1598" s="68"/>
      <c r="BQ1598" s="68"/>
      <c r="BR1598" s="68"/>
      <c r="BS1598" s="68"/>
      <c r="BT1598" s="68"/>
      <c r="BU1598" s="68"/>
      <c r="BV1598" s="68"/>
      <c r="BW1598" s="68"/>
      <c r="BX1598" s="68"/>
      <c r="BY1598" s="68"/>
      <c r="BZ1598" s="68"/>
      <c r="CA1598" s="68"/>
      <c r="CB1598" s="68"/>
      <c r="CC1598" s="68"/>
      <c r="CD1598" s="68"/>
      <c r="CE1598" s="68"/>
      <c r="CF1598" s="68"/>
      <c r="CG1598" s="68"/>
      <c r="CH1598" s="68"/>
      <c r="CI1598" s="68"/>
    </row>
    <row r="1599">
      <c r="A1599" s="66">
        <v>108.0</v>
      </c>
      <c r="B1599" s="68"/>
      <c r="C1599" s="67" t="s">
        <v>758</v>
      </c>
      <c r="D1599" s="67" t="s">
        <v>990</v>
      </c>
      <c r="E1599" s="66">
        <v>2020.0</v>
      </c>
      <c r="F1599" s="67" t="s">
        <v>991</v>
      </c>
      <c r="G1599" s="67" t="s">
        <v>824</v>
      </c>
      <c r="H1599" s="68"/>
      <c r="I1599" s="67" t="s">
        <v>95</v>
      </c>
      <c r="J1599" s="66">
        <v>2020.0</v>
      </c>
      <c r="K1599" s="66">
        <v>269.78</v>
      </c>
      <c r="L1599" s="66">
        <v>2010.0</v>
      </c>
      <c r="M1599" s="67" t="s">
        <v>85</v>
      </c>
      <c r="N1599" s="66">
        <v>37.0</v>
      </c>
      <c r="O1599" s="68"/>
      <c r="P1599" s="66">
        <v>0.01</v>
      </c>
      <c r="Q1599" s="66"/>
      <c r="R1599" s="66">
        <v>0.5</v>
      </c>
      <c r="S1599" s="68"/>
      <c r="T1599" s="66">
        <v>1.0</v>
      </c>
      <c r="U1599" s="68"/>
      <c r="V1599" s="68"/>
      <c r="W1599" s="68"/>
      <c r="X1599" s="69"/>
      <c r="Y1599" s="69"/>
      <c r="Z1599" s="66">
        <v>1.0</v>
      </c>
      <c r="AA1599" s="66">
        <v>1.0</v>
      </c>
      <c r="AB1599" s="68"/>
      <c r="AC1599" s="68"/>
      <c r="AD1599" s="68"/>
      <c r="AE1599" s="68"/>
      <c r="AF1599" s="68"/>
      <c r="AG1599" s="68"/>
      <c r="AH1599" s="68"/>
      <c r="AI1599" s="68"/>
      <c r="AJ1599" s="68"/>
      <c r="AK1599" s="68"/>
      <c r="AL1599" s="68"/>
      <c r="AM1599" s="68"/>
      <c r="AN1599" s="68"/>
      <c r="AO1599" s="68"/>
      <c r="AP1599" s="68"/>
      <c r="AQ1599" s="68"/>
      <c r="AR1599" s="68"/>
      <c r="AS1599" s="68"/>
      <c r="AT1599" s="68"/>
      <c r="AU1599" s="68"/>
      <c r="AV1599" s="68"/>
      <c r="AW1599" s="68"/>
      <c r="AX1599" s="68"/>
      <c r="AY1599" s="68"/>
      <c r="AZ1599" s="68"/>
      <c r="BA1599" s="68"/>
      <c r="BB1599" s="68"/>
      <c r="BC1599" s="68"/>
      <c r="BD1599" s="68"/>
      <c r="BE1599" s="68"/>
      <c r="BF1599" s="68"/>
      <c r="BG1599" s="68"/>
      <c r="BH1599" s="68"/>
      <c r="BI1599" s="68"/>
      <c r="BJ1599" s="68"/>
      <c r="BK1599" s="68"/>
      <c r="BL1599" s="68"/>
      <c r="BM1599" s="68"/>
      <c r="BN1599" s="68"/>
      <c r="BO1599" s="68"/>
      <c r="BP1599" s="68"/>
      <c r="BQ1599" s="68"/>
      <c r="BR1599" s="68"/>
      <c r="BS1599" s="68"/>
      <c r="BT1599" s="68"/>
      <c r="BU1599" s="68"/>
      <c r="BV1599" s="68"/>
      <c r="BW1599" s="68"/>
      <c r="BX1599" s="68"/>
      <c r="BY1599" s="68"/>
      <c r="BZ1599" s="68"/>
      <c r="CA1599" s="68"/>
      <c r="CB1599" s="68"/>
      <c r="CC1599" s="68"/>
      <c r="CD1599" s="68"/>
      <c r="CE1599" s="68"/>
      <c r="CF1599" s="68"/>
      <c r="CG1599" s="68"/>
      <c r="CH1599" s="68"/>
      <c r="CI1599" s="68"/>
    </row>
    <row r="1600">
      <c r="A1600" s="66">
        <v>108.0</v>
      </c>
      <c r="B1600" s="68"/>
      <c r="C1600" s="67" t="s">
        <v>758</v>
      </c>
      <c r="D1600" s="67" t="s">
        <v>990</v>
      </c>
      <c r="E1600" s="66">
        <v>2020.0</v>
      </c>
      <c r="F1600" s="67" t="s">
        <v>991</v>
      </c>
      <c r="G1600" s="67" t="s">
        <v>824</v>
      </c>
      <c r="H1600" s="68"/>
      <c r="I1600" s="67" t="s">
        <v>95</v>
      </c>
      <c r="J1600" s="66">
        <v>2020.0</v>
      </c>
      <c r="K1600" s="66">
        <v>269.78</v>
      </c>
      <c r="L1600" s="66">
        <v>2010.0</v>
      </c>
      <c r="M1600" s="67" t="s">
        <v>85</v>
      </c>
      <c r="N1600" s="66">
        <v>37.0</v>
      </c>
      <c r="O1600" s="68"/>
      <c r="P1600" s="66">
        <v>0.01</v>
      </c>
      <c r="Q1600" s="66"/>
      <c r="R1600" s="66">
        <v>0.5</v>
      </c>
      <c r="S1600" s="68"/>
      <c r="T1600" s="66">
        <v>1.0</v>
      </c>
      <c r="U1600" s="68"/>
      <c r="V1600" s="68"/>
      <c r="W1600" s="68"/>
      <c r="X1600" s="69"/>
      <c r="Y1600" s="69"/>
      <c r="Z1600" s="66">
        <v>1.0</v>
      </c>
      <c r="AA1600" s="66">
        <v>1.0</v>
      </c>
      <c r="AB1600" s="68"/>
      <c r="AC1600" s="68"/>
      <c r="AD1600" s="68"/>
      <c r="AE1600" s="68"/>
      <c r="AF1600" s="68"/>
      <c r="AG1600" s="68"/>
      <c r="AH1600" s="68"/>
      <c r="AI1600" s="68"/>
      <c r="AJ1600" s="68"/>
      <c r="AK1600" s="68"/>
      <c r="AL1600" s="68"/>
      <c r="AM1600" s="68"/>
      <c r="AN1600" s="68"/>
      <c r="AO1600" s="68"/>
      <c r="AP1600" s="68"/>
      <c r="AQ1600" s="68"/>
      <c r="AR1600" s="68"/>
      <c r="AS1600" s="68"/>
      <c r="AT1600" s="68"/>
      <c r="AU1600" s="68"/>
      <c r="AV1600" s="68"/>
      <c r="AW1600" s="68"/>
      <c r="AX1600" s="68"/>
      <c r="AY1600" s="68"/>
      <c r="AZ1600" s="68"/>
      <c r="BA1600" s="68"/>
      <c r="BB1600" s="68"/>
      <c r="BC1600" s="68"/>
      <c r="BD1600" s="68"/>
      <c r="BE1600" s="68"/>
      <c r="BF1600" s="68"/>
      <c r="BG1600" s="68"/>
      <c r="BH1600" s="68"/>
      <c r="BI1600" s="68"/>
      <c r="BJ1600" s="68"/>
      <c r="BK1600" s="68"/>
      <c r="BL1600" s="68"/>
      <c r="BM1600" s="68"/>
      <c r="BN1600" s="68"/>
      <c r="BO1600" s="68"/>
      <c r="BP1600" s="68"/>
      <c r="BQ1600" s="68"/>
      <c r="BR1600" s="68"/>
      <c r="BS1600" s="68"/>
      <c r="BT1600" s="68"/>
      <c r="BU1600" s="68"/>
      <c r="BV1600" s="68"/>
      <c r="BW1600" s="68"/>
      <c r="BX1600" s="68"/>
      <c r="BY1600" s="68"/>
      <c r="BZ1600" s="68"/>
      <c r="CA1600" s="68"/>
      <c r="CB1600" s="68"/>
      <c r="CC1600" s="68"/>
      <c r="CD1600" s="68"/>
      <c r="CE1600" s="68"/>
      <c r="CF1600" s="68"/>
      <c r="CG1600" s="68"/>
      <c r="CH1600" s="68"/>
      <c r="CI1600" s="68"/>
    </row>
    <row r="1601">
      <c r="A1601" s="66">
        <v>108.0</v>
      </c>
      <c r="B1601" s="68"/>
      <c r="C1601" s="67" t="s">
        <v>758</v>
      </c>
      <c r="D1601" s="67" t="s">
        <v>990</v>
      </c>
      <c r="E1601" s="66">
        <v>2020.0</v>
      </c>
      <c r="F1601" s="67" t="s">
        <v>991</v>
      </c>
      <c r="G1601" s="67" t="s">
        <v>824</v>
      </c>
      <c r="H1601" s="68"/>
      <c r="I1601" s="67" t="s">
        <v>95</v>
      </c>
      <c r="J1601" s="66">
        <v>2020.0</v>
      </c>
      <c r="K1601" s="66">
        <v>241.85</v>
      </c>
      <c r="L1601" s="66">
        <v>2010.0</v>
      </c>
      <c r="M1601" s="67" t="s">
        <v>85</v>
      </c>
      <c r="N1601" s="66">
        <v>37.0</v>
      </c>
      <c r="O1601" s="68"/>
      <c r="P1601" s="66">
        <v>0.01</v>
      </c>
      <c r="Q1601" s="66"/>
      <c r="R1601" s="66">
        <v>0.6</v>
      </c>
      <c r="S1601" s="68"/>
      <c r="T1601" s="66">
        <v>1.0</v>
      </c>
      <c r="U1601" s="68"/>
      <c r="V1601" s="68"/>
      <c r="W1601" s="68"/>
      <c r="X1601" s="69"/>
      <c r="Y1601" s="69"/>
      <c r="Z1601" s="66">
        <v>1.0</v>
      </c>
      <c r="AA1601" s="66">
        <v>1.0</v>
      </c>
      <c r="AB1601" s="68"/>
      <c r="AC1601" s="68"/>
      <c r="AD1601" s="68"/>
      <c r="AE1601" s="68"/>
      <c r="AF1601" s="68"/>
      <c r="AG1601" s="68"/>
      <c r="AH1601" s="68"/>
      <c r="AI1601" s="68"/>
      <c r="AJ1601" s="68"/>
      <c r="AK1601" s="68"/>
      <c r="AL1601" s="68"/>
      <c r="AM1601" s="68"/>
      <c r="AN1601" s="68"/>
      <c r="AO1601" s="68"/>
      <c r="AP1601" s="68"/>
      <c r="AQ1601" s="68"/>
      <c r="AR1601" s="68"/>
      <c r="AS1601" s="68"/>
      <c r="AT1601" s="68"/>
      <c r="AU1601" s="68"/>
      <c r="AV1601" s="68"/>
      <c r="AW1601" s="68"/>
      <c r="AX1601" s="68"/>
      <c r="AY1601" s="68"/>
      <c r="AZ1601" s="68"/>
      <c r="BA1601" s="68"/>
      <c r="BB1601" s="68"/>
      <c r="BC1601" s="68"/>
      <c r="BD1601" s="68"/>
      <c r="BE1601" s="68"/>
      <c r="BF1601" s="68"/>
      <c r="BG1601" s="68"/>
      <c r="BH1601" s="68"/>
      <c r="BI1601" s="68"/>
      <c r="BJ1601" s="68"/>
      <c r="BK1601" s="68"/>
      <c r="BL1601" s="68"/>
      <c r="BM1601" s="68"/>
      <c r="BN1601" s="68"/>
      <c r="BO1601" s="68"/>
      <c r="BP1601" s="68"/>
      <c r="BQ1601" s="68"/>
      <c r="BR1601" s="68"/>
      <c r="BS1601" s="68"/>
      <c r="BT1601" s="68"/>
      <c r="BU1601" s="68"/>
      <c r="BV1601" s="68"/>
      <c r="BW1601" s="68"/>
      <c r="BX1601" s="68"/>
      <c r="BY1601" s="68"/>
      <c r="BZ1601" s="68"/>
      <c r="CA1601" s="68"/>
      <c r="CB1601" s="68"/>
      <c r="CC1601" s="68"/>
      <c r="CD1601" s="68"/>
      <c r="CE1601" s="68"/>
      <c r="CF1601" s="68"/>
      <c r="CG1601" s="68"/>
      <c r="CH1601" s="68"/>
      <c r="CI1601" s="68"/>
    </row>
    <row r="1602">
      <c r="A1602" s="66">
        <v>108.0</v>
      </c>
      <c r="B1602" s="68"/>
      <c r="C1602" s="67" t="s">
        <v>758</v>
      </c>
      <c r="D1602" s="67" t="s">
        <v>990</v>
      </c>
      <c r="E1602" s="66">
        <v>2020.0</v>
      </c>
      <c r="F1602" s="67" t="s">
        <v>991</v>
      </c>
      <c r="G1602" s="67" t="s">
        <v>824</v>
      </c>
      <c r="H1602" s="68"/>
      <c r="I1602" s="67" t="s">
        <v>95</v>
      </c>
      <c r="J1602" s="66">
        <v>2020.0</v>
      </c>
      <c r="K1602" s="66">
        <v>217.05</v>
      </c>
      <c r="L1602" s="66">
        <v>2010.0</v>
      </c>
      <c r="M1602" s="67" t="s">
        <v>85</v>
      </c>
      <c r="N1602" s="66">
        <v>37.0</v>
      </c>
      <c r="O1602" s="68"/>
      <c r="P1602" s="66">
        <v>0.01</v>
      </c>
      <c r="Q1602" s="66"/>
      <c r="R1602" s="66">
        <v>0.7</v>
      </c>
      <c r="S1602" s="68"/>
      <c r="T1602" s="66">
        <v>1.0</v>
      </c>
      <c r="U1602" s="68"/>
      <c r="V1602" s="68"/>
      <c r="W1602" s="68"/>
      <c r="X1602" s="69"/>
      <c r="Y1602" s="69"/>
      <c r="Z1602" s="66">
        <v>1.0</v>
      </c>
      <c r="AA1602" s="66">
        <v>1.0</v>
      </c>
      <c r="AB1602" s="68"/>
      <c r="AC1602" s="68"/>
      <c r="AD1602" s="68"/>
      <c r="AE1602" s="68"/>
      <c r="AF1602" s="68"/>
      <c r="AG1602" s="68"/>
      <c r="AH1602" s="68"/>
      <c r="AI1602" s="68"/>
      <c r="AJ1602" s="68"/>
      <c r="AK1602" s="68"/>
      <c r="AL1602" s="68"/>
      <c r="AM1602" s="68"/>
      <c r="AN1602" s="68"/>
      <c r="AO1602" s="68"/>
      <c r="AP1602" s="68"/>
      <c r="AQ1602" s="68"/>
      <c r="AR1602" s="68"/>
      <c r="AS1602" s="68"/>
      <c r="AT1602" s="68"/>
      <c r="AU1602" s="68"/>
      <c r="AV1602" s="68"/>
      <c r="AW1602" s="68"/>
      <c r="AX1602" s="68"/>
      <c r="AY1602" s="68"/>
      <c r="AZ1602" s="68"/>
      <c r="BA1602" s="68"/>
      <c r="BB1602" s="68"/>
      <c r="BC1602" s="68"/>
      <c r="BD1602" s="68"/>
      <c r="BE1602" s="68"/>
      <c r="BF1602" s="68"/>
      <c r="BG1602" s="68"/>
      <c r="BH1602" s="68"/>
      <c r="BI1602" s="68"/>
      <c r="BJ1602" s="68"/>
      <c r="BK1602" s="68"/>
      <c r="BL1602" s="68"/>
      <c r="BM1602" s="68"/>
      <c r="BN1602" s="68"/>
      <c r="BO1602" s="68"/>
      <c r="BP1602" s="68"/>
      <c r="BQ1602" s="68"/>
      <c r="BR1602" s="68"/>
      <c r="BS1602" s="68"/>
      <c r="BT1602" s="68"/>
      <c r="BU1602" s="68"/>
      <c r="BV1602" s="68"/>
      <c r="BW1602" s="68"/>
      <c r="BX1602" s="68"/>
      <c r="BY1602" s="68"/>
      <c r="BZ1602" s="68"/>
      <c r="CA1602" s="68"/>
      <c r="CB1602" s="68"/>
      <c r="CC1602" s="68"/>
      <c r="CD1602" s="68"/>
      <c r="CE1602" s="68"/>
      <c r="CF1602" s="68"/>
      <c r="CG1602" s="68"/>
      <c r="CH1602" s="68"/>
      <c r="CI1602" s="68"/>
    </row>
    <row r="1603">
      <c r="A1603" s="66">
        <v>108.0</v>
      </c>
      <c r="B1603" s="68"/>
      <c r="C1603" s="67" t="s">
        <v>758</v>
      </c>
      <c r="D1603" s="67" t="s">
        <v>990</v>
      </c>
      <c r="E1603" s="66">
        <v>2020.0</v>
      </c>
      <c r="F1603" s="67" t="s">
        <v>991</v>
      </c>
      <c r="G1603" s="67" t="s">
        <v>824</v>
      </c>
      <c r="H1603" s="68"/>
      <c r="I1603" s="67" t="s">
        <v>95</v>
      </c>
      <c r="J1603" s="66">
        <v>2020.0</v>
      </c>
      <c r="K1603" s="66">
        <v>176.28</v>
      </c>
      <c r="L1603" s="66">
        <v>2010.0</v>
      </c>
      <c r="M1603" s="67" t="s">
        <v>85</v>
      </c>
      <c r="N1603" s="66">
        <v>37.0</v>
      </c>
      <c r="O1603" s="68"/>
      <c r="P1603" s="66">
        <v>0.01</v>
      </c>
      <c r="Q1603" s="66"/>
      <c r="R1603" s="66">
        <v>0.9</v>
      </c>
      <c r="S1603" s="68"/>
      <c r="T1603" s="66">
        <v>1.0</v>
      </c>
      <c r="U1603" s="68"/>
      <c r="V1603" s="68"/>
      <c r="W1603" s="68"/>
      <c r="X1603" s="69"/>
      <c r="Y1603" s="69"/>
      <c r="Z1603" s="66">
        <v>1.0</v>
      </c>
      <c r="AA1603" s="66">
        <v>1.0</v>
      </c>
      <c r="AB1603" s="68"/>
      <c r="AC1603" s="68"/>
      <c r="AD1603" s="68"/>
      <c r="AE1603" s="68"/>
      <c r="AF1603" s="68"/>
      <c r="AG1603" s="68"/>
      <c r="AH1603" s="68"/>
      <c r="AI1603" s="68"/>
      <c r="AJ1603" s="68"/>
      <c r="AK1603" s="68"/>
      <c r="AL1603" s="68"/>
      <c r="AM1603" s="68"/>
      <c r="AN1603" s="68"/>
      <c r="AO1603" s="68"/>
      <c r="AP1603" s="68"/>
      <c r="AQ1603" s="68"/>
      <c r="AR1603" s="68"/>
      <c r="AS1603" s="68"/>
      <c r="AT1603" s="68"/>
      <c r="AU1603" s="68"/>
      <c r="AV1603" s="68"/>
      <c r="AW1603" s="68"/>
      <c r="AX1603" s="68"/>
      <c r="AY1603" s="68"/>
      <c r="AZ1603" s="68"/>
      <c r="BA1603" s="68"/>
      <c r="BB1603" s="68"/>
      <c r="BC1603" s="68"/>
      <c r="BD1603" s="68"/>
      <c r="BE1603" s="68"/>
      <c r="BF1603" s="68"/>
      <c r="BG1603" s="68"/>
      <c r="BH1603" s="68"/>
      <c r="BI1603" s="68"/>
      <c r="BJ1603" s="68"/>
      <c r="BK1603" s="68"/>
      <c r="BL1603" s="68"/>
      <c r="BM1603" s="68"/>
      <c r="BN1603" s="68"/>
      <c r="BO1603" s="68"/>
      <c r="BP1603" s="68"/>
      <c r="BQ1603" s="68"/>
      <c r="BR1603" s="68"/>
      <c r="BS1603" s="68"/>
      <c r="BT1603" s="68"/>
      <c r="BU1603" s="68"/>
      <c r="BV1603" s="68"/>
      <c r="BW1603" s="68"/>
      <c r="BX1603" s="68"/>
      <c r="BY1603" s="68"/>
      <c r="BZ1603" s="68"/>
      <c r="CA1603" s="68"/>
      <c r="CB1603" s="68"/>
      <c r="CC1603" s="68"/>
      <c r="CD1603" s="68"/>
      <c r="CE1603" s="68"/>
      <c r="CF1603" s="68"/>
      <c r="CG1603" s="68"/>
      <c r="CH1603" s="68"/>
      <c r="CI1603" s="68"/>
    </row>
    <row r="1604">
      <c r="A1604" s="66">
        <v>108.0</v>
      </c>
      <c r="B1604" s="68"/>
      <c r="C1604" s="67" t="s">
        <v>758</v>
      </c>
      <c r="D1604" s="67" t="s">
        <v>990</v>
      </c>
      <c r="E1604" s="66">
        <v>2020.0</v>
      </c>
      <c r="F1604" s="67" t="s">
        <v>991</v>
      </c>
      <c r="G1604" s="67" t="s">
        <v>824</v>
      </c>
      <c r="H1604" s="68"/>
      <c r="I1604" s="67" t="s">
        <v>95</v>
      </c>
      <c r="J1604" s="66">
        <v>2020.0</v>
      </c>
      <c r="K1604" s="66">
        <v>159.21</v>
      </c>
      <c r="L1604" s="66">
        <v>2010.0</v>
      </c>
      <c r="M1604" s="67" t="s">
        <v>85</v>
      </c>
      <c r="N1604" s="66">
        <v>37.0</v>
      </c>
      <c r="O1604" s="68"/>
      <c r="P1604" s="66">
        <v>0.01</v>
      </c>
      <c r="Q1604" s="66"/>
      <c r="R1604" s="66">
        <v>1.0000001</v>
      </c>
      <c r="S1604" s="68"/>
      <c r="T1604" s="66">
        <v>1.0</v>
      </c>
      <c r="U1604" s="68"/>
      <c r="V1604" s="68"/>
      <c r="W1604" s="68"/>
      <c r="X1604" s="69"/>
      <c r="Y1604" s="69"/>
      <c r="Z1604" s="66">
        <v>1.0</v>
      </c>
      <c r="AA1604" s="66">
        <v>1.0</v>
      </c>
      <c r="AB1604" s="68"/>
      <c r="AC1604" s="68"/>
      <c r="AD1604" s="68"/>
      <c r="AE1604" s="68"/>
      <c r="AF1604" s="68"/>
      <c r="AG1604" s="68"/>
      <c r="AH1604" s="68"/>
      <c r="AI1604" s="68"/>
      <c r="AJ1604" s="68"/>
      <c r="AK1604" s="68"/>
      <c r="AL1604" s="68"/>
      <c r="AM1604" s="68"/>
      <c r="AN1604" s="68"/>
      <c r="AO1604" s="68"/>
      <c r="AP1604" s="68"/>
      <c r="AQ1604" s="68"/>
      <c r="AR1604" s="68"/>
      <c r="AS1604" s="68"/>
      <c r="AT1604" s="68"/>
      <c r="AU1604" s="68"/>
      <c r="AV1604" s="68"/>
      <c r="AW1604" s="68"/>
      <c r="AX1604" s="68"/>
      <c r="AY1604" s="68"/>
      <c r="AZ1604" s="68"/>
      <c r="BA1604" s="68"/>
      <c r="BB1604" s="68"/>
      <c r="BC1604" s="68"/>
      <c r="BD1604" s="68"/>
      <c r="BE1604" s="68"/>
      <c r="BF1604" s="68"/>
      <c r="BG1604" s="68"/>
      <c r="BH1604" s="68"/>
      <c r="BI1604" s="68"/>
      <c r="BJ1604" s="68"/>
      <c r="BK1604" s="68"/>
      <c r="BL1604" s="68"/>
      <c r="BM1604" s="68"/>
      <c r="BN1604" s="68"/>
      <c r="BO1604" s="68"/>
      <c r="BP1604" s="68"/>
      <c r="BQ1604" s="68"/>
      <c r="BR1604" s="68"/>
      <c r="BS1604" s="68"/>
      <c r="BT1604" s="68"/>
      <c r="BU1604" s="68"/>
      <c r="BV1604" s="68"/>
      <c r="BW1604" s="68"/>
      <c r="BX1604" s="68"/>
      <c r="BY1604" s="68"/>
      <c r="BZ1604" s="68"/>
      <c r="CA1604" s="68"/>
      <c r="CB1604" s="68"/>
      <c r="CC1604" s="68"/>
      <c r="CD1604" s="68"/>
      <c r="CE1604" s="68"/>
      <c r="CF1604" s="68"/>
      <c r="CG1604" s="68"/>
      <c r="CH1604" s="68"/>
      <c r="CI1604" s="68"/>
    </row>
    <row r="1605">
      <c r="A1605" s="66">
        <v>108.0</v>
      </c>
      <c r="B1605" s="68"/>
      <c r="C1605" s="67" t="s">
        <v>758</v>
      </c>
      <c r="D1605" s="67" t="s">
        <v>990</v>
      </c>
      <c r="E1605" s="66">
        <v>2020.0</v>
      </c>
      <c r="F1605" s="67" t="s">
        <v>991</v>
      </c>
      <c r="G1605" s="67" t="s">
        <v>824</v>
      </c>
      <c r="H1605" s="68"/>
      <c r="I1605" s="67" t="s">
        <v>95</v>
      </c>
      <c r="J1605" s="66">
        <v>2020.0</v>
      </c>
      <c r="K1605" s="66">
        <v>159.21</v>
      </c>
      <c r="L1605" s="66">
        <v>2010.0</v>
      </c>
      <c r="M1605" s="67" t="s">
        <v>85</v>
      </c>
      <c r="N1605" s="66">
        <v>37.0</v>
      </c>
      <c r="O1605" s="68"/>
      <c r="P1605" s="66">
        <v>0.01</v>
      </c>
      <c r="Q1605" s="66"/>
      <c r="R1605" s="66">
        <v>1.0000001</v>
      </c>
      <c r="S1605" s="68"/>
      <c r="T1605" s="66">
        <v>1.0</v>
      </c>
      <c r="U1605" s="68"/>
      <c r="V1605" s="68"/>
      <c r="W1605" s="68"/>
      <c r="X1605" s="69"/>
      <c r="Y1605" s="69"/>
      <c r="Z1605" s="66">
        <v>1.0</v>
      </c>
      <c r="AA1605" s="66">
        <v>1.0</v>
      </c>
      <c r="AB1605" s="68"/>
      <c r="AC1605" s="68"/>
      <c r="AD1605" s="68"/>
      <c r="AE1605" s="68"/>
      <c r="AF1605" s="68"/>
      <c r="AG1605" s="68"/>
      <c r="AH1605" s="68"/>
      <c r="AI1605" s="68"/>
      <c r="AJ1605" s="68"/>
      <c r="AK1605" s="68"/>
      <c r="AL1605" s="68"/>
      <c r="AM1605" s="68"/>
      <c r="AN1605" s="68"/>
      <c r="AO1605" s="68"/>
      <c r="AP1605" s="68"/>
      <c r="AQ1605" s="68"/>
      <c r="AR1605" s="68"/>
      <c r="AS1605" s="68"/>
      <c r="AT1605" s="68"/>
      <c r="AU1605" s="68"/>
      <c r="AV1605" s="68"/>
      <c r="AW1605" s="68"/>
      <c r="AX1605" s="68"/>
      <c r="AY1605" s="68"/>
      <c r="AZ1605" s="68"/>
      <c r="BA1605" s="68"/>
      <c r="BB1605" s="68"/>
      <c r="BC1605" s="68"/>
      <c r="BD1605" s="68"/>
      <c r="BE1605" s="68"/>
      <c r="BF1605" s="68"/>
      <c r="BG1605" s="68"/>
      <c r="BH1605" s="68"/>
      <c r="BI1605" s="68"/>
      <c r="BJ1605" s="68"/>
      <c r="BK1605" s="68"/>
      <c r="BL1605" s="68"/>
      <c r="BM1605" s="68"/>
      <c r="BN1605" s="68"/>
      <c r="BO1605" s="68"/>
      <c r="BP1605" s="68"/>
      <c r="BQ1605" s="68"/>
      <c r="BR1605" s="68"/>
      <c r="BS1605" s="68"/>
      <c r="BT1605" s="68"/>
      <c r="BU1605" s="68"/>
      <c r="BV1605" s="68"/>
      <c r="BW1605" s="68"/>
      <c r="BX1605" s="68"/>
      <c r="BY1605" s="68"/>
      <c r="BZ1605" s="68"/>
      <c r="CA1605" s="68"/>
      <c r="CB1605" s="68"/>
      <c r="CC1605" s="68"/>
      <c r="CD1605" s="68"/>
      <c r="CE1605" s="68"/>
      <c r="CF1605" s="68"/>
      <c r="CG1605" s="68"/>
      <c r="CH1605" s="68"/>
      <c r="CI1605" s="68"/>
    </row>
    <row r="1606">
      <c r="A1606" s="66">
        <v>108.0</v>
      </c>
      <c r="B1606" s="68"/>
      <c r="C1606" s="67" t="s">
        <v>758</v>
      </c>
      <c r="D1606" s="67" t="s">
        <v>990</v>
      </c>
      <c r="E1606" s="66">
        <v>2020.0</v>
      </c>
      <c r="F1606" s="67" t="s">
        <v>991</v>
      </c>
      <c r="G1606" s="67" t="s">
        <v>824</v>
      </c>
      <c r="H1606" s="68"/>
      <c r="I1606" s="67" t="s">
        <v>95</v>
      </c>
      <c r="J1606" s="66">
        <v>2020.0</v>
      </c>
      <c r="K1606" s="66">
        <v>159.21</v>
      </c>
      <c r="L1606" s="66">
        <v>2010.0</v>
      </c>
      <c r="M1606" s="67" t="s">
        <v>85</v>
      </c>
      <c r="N1606" s="66">
        <v>37.0</v>
      </c>
      <c r="O1606" s="68"/>
      <c r="P1606" s="66">
        <v>0.01</v>
      </c>
      <c r="Q1606" s="66"/>
      <c r="R1606" s="66">
        <v>1.0000001</v>
      </c>
      <c r="S1606" s="68"/>
      <c r="T1606" s="66">
        <v>1.0</v>
      </c>
      <c r="U1606" s="68"/>
      <c r="V1606" s="68"/>
      <c r="W1606" s="68"/>
      <c r="X1606" s="69"/>
      <c r="Y1606" s="69"/>
      <c r="Z1606" s="66">
        <v>1.0</v>
      </c>
      <c r="AA1606" s="66">
        <v>1.0</v>
      </c>
      <c r="AB1606" s="68"/>
      <c r="AC1606" s="68"/>
      <c r="AD1606" s="68"/>
      <c r="AE1606" s="68"/>
      <c r="AF1606" s="68"/>
      <c r="AG1606" s="68"/>
      <c r="AH1606" s="68"/>
      <c r="AI1606" s="68"/>
      <c r="AJ1606" s="68"/>
      <c r="AK1606" s="68"/>
      <c r="AL1606" s="68"/>
      <c r="AM1606" s="68"/>
      <c r="AN1606" s="68"/>
      <c r="AO1606" s="68"/>
      <c r="AP1606" s="68"/>
      <c r="AQ1606" s="68"/>
      <c r="AR1606" s="68"/>
      <c r="AS1606" s="68"/>
      <c r="AT1606" s="68"/>
      <c r="AU1606" s="68"/>
      <c r="AV1606" s="68"/>
      <c r="AW1606" s="68"/>
      <c r="AX1606" s="68"/>
      <c r="AY1606" s="68"/>
      <c r="AZ1606" s="68"/>
      <c r="BA1606" s="68"/>
      <c r="BB1606" s="68"/>
      <c r="BC1606" s="68"/>
      <c r="BD1606" s="68"/>
      <c r="BE1606" s="68"/>
      <c r="BF1606" s="68"/>
      <c r="BG1606" s="68"/>
      <c r="BH1606" s="68"/>
      <c r="BI1606" s="68"/>
      <c r="BJ1606" s="68"/>
      <c r="BK1606" s="68"/>
      <c r="BL1606" s="68"/>
      <c r="BM1606" s="68"/>
      <c r="BN1606" s="68"/>
      <c r="BO1606" s="68"/>
      <c r="BP1606" s="68"/>
      <c r="BQ1606" s="68"/>
      <c r="BR1606" s="68"/>
      <c r="BS1606" s="68"/>
      <c r="BT1606" s="68"/>
      <c r="BU1606" s="68"/>
      <c r="BV1606" s="68"/>
      <c r="BW1606" s="68"/>
      <c r="BX1606" s="68"/>
      <c r="BY1606" s="68"/>
      <c r="BZ1606" s="68"/>
      <c r="CA1606" s="68"/>
      <c r="CB1606" s="68"/>
      <c r="CC1606" s="68"/>
      <c r="CD1606" s="68"/>
      <c r="CE1606" s="68"/>
      <c r="CF1606" s="68"/>
      <c r="CG1606" s="68"/>
      <c r="CH1606" s="68"/>
      <c r="CI1606" s="68"/>
    </row>
    <row r="1607">
      <c r="A1607" s="66">
        <v>108.0</v>
      </c>
      <c r="B1607" s="68"/>
      <c r="C1607" s="67" t="s">
        <v>758</v>
      </c>
      <c r="D1607" s="67" t="s">
        <v>990</v>
      </c>
      <c r="E1607" s="66">
        <v>2020.0</v>
      </c>
      <c r="F1607" s="67" t="s">
        <v>991</v>
      </c>
      <c r="G1607" s="67" t="s">
        <v>824</v>
      </c>
      <c r="H1607" s="68"/>
      <c r="I1607" s="67" t="s">
        <v>95</v>
      </c>
      <c r="J1607" s="66">
        <v>2020.0</v>
      </c>
      <c r="K1607" s="66">
        <v>159.21</v>
      </c>
      <c r="L1607" s="66">
        <v>2010.0</v>
      </c>
      <c r="M1607" s="67" t="s">
        <v>85</v>
      </c>
      <c r="N1607" s="66">
        <v>37.0</v>
      </c>
      <c r="O1607" s="68"/>
      <c r="P1607" s="66">
        <v>0.01</v>
      </c>
      <c r="Q1607" s="66"/>
      <c r="R1607" s="66">
        <v>1.0000001</v>
      </c>
      <c r="S1607" s="68"/>
      <c r="T1607" s="66">
        <v>1.0</v>
      </c>
      <c r="U1607" s="68"/>
      <c r="V1607" s="68"/>
      <c r="W1607" s="68"/>
      <c r="X1607" s="69"/>
      <c r="Y1607" s="69"/>
      <c r="Z1607" s="66">
        <v>1.0</v>
      </c>
      <c r="AA1607" s="66">
        <v>1.0</v>
      </c>
      <c r="AB1607" s="68"/>
      <c r="AC1607" s="68"/>
      <c r="AD1607" s="68"/>
      <c r="AE1607" s="68"/>
      <c r="AF1607" s="68"/>
      <c r="AG1607" s="68"/>
      <c r="AH1607" s="68"/>
      <c r="AI1607" s="68"/>
      <c r="AJ1607" s="68"/>
      <c r="AK1607" s="68"/>
      <c r="AL1607" s="68"/>
      <c r="AM1607" s="68"/>
      <c r="AN1607" s="68"/>
      <c r="AO1607" s="68"/>
      <c r="AP1607" s="68"/>
      <c r="AQ1607" s="68"/>
      <c r="AR1607" s="68"/>
      <c r="AS1607" s="68"/>
      <c r="AT1607" s="68"/>
      <c r="AU1607" s="68"/>
      <c r="AV1607" s="68"/>
      <c r="AW1607" s="68"/>
      <c r="AX1607" s="68"/>
      <c r="AY1607" s="68"/>
      <c r="AZ1607" s="68"/>
      <c r="BA1607" s="68"/>
      <c r="BB1607" s="68"/>
      <c r="BC1607" s="68"/>
      <c r="BD1607" s="68"/>
      <c r="BE1607" s="68"/>
      <c r="BF1607" s="68"/>
      <c r="BG1607" s="68"/>
      <c r="BH1607" s="68"/>
      <c r="BI1607" s="68"/>
      <c r="BJ1607" s="68"/>
      <c r="BK1607" s="68"/>
      <c r="BL1607" s="68"/>
      <c r="BM1607" s="68"/>
      <c r="BN1607" s="68"/>
      <c r="BO1607" s="68"/>
      <c r="BP1607" s="68"/>
      <c r="BQ1607" s="68"/>
      <c r="BR1607" s="68"/>
      <c r="BS1607" s="68"/>
      <c r="BT1607" s="68"/>
      <c r="BU1607" s="68"/>
      <c r="BV1607" s="68"/>
      <c r="BW1607" s="68"/>
      <c r="BX1607" s="68"/>
      <c r="BY1607" s="68"/>
      <c r="BZ1607" s="68"/>
      <c r="CA1607" s="68"/>
      <c r="CB1607" s="68"/>
      <c r="CC1607" s="68"/>
      <c r="CD1607" s="68"/>
      <c r="CE1607" s="68"/>
      <c r="CF1607" s="68"/>
      <c r="CG1607" s="68"/>
      <c r="CH1607" s="68"/>
      <c r="CI1607" s="68"/>
    </row>
    <row r="1608">
      <c r="A1608" s="66">
        <v>108.0</v>
      </c>
      <c r="B1608" s="68"/>
      <c r="C1608" s="67" t="s">
        <v>758</v>
      </c>
      <c r="D1608" s="67" t="s">
        <v>990</v>
      </c>
      <c r="E1608" s="66">
        <v>2020.0</v>
      </c>
      <c r="F1608" s="67" t="s">
        <v>991</v>
      </c>
      <c r="G1608" s="67" t="s">
        <v>824</v>
      </c>
      <c r="H1608" s="68"/>
      <c r="I1608" s="67" t="s">
        <v>95</v>
      </c>
      <c r="J1608" s="66">
        <v>2020.0</v>
      </c>
      <c r="K1608" s="66">
        <v>159.21</v>
      </c>
      <c r="L1608" s="66">
        <v>2010.0</v>
      </c>
      <c r="M1608" s="67" t="s">
        <v>85</v>
      </c>
      <c r="N1608" s="66">
        <v>37.0</v>
      </c>
      <c r="O1608" s="68"/>
      <c r="P1608" s="66">
        <v>0.01</v>
      </c>
      <c r="Q1608" s="66"/>
      <c r="R1608" s="66">
        <v>1.0000001</v>
      </c>
      <c r="S1608" s="68"/>
      <c r="T1608" s="66">
        <v>1.0</v>
      </c>
      <c r="U1608" s="68"/>
      <c r="V1608" s="68"/>
      <c r="W1608" s="68"/>
      <c r="X1608" s="69"/>
      <c r="Y1608" s="69"/>
      <c r="Z1608" s="66">
        <v>1.0</v>
      </c>
      <c r="AA1608" s="66">
        <v>1.0</v>
      </c>
      <c r="AB1608" s="68"/>
      <c r="AC1608" s="68"/>
      <c r="AD1608" s="68"/>
      <c r="AE1608" s="68"/>
      <c r="AF1608" s="68"/>
      <c r="AG1608" s="68"/>
      <c r="AH1608" s="68"/>
      <c r="AI1608" s="68"/>
      <c r="AJ1608" s="68"/>
      <c r="AK1608" s="68"/>
      <c r="AL1608" s="68"/>
      <c r="AM1608" s="68"/>
      <c r="AN1608" s="68"/>
      <c r="AO1608" s="68"/>
      <c r="AP1608" s="68"/>
      <c r="AQ1608" s="68"/>
      <c r="AR1608" s="68"/>
      <c r="AS1608" s="68"/>
      <c r="AT1608" s="68"/>
      <c r="AU1608" s="68"/>
      <c r="AV1608" s="68"/>
      <c r="AW1608" s="68"/>
      <c r="AX1608" s="68"/>
      <c r="AY1608" s="68"/>
      <c r="AZ1608" s="68"/>
      <c r="BA1608" s="68"/>
      <c r="BB1608" s="68"/>
      <c r="BC1608" s="68"/>
      <c r="BD1608" s="68"/>
      <c r="BE1608" s="68"/>
      <c r="BF1608" s="68"/>
      <c r="BG1608" s="68"/>
      <c r="BH1608" s="68"/>
      <c r="BI1608" s="68"/>
      <c r="BJ1608" s="68"/>
      <c r="BK1608" s="68"/>
      <c r="BL1608" s="68"/>
      <c r="BM1608" s="68"/>
      <c r="BN1608" s="68"/>
      <c r="BO1608" s="68"/>
      <c r="BP1608" s="68"/>
      <c r="BQ1608" s="68"/>
      <c r="BR1608" s="68"/>
      <c r="BS1608" s="68"/>
      <c r="BT1608" s="68"/>
      <c r="BU1608" s="68"/>
      <c r="BV1608" s="68"/>
      <c r="BW1608" s="68"/>
      <c r="BX1608" s="68"/>
      <c r="BY1608" s="68"/>
      <c r="BZ1608" s="68"/>
      <c r="CA1608" s="68"/>
      <c r="CB1608" s="68"/>
      <c r="CC1608" s="68"/>
      <c r="CD1608" s="68"/>
      <c r="CE1608" s="68"/>
      <c r="CF1608" s="68"/>
      <c r="CG1608" s="68"/>
      <c r="CH1608" s="68"/>
      <c r="CI1608" s="68"/>
    </row>
    <row r="1609">
      <c r="A1609" s="66">
        <v>108.0</v>
      </c>
      <c r="B1609" s="68"/>
      <c r="C1609" s="67" t="s">
        <v>758</v>
      </c>
      <c r="D1609" s="67" t="s">
        <v>990</v>
      </c>
      <c r="E1609" s="66">
        <v>2020.0</v>
      </c>
      <c r="F1609" s="67" t="s">
        <v>991</v>
      </c>
      <c r="G1609" s="67" t="s">
        <v>824</v>
      </c>
      <c r="H1609" s="68"/>
      <c r="I1609" s="67" t="s">
        <v>95</v>
      </c>
      <c r="J1609" s="66">
        <v>2020.0</v>
      </c>
      <c r="K1609" s="66">
        <v>159.21</v>
      </c>
      <c r="L1609" s="66">
        <v>2010.0</v>
      </c>
      <c r="M1609" s="67" t="s">
        <v>85</v>
      </c>
      <c r="N1609" s="66">
        <v>37.0</v>
      </c>
      <c r="O1609" s="68"/>
      <c r="P1609" s="66">
        <v>0.01</v>
      </c>
      <c r="Q1609" s="66"/>
      <c r="R1609" s="66">
        <v>1.0000001</v>
      </c>
      <c r="S1609" s="68"/>
      <c r="T1609" s="66">
        <v>1.0</v>
      </c>
      <c r="U1609" s="68"/>
      <c r="V1609" s="68"/>
      <c r="W1609" s="68"/>
      <c r="X1609" s="69"/>
      <c r="Y1609" s="69"/>
      <c r="Z1609" s="66">
        <v>1.0</v>
      </c>
      <c r="AA1609" s="66">
        <v>1.0</v>
      </c>
      <c r="AB1609" s="68"/>
      <c r="AC1609" s="68"/>
      <c r="AD1609" s="68"/>
      <c r="AE1609" s="68"/>
      <c r="AF1609" s="68"/>
      <c r="AG1609" s="68"/>
      <c r="AH1609" s="68"/>
      <c r="AI1609" s="68"/>
      <c r="AJ1609" s="68"/>
      <c r="AK1609" s="68"/>
      <c r="AL1609" s="68"/>
      <c r="AM1609" s="68"/>
      <c r="AN1609" s="68"/>
      <c r="AO1609" s="68"/>
      <c r="AP1609" s="68"/>
      <c r="AQ1609" s="68"/>
      <c r="AR1609" s="68"/>
      <c r="AS1609" s="68"/>
      <c r="AT1609" s="68"/>
      <c r="AU1609" s="68"/>
      <c r="AV1609" s="68"/>
      <c r="AW1609" s="68"/>
      <c r="AX1609" s="68"/>
      <c r="AY1609" s="68"/>
      <c r="AZ1609" s="68"/>
      <c r="BA1609" s="68"/>
      <c r="BB1609" s="68"/>
      <c r="BC1609" s="68"/>
      <c r="BD1609" s="68"/>
      <c r="BE1609" s="68"/>
      <c r="BF1609" s="68"/>
      <c r="BG1609" s="68"/>
      <c r="BH1609" s="68"/>
      <c r="BI1609" s="68"/>
      <c r="BJ1609" s="68"/>
      <c r="BK1609" s="68"/>
      <c r="BL1609" s="68"/>
      <c r="BM1609" s="68"/>
      <c r="BN1609" s="68"/>
      <c r="BO1609" s="68"/>
      <c r="BP1609" s="68"/>
      <c r="BQ1609" s="68"/>
      <c r="BR1609" s="68"/>
      <c r="BS1609" s="68"/>
      <c r="BT1609" s="68"/>
      <c r="BU1609" s="68"/>
      <c r="BV1609" s="68"/>
      <c r="BW1609" s="68"/>
      <c r="BX1609" s="68"/>
      <c r="BY1609" s="68"/>
      <c r="BZ1609" s="68"/>
      <c r="CA1609" s="68"/>
      <c r="CB1609" s="68"/>
      <c r="CC1609" s="68"/>
      <c r="CD1609" s="68"/>
      <c r="CE1609" s="68"/>
      <c r="CF1609" s="68"/>
      <c r="CG1609" s="68"/>
      <c r="CH1609" s="68"/>
      <c r="CI1609" s="68"/>
    </row>
    <row r="1610">
      <c r="A1610" s="66">
        <v>108.0</v>
      </c>
      <c r="B1610" s="68"/>
      <c r="C1610" s="67" t="s">
        <v>758</v>
      </c>
      <c r="D1610" s="67" t="s">
        <v>990</v>
      </c>
      <c r="E1610" s="66">
        <v>2020.0</v>
      </c>
      <c r="F1610" s="67" t="s">
        <v>991</v>
      </c>
      <c r="G1610" s="67" t="s">
        <v>824</v>
      </c>
      <c r="H1610" s="68"/>
      <c r="I1610" s="67" t="s">
        <v>95</v>
      </c>
      <c r="J1610" s="66">
        <v>2020.0</v>
      </c>
      <c r="K1610" s="66">
        <v>159.21</v>
      </c>
      <c r="L1610" s="66">
        <v>2010.0</v>
      </c>
      <c r="M1610" s="67" t="s">
        <v>85</v>
      </c>
      <c r="N1610" s="66">
        <v>37.0</v>
      </c>
      <c r="O1610" s="68"/>
      <c r="P1610" s="66">
        <v>0.01</v>
      </c>
      <c r="Q1610" s="66"/>
      <c r="R1610" s="66">
        <v>1.0000001</v>
      </c>
      <c r="S1610" s="68"/>
      <c r="T1610" s="66">
        <v>1.0</v>
      </c>
      <c r="U1610" s="68"/>
      <c r="V1610" s="68"/>
      <c r="W1610" s="68"/>
      <c r="X1610" s="69"/>
      <c r="Y1610" s="69"/>
      <c r="Z1610" s="66">
        <v>1.0</v>
      </c>
      <c r="AA1610" s="66">
        <v>1.0</v>
      </c>
      <c r="AB1610" s="68"/>
      <c r="AC1610" s="68"/>
      <c r="AD1610" s="68"/>
      <c r="AE1610" s="68"/>
      <c r="AF1610" s="68"/>
      <c r="AG1610" s="68"/>
      <c r="AH1610" s="68"/>
      <c r="AI1610" s="68"/>
      <c r="AJ1610" s="68"/>
      <c r="AK1610" s="68"/>
      <c r="AL1610" s="68"/>
      <c r="AM1610" s="68"/>
      <c r="AN1610" s="68"/>
      <c r="AO1610" s="68"/>
      <c r="AP1610" s="68"/>
      <c r="AQ1610" s="68"/>
      <c r="AR1610" s="68"/>
      <c r="AS1610" s="68"/>
      <c r="AT1610" s="68"/>
      <c r="AU1610" s="68"/>
      <c r="AV1610" s="68"/>
      <c r="AW1610" s="68"/>
      <c r="AX1610" s="68"/>
      <c r="AY1610" s="68"/>
      <c r="AZ1610" s="68"/>
      <c r="BA1610" s="68"/>
      <c r="BB1610" s="68"/>
      <c r="BC1610" s="68"/>
      <c r="BD1610" s="68"/>
      <c r="BE1610" s="68"/>
      <c r="BF1610" s="68"/>
      <c r="BG1610" s="68"/>
      <c r="BH1610" s="68"/>
      <c r="BI1610" s="68"/>
      <c r="BJ1610" s="68"/>
      <c r="BK1610" s="68"/>
      <c r="BL1610" s="68"/>
      <c r="BM1610" s="68"/>
      <c r="BN1610" s="68"/>
      <c r="BO1610" s="68"/>
      <c r="BP1610" s="68"/>
      <c r="BQ1610" s="68"/>
      <c r="BR1610" s="68"/>
      <c r="BS1610" s="68"/>
      <c r="BT1610" s="68"/>
      <c r="BU1610" s="68"/>
      <c r="BV1610" s="68"/>
      <c r="BW1610" s="68"/>
      <c r="BX1610" s="68"/>
      <c r="BY1610" s="68"/>
      <c r="BZ1610" s="68"/>
      <c r="CA1610" s="68"/>
      <c r="CB1610" s="68"/>
      <c r="CC1610" s="68"/>
      <c r="CD1610" s="68"/>
      <c r="CE1610" s="68"/>
      <c r="CF1610" s="68"/>
      <c r="CG1610" s="68"/>
      <c r="CH1610" s="68"/>
      <c r="CI1610" s="68"/>
    </row>
    <row r="1611">
      <c r="A1611" s="66">
        <v>108.0</v>
      </c>
      <c r="B1611" s="68"/>
      <c r="C1611" s="67" t="s">
        <v>758</v>
      </c>
      <c r="D1611" s="67" t="s">
        <v>990</v>
      </c>
      <c r="E1611" s="66">
        <v>2020.0</v>
      </c>
      <c r="F1611" s="67" t="s">
        <v>991</v>
      </c>
      <c r="G1611" s="67" t="s">
        <v>824</v>
      </c>
      <c r="H1611" s="68"/>
      <c r="I1611" s="67" t="s">
        <v>95</v>
      </c>
      <c r="J1611" s="66">
        <v>2020.0</v>
      </c>
      <c r="K1611" s="66">
        <v>118.67</v>
      </c>
      <c r="L1611" s="66">
        <v>2010.0</v>
      </c>
      <c r="M1611" s="67" t="s">
        <v>85</v>
      </c>
      <c r="N1611" s="66">
        <v>37.0</v>
      </c>
      <c r="O1611" s="68"/>
      <c r="P1611" s="66">
        <v>0.01</v>
      </c>
      <c r="Q1611" s="66"/>
      <c r="R1611" s="66">
        <v>1.3</v>
      </c>
      <c r="S1611" s="68"/>
      <c r="T1611" s="66">
        <v>1.0</v>
      </c>
      <c r="U1611" s="68"/>
      <c r="V1611" s="68"/>
      <c r="W1611" s="68"/>
      <c r="X1611" s="69"/>
      <c r="Y1611" s="69"/>
      <c r="Z1611" s="66">
        <v>1.0</v>
      </c>
      <c r="AA1611" s="66">
        <v>1.0</v>
      </c>
      <c r="AB1611" s="68"/>
      <c r="AC1611" s="68"/>
      <c r="AD1611" s="68"/>
      <c r="AE1611" s="68"/>
      <c r="AF1611" s="68"/>
      <c r="AG1611" s="68"/>
      <c r="AH1611" s="68"/>
      <c r="AI1611" s="68"/>
      <c r="AJ1611" s="68"/>
      <c r="AK1611" s="68"/>
      <c r="AL1611" s="68"/>
      <c r="AM1611" s="68"/>
      <c r="AN1611" s="68"/>
      <c r="AO1611" s="68"/>
      <c r="AP1611" s="68"/>
      <c r="AQ1611" s="68"/>
      <c r="AR1611" s="68"/>
      <c r="AS1611" s="68"/>
      <c r="AT1611" s="68"/>
      <c r="AU1611" s="68"/>
      <c r="AV1611" s="68"/>
      <c r="AW1611" s="68"/>
      <c r="AX1611" s="68"/>
      <c r="AY1611" s="68"/>
      <c r="AZ1611" s="68"/>
      <c r="BA1611" s="68"/>
      <c r="BB1611" s="68"/>
      <c r="BC1611" s="68"/>
      <c r="BD1611" s="68"/>
      <c r="BE1611" s="68"/>
      <c r="BF1611" s="68"/>
      <c r="BG1611" s="68"/>
      <c r="BH1611" s="68"/>
      <c r="BI1611" s="68"/>
      <c r="BJ1611" s="68"/>
      <c r="BK1611" s="68"/>
      <c r="BL1611" s="68"/>
      <c r="BM1611" s="68"/>
      <c r="BN1611" s="68"/>
      <c r="BO1611" s="68"/>
      <c r="BP1611" s="68"/>
      <c r="BQ1611" s="68"/>
      <c r="BR1611" s="68"/>
      <c r="BS1611" s="68"/>
      <c r="BT1611" s="68"/>
      <c r="BU1611" s="68"/>
      <c r="BV1611" s="68"/>
      <c r="BW1611" s="68"/>
      <c r="BX1611" s="68"/>
      <c r="BY1611" s="68"/>
      <c r="BZ1611" s="68"/>
      <c r="CA1611" s="68"/>
      <c r="CB1611" s="68"/>
      <c r="CC1611" s="68"/>
      <c r="CD1611" s="68"/>
      <c r="CE1611" s="68"/>
      <c r="CF1611" s="68"/>
      <c r="CG1611" s="68"/>
      <c r="CH1611" s="68"/>
      <c r="CI1611" s="68"/>
    </row>
    <row r="1612">
      <c r="A1612" s="66">
        <v>108.0</v>
      </c>
      <c r="B1612" s="68"/>
      <c r="C1612" s="67" t="s">
        <v>758</v>
      </c>
      <c r="D1612" s="67" t="s">
        <v>990</v>
      </c>
      <c r="E1612" s="66">
        <v>2020.0</v>
      </c>
      <c r="F1612" s="67" t="s">
        <v>991</v>
      </c>
      <c r="G1612" s="67" t="s">
        <v>824</v>
      </c>
      <c r="H1612" s="68"/>
      <c r="I1612" s="67" t="s">
        <v>95</v>
      </c>
      <c r="J1612" s="66">
        <v>2020.0</v>
      </c>
      <c r="K1612" s="66">
        <v>98.66</v>
      </c>
      <c r="L1612" s="66">
        <v>2010.0</v>
      </c>
      <c r="M1612" s="67" t="s">
        <v>85</v>
      </c>
      <c r="N1612" s="66">
        <v>37.0</v>
      </c>
      <c r="O1612" s="68"/>
      <c r="P1612" s="66">
        <v>0.01</v>
      </c>
      <c r="Q1612" s="66"/>
      <c r="R1612" s="66">
        <v>1.5</v>
      </c>
      <c r="S1612" s="68"/>
      <c r="T1612" s="66">
        <v>1.0</v>
      </c>
      <c r="U1612" s="68"/>
      <c r="V1612" s="68"/>
      <c r="W1612" s="68"/>
      <c r="X1612" s="69"/>
      <c r="Y1612" s="69"/>
      <c r="Z1612" s="66">
        <v>1.0</v>
      </c>
      <c r="AA1612" s="66">
        <v>1.0</v>
      </c>
      <c r="AB1612" s="68"/>
      <c r="AC1612" s="68"/>
      <c r="AD1612" s="68"/>
      <c r="AE1612" s="68"/>
      <c r="AF1612" s="68"/>
      <c r="AG1612" s="68"/>
      <c r="AH1612" s="68"/>
      <c r="AI1612" s="68"/>
      <c r="AJ1612" s="68"/>
      <c r="AK1612" s="68"/>
      <c r="AL1612" s="68"/>
      <c r="AM1612" s="68"/>
      <c r="AN1612" s="68"/>
      <c r="AO1612" s="68"/>
      <c r="AP1612" s="68"/>
      <c r="AQ1612" s="68"/>
      <c r="AR1612" s="68"/>
      <c r="AS1612" s="68"/>
      <c r="AT1612" s="68"/>
      <c r="AU1612" s="68"/>
      <c r="AV1612" s="68"/>
      <c r="AW1612" s="68"/>
      <c r="AX1612" s="68"/>
      <c r="AY1612" s="68"/>
      <c r="AZ1612" s="68"/>
      <c r="BA1612" s="68"/>
      <c r="BB1612" s="68"/>
      <c r="BC1612" s="68"/>
      <c r="BD1612" s="68"/>
      <c r="BE1612" s="68"/>
      <c r="BF1612" s="68"/>
      <c r="BG1612" s="68"/>
      <c r="BH1612" s="68"/>
      <c r="BI1612" s="68"/>
      <c r="BJ1612" s="68"/>
      <c r="BK1612" s="68"/>
      <c r="BL1612" s="68"/>
      <c r="BM1612" s="68"/>
      <c r="BN1612" s="68"/>
      <c r="BO1612" s="68"/>
      <c r="BP1612" s="68"/>
      <c r="BQ1612" s="68"/>
      <c r="BR1612" s="68"/>
      <c r="BS1612" s="68"/>
      <c r="BT1612" s="68"/>
      <c r="BU1612" s="68"/>
      <c r="BV1612" s="68"/>
      <c r="BW1612" s="68"/>
      <c r="BX1612" s="68"/>
      <c r="BY1612" s="68"/>
      <c r="BZ1612" s="68"/>
      <c r="CA1612" s="68"/>
      <c r="CB1612" s="68"/>
      <c r="CC1612" s="68"/>
      <c r="CD1612" s="68"/>
      <c r="CE1612" s="68"/>
      <c r="CF1612" s="68"/>
      <c r="CG1612" s="68"/>
      <c r="CH1612" s="68"/>
      <c r="CI1612" s="68"/>
    </row>
    <row r="1613">
      <c r="A1613" s="66">
        <v>108.0</v>
      </c>
      <c r="B1613" s="68"/>
      <c r="C1613" s="67" t="s">
        <v>758</v>
      </c>
      <c r="D1613" s="67" t="s">
        <v>990</v>
      </c>
      <c r="E1613" s="66">
        <v>2020.0</v>
      </c>
      <c r="F1613" s="67" t="s">
        <v>991</v>
      </c>
      <c r="G1613" s="67" t="s">
        <v>824</v>
      </c>
      <c r="H1613" s="68"/>
      <c r="I1613" s="67" t="s">
        <v>95</v>
      </c>
      <c r="J1613" s="66">
        <v>2020.0</v>
      </c>
      <c r="K1613" s="66">
        <v>98.66</v>
      </c>
      <c r="L1613" s="66">
        <v>2010.0</v>
      </c>
      <c r="M1613" s="67" t="s">
        <v>85</v>
      </c>
      <c r="N1613" s="66">
        <v>37.0</v>
      </c>
      <c r="O1613" s="68"/>
      <c r="P1613" s="66">
        <v>0.01</v>
      </c>
      <c r="Q1613" s="66"/>
      <c r="R1613" s="66">
        <v>1.5</v>
      </c>
      <c r="S1613" s="68"/>
      <c r="T1613" s="66">
        <v>1.0</v>
      </c>
      <c r="U1613" s="68"/>
      <c r="V1613" s="68"/>
      <c r="W1613" s="68"/>
      <c r="X1613" s="69"/>
      <c r="Y1613" s="69"/>
      <c r="Z1613" s="66">
        <v>1.0</v>
      </c>
      <c r="AA1613" s="66">
        <v>1.0</v>
      </c>
      <c r="AB1613" s="68"/>
      <c r="AC1613" s="68"/>
      <c r="AD1613" s="68"/>
      <c r="AE1613" s="68"/>
      <c r="AF1613" s="68"/>
      <c r="AG1613" s="68"/>
      <c r="AH1613" s="68"/>
      <c r="AI1613" s="68"/>
      <c r="AJ1613" s="68"/>
      <c r="AK1613" s="68"/>
      <c r="AL1613" s="68"/>
      <c r="AM1613" s="68"/>
      <c r="AN1613" s="68"/>
      <c r="AO1613" s="68"/>
      <c r="AP1613" s="68"/>
      <c r="AQ1613" s="68"/>
      <c r="AR1613" s="68"/>
      <c r="AS1613" s="68"/>
      <c r="AT1613" s="68"/>
      <c r="AU1613" s="68"/>
      <c r="AV1613" s="68"/>
      <c r="AW1613" s="68"/>
      <c r="AX1613" s="68"/>
      <c r="AY1613" s="68"/>
      <c r="AZ1613" s="68"/>
      <c r="BA1613" s="68"/>
      <c r="BB1613" s="68"/>
      <c r="BC1613" s="68"/>
      <c r="BD1613" s="68"/>
      <c r="BE1613" s="68"/>
      <c r="BF1613" s="68"/>
      <c r="BG1613" s="68"/>
      <c r="BH1613" s="68"/>
      <c r="BI1613" s="68"/>
      <c r="BJ1613" s="68"/>
      <c r="BK1613" s="68"/>
      <c r="BL1613" s="68"/>
      <c r="BM1613" s="68"/>
      <c r="BN1613" s="68"/>
      <c r="BO1613" s="68"/>
      <c r="BP1613" s="68"/>
      <c r="BQ1613" s="68"/>
      <c r="BR1613" s="68"/>
      <c r="BS1613" s="68"/>
      <c r="BT1613" s="68"/>
      <c r="BU1613" s="68"/>
      <c r="BV1613" s="68"/>
      <c r="BW1613" s="68"/>
      <c r="BX1613" s="68"/>
      <c r="BY1613" s="68"/>
      <c r="BZ1613" s="68"/>
      <c r="CA1613" s="68"/>
      <c r="CB1613" s="68"/>
      <c r="CC1613" s="68"/>
      <c r="CD1613" s="68"/>
      <c r="CE1613" s="68"/>
      <c r="CF1613" s="68"/>
      <c r="CG1613" s="68"/>
      <c r="CH1613" s="68"/>
      <c r="CI1613" s="68"/>
    </row>
    <row r="1614">
      <c r="A1614" s="66">
        <v>108.0</v>
      </c>
      <c r="B1614" s="68"/>
      <c r="C1614" s="67" t="s">
        <v>758</v>
      </c>
      <c r="D1614" s="67" t="s">
        <v>990</v>
      </c>
      <c r="E1614" s="66">
        <v>2020.0</v>
      </c>
      <c r="F1614" s="67" t="s">
        <v>991</v>
      </c>
      <c r="G1614" s="67" t="s">
        <v>824</v>
      </c>
      <c r="H1614" s="68"/>
      <c r="I1614" s="67" t="s">
        <v>95</v>
      </c>
      <c r="J1614" s="66">
        <v>2020.0</v>
      </c>
      <c r="K1614" s="66">
        <v>98.66</v>
      </c>
      <c r="L1614" s="66">
        <v>2010.0</v>
      </c>
      <c r="M1614" s="67" t="s">
        <v>85</v>
      </c>
      <c r="N1614" s="66">
        <v>37.0</v>
      </c>
      <c r="O1614" s="68"/>
      <c r="P1614" s="66">
        <v>0.01</v>
      </c>
      <c r="Q1614" s="66"/>
      <c r="R1614" s="66">
        <v>1.5</v>
      </c>
      <c r="S1614" s="68"/>
      <c r="T1614" s="66">
        <v>1.0</v>
      </c>
      <c r="U1614" s="68"/>
      <c r="V1614" s="68"/>
      <c r="W1614" s="68"/>
      <c r="X1614" s="69"/>
      <c r="Y1614" s="69"/>
      <c r="Z1614" s="66">
        <v>1.0</v>
      </c>
      <c r="AA1614" s="66">
        <v>1.0</v>
      </c>
      <c r="AB1614" s="68"/>
      <c r="AC1614" s="68"/>
      <c r="AD1614" s="68"/>
      <c r="AE1614" s="68"/>
      <c r="AF1614" s="68"/>
      <c r="AG1614" s="68"/>
      <c r="AH1614" s="68"/>
      <c r="AI1614" s="68"/>
      <c r="AJ1614" s="68"/>
      <c r="AK1614" s="68"/>
      <c r="AL1614" s="68"/>
      <c r="AM1614" s="68"/>
      <c r="AN1614" s="68"/>
      <c r="AO1614" s="68"/>
      <c r="AP1614" s="68"/>
      <c r="AQ1614" s="68"/>
      <c r="AR1614" s="68"/>
      <c r="AS1614" s="68"/>
      <c r="AT1614" s="68"/>
      <c r="AU1614" s="68"/>
      <c r="AV1614" s="68"/>
      <c r="AW1614" s="68"/>
      <c r="AX1614" s="68"/>
      <c r="AY1614" s="68"/>
      <c r="AZ1614" s="68"/>
      <c r="BA1614" s="68"/>
      <c r="BB1614" s="68"/>
      <c r="BC1614" s="68"/>
      <c r="BD1614" s="68"/>
      <c r="BE1614" s="68"/>
      <c r="BF1614" s="68"/>
      <c r="BG1614" s="68"/>
      <c r="BH1614" s="68"/>
      <c r="BI1614" s="68"/>
      <c r="BJ1614" s="68"/>
      <c r="BK1614" s="68"/>
      <c r="BL1614" s="68"/>
      <c r="BM1614" s="68"/>
      <c r="BN1614" s="68"/>
      <c r="BO1614" s="68"/>
      <c r="BP1614" s="68"/>
      <c r="BQ1614" s="68"/>
      <c r="BR1614" s="68"/>
      <c r="BS1614" s="68"/>
      <c r="BT1614" s="68"/>
      <c r="BU1614" s="68"/>
      <c r="BV1614" s="68"/>
      <c r="BW1614" s="68"/>
      <c r="BX1614" s="68"/>
      <c r="BY1614" s="68"/>
      <c r="BZ1614" s="68"/>
      <c r="CA1614" s="68"/>
      <c r="CB1614" s="68"/>
      <c r="CC1614" s="68"/>
      <c r="CD1614" s="68"/>
      <c r="CE1614" s="68"/>
      <c r="CF1614" s="68"/>
      <c r="CG1614" s="68"/>
      <c r="CH1614" s="68"/>
      <c r="CI1614" s="68"/>
    </row>
    <row r="1615">
      <c r="A1615" s="66">
        <v>108.0</v>
      </c>
      <c r="B1615" s="68"/>
      <c r="C1615" s="67" t="s">
        <v>758</v>
      </c>
      <c r="D1615" s="67" t="s">
        <v>990</v>
      </c>
      <c r="E1615" s="66">
        <v>2020.0</v>
      </c>
      <c r="F1615" s="67" t="s">
        <v>991</v>
      </c>
      <c r="G1615" s="67" t="s">
        <v>824</v>
      </c>
      <c r="H1615" s="68"/>
      <c r="I1615" s="67" t="s">
        <v>95</v>
      </c>
      <c r="J1615" s="66">
        <v>2020.0</v>
      </c>
      <c r="K1615" s="66">
        <v>98.66</v>
      </c>
      <c r="L1615" s="66">
        <v>2010.0</v>
      </c>
      <c r="M1615" s="67" t="s">
        <v>85</v>
      </c>
      <c r="N1615" s="66">
        <v>37.0</v>
      </c>
      <c r="O1615" s="68"/>
      <c r="P1615" s="66">
        <v>0.01</v>
      </c>
      <c r="Q1615" s="66"/>
      <c r="R1615" s="66">
        <v>1.5</v>
      </c>
      <c r="S1615" s="68"/>
      <c r="T1615" s="66">
        <v>1.0</v>
      </c>
      <c r="U1615" s="68"/>
      <c r="V1615" s="68"/>
      <c r="W1615" s="68"/>
      <c r="X1615" s="69"/>
      <c r="Y1615" s="69"/>
      <c r="Z1615" s="66">
        <v>1.0</v>
      </c>
      <c r="AA1615" s="66">
        <v>1.0</v>
      </c>
      <c r="AB1615" s="68"/>
      <c r="AC1615" s="68"/>
      <c r="AD1615" s="68"/>
      <c r="AE1615" s="68"/>
      <c r="AF1615" s="68"/>
      <c r="AG1615" s="68"/>
      <c r="AH1615" s="68"/>
      <c r="AI1615" s="68"/>
      <c r="AJ1615" s="68"/>
      <c r="AK1615" s="68"/>
      <c r="AL1615" s="68"/>
      <c r="AM1615" s="68"/>
      <c r="AN1615" s="68"/>
      <c r="AO1615" s="68"/>
      <c r="AP1615" s="68"/>
      <c r="AQ1615" s="68"/>
      <c r="AR1615" s="68"/>
      <c r="AS1615" s="68"/>
      <c r="AT1615" s="68"/>
      <c r="AU1615" s="68"/>
      <c r="AV1615" s="68"/>
      <c r="AW1615" s="68"/>
      <c r="AX1615" s="68"/>
      <c r="AY1615" s="68"/>
      <c r="AZ1615" s="68"/>
      <c r="BA1615" s="68"/>
      <c r="BB1615" s="68"/>
      <c r="BC1615" s="68"/>
      <c r="BD1615" s="68"/>
      <c r="BE1615" s="68"/>
      <c r="BF1615" s="68"/>
      <c r="BG1615" s="68"/>
      <c r="BH1615" s="68"/>
      <c r="BI1615" s="68"/>
      <c r="BJ1615" s="68"/>
      <c r="BK1615" s="68"/>
      <c r="BL1615" s="68"/>
      <c r="BM1615" s="68"/>
      <c r="BN1615" s="68"/>
      <c r="BO1615" s="68"/>
      <c r="BP1615" s="68"/>
      <c r="BQ1615" s="68"/>
      <c r="BR1615" s="68"/>
      <c r="BS1615" s="68"/>
      <c r="BT1615" s="68"/>
      <c r="BU1615" s="68"/>
      <c r="BV1615" s="68"/>
      <c r="BW1615" s="68"/>
      <c r="BX1615" s="68"/>
      <c r="BY1615" s="68"/>
      <c r="BZ1615" s="68"/>
      <c r="CA1615" s="68"/>
      <c r="CB1615" s="68"/>
      <c r="CC1615" s="68"/>
      <c r="CD1615" s="68"/>
      <c r="CE1615" s="68"/>
      <c r="CF1615" s="68"/>
      <c r="CG1615" s="68"/>
      <c r="CH1615" s="68"/>
      <c r="CI1615" s="68"/>
    </row>
    <row r="1616">
      <c r="A1616" s="66">
        <v>108.0</v>
      </c>
      <c r="B1616" s="68"/>
      <c r="C1616" s="67" t="s">
        <v>758</v>
      </c>
      <c r="D1616" s="67" t="s">
        <v>990</v>
      </c>
      <c r="E1616" s="66">
        <v>2020.0</v>
      </c>
      <c r="F1616" s="67" t="s">
        <v>991</v>
      </c>
      <c r="G1616" s="67" t="s">
        <v>824</v>
      </c>
      <c r="H1616" s="68"/>
      <c r="I1616" s="67" t="s">
        <v>95</v>
      </c>
      <c r="J1616" s="66">
        <v>2020.0</v>
      </c>
      <c r="K1616" s="66">
        <v>65.38</v>
      </c>
      <c r="L1616" s="66">
        <v>2010.0</v>
      </c>
      <c r="M1616" s="67" t="s">
        <v>85</v>
      </c>
      <c r="N1616" s="66">
        <v>37.0</v>
      </c>
      <c r="O1616" s="68"/>
      <c r="P1616" s="66">
        <v>0.01</v>
      </c>
      <c r="Q1616" s="66"/>
      <c r="R1616" s="66">
        <v>2.0</v>
      </c>
      <c r="S1616" s="68"/>
      <c r="T1616" s="66">
        <v>1.0</v>
      </c>
      <c r="U1616" s="68"/>
      <c r="V1616" s="68"/>
      <c r="W1616" s="68"/>
      <c r="X1616" s="69"/>
      <c r="Y1616" s="69"/>
      <c r="Z1616" s="66">
        <v>1.0</v>
      </c>
      <c r="AA1616" s="66">
        <v>1.0</v>
      </c>
      <c r="AB1616" s="68"/>
      <c r="AC1616" s="68"/>
      <c r="AD1616" s="68"/>
      <c r="AE1616" s="68"/>
      <c r="AF1616" s="68"/>
      <c r="AG1616" s="68"/>
      <c r="AH1616" s="68"/>
      <c r="AI1616" s="68"/>
      <c r="AJ1616" s="68"/>
      <c r="AK1616" s="68"/>
      <c r="AL1616" s="68"/>
      <c r="AM1616" s="68"/>
      <c r="AN1616" s="68"/>
      <c r="AO1616" s="68"/>
      <c r="AP1616" s="68"/>
      <c r="AQ1616" s="68"/>
      <c r="AR1616" s="68"/>
      <c r="AS1616" s="68"/>
      <c r="AT1616" s="68"/>
      <c r="AU1616" s="68"/>
      <c r="AV1616" s="68"/>
      <c r="AW1616" s="68"/>
      <c r="AX1616" s="68"/>
      <c r="AY1616" s="68"/>
      <c r="AZ1616" s="68"/>
      <c r="BA1616" s="68"/>
      <c r="BB1616" s="68"/>
      <c r="BC1616" s="68"/>
      <c r="BD1616" s="68"/>
      <c r="BE1616" s="68"/>
      <c r="BF1616" s="68"/>
      <c r="BG1616" s="68"/>
      <c r="BH1616" s="68"/>
      <c r="BI1616" s="68"/>
      <c r="BJ1616" s="68"/>
      <c r="BK1616" s="68"/>
      <c r="BL1616" s="68"/>
      <c r="BM1616" s="68"/>
      <c r="BN1616" s="68"/>
      <c r="BO1616" s="68"/>
      <c r="BP1616" s="68"/>
      <c r="BQ1616" s="68"/>
      <c r="BR1616" s="68"/>
      <c r="BS1616" s="68"/>
      <c r="BT1616" s="68"/>
      <c r="BU1616" s="68"/>
      <c r="BV1616" s="68"/>
      <c r="BW1616" s="68"/>
      <c r="BX1616" s="68"/>
      <c r="BY1616" s="68"/>
      <c r="BZ1616" s="68"/>
      <c r="CA1616" s="68"/>
      <c r="CB1616" s="68"/>
      <c r="CC1616" s="68"/>
      <c r="CD1616" s="68"/>
      <c r="CE1616" s="68"/>
      <c r="CF1616" s="68"/>
      <c r="CG1616" s="68"/>
      <c r="CH1616" s="68"/>
      <c r="CI1616" s="68"/>
    </row>
    <row r="1617">
      <c r="A1617" s="66">
        <v>108.0</v>
      </c>
      <c r="B1617" s="68"/>
      <c r="C1617" s="67" t="s">
        <v>758</v>
      </c>
      <c r="D1617" s="67" t="s">
        <v>990</v>
      </c>
      <c r="E1617" s="66">
        <v>2020.0</v>
      </c>
      <c r="F1617" s="67" t="s">
        <v>991</v>
      </c>
      <c r="G1617" s="67" t="s">
        <v>824</v>
      </c>
      <c r="H1617" s="68"/>
      <c r="I1617" s="67" t="s">
        <v>95</v>
      </c>
      <c r="J1617" s="66">
        <v>2020.0</v>
      </c>
      <c r="K1617" s="66">
        <v>65.38</v>
      </c>
      <c r="L1617" s="66">
        <v>2010.0</v>
      </c>
      <c r="M1617" s="67" t="s">
        <v>85</v>
      </c>
      <c r="N1617" s="66">
        <v>37.0</v>
      </c>
      <c r="O1617" s="68"/>
      <c r="P1617" s="66">
        <v>0.01</v>
      </c>
      <c r="Q1617" s="66"/>
      <c r="R1617" s="66">
        <v>2.0</v>
      </c>
      <c r="S1617" s="68"/>
      <c r="T1617" s="66">
        <v>1.0</v>
      </c>
      <c r="U1617" s="68"/>
      <c r="V1617" s="68"/>
      <c r="W1617" s="68"/>
      <c r="X1617" s="69"/>
      <c r="Y1617" s="69"/>
      <c r="Z1617" s="66">
        <v>1.0</v>
      </c>
      <c r="AA1617" s="66">
        <v>1.0</v>
      </c>
      <c r="AB1617" s="68"/>
      <c r="AC1617" s="68"/>
      <c r="AD1617" s="68"/>
      <c r="AE1617" s="68"/>
      <c r="AF1617" s="68"/>
      <c r="AG1617" s="68"/>
      <c r="AH1617" s="68"/>
      <c r="AI1617" s="68"/>
      <c r="AJ1617" s="68"/>
      <c r="AK1617" s="68"/>
      <c r="AL1617" s="68"/>
      <c r="AM1617" s="68"/>
      <c r="AN1617" s="68"/>
      <c r="AO1617" s="68"/>
      <c r="AP1617" s="68"/>
      <c r="AQ1617" s="68"/>
      <c r="AR1617" s="68"/>
      <c r="AS1617" s="68"/>
      <c r="AT1617" s="68"/>
      <c r="AU1617" s="68"/>
      <c r="AV1617" s="68"/>
      <c r="AW1617" s="68"/>
      <c r="AX1617" s="68"/>
      <c r="AY1617" s="68"/>
      <c r="AZ1617" s="68"/>
      <c r="BA1617" s="68"/>
      <c r="BB1617" s="68"/>
      <c r="BC1617" s="68"/>
      <c r="BD1617" s="68"/>
      <c r="BE1617" s="68"/>
      <c r="BF1617" s="68"/>
      <c r="BG1617" s="68"/>
      <c r="BH1617" s="68"/>
      <c r="BI1617" s="68"/>
      <c r="BJ1617" s="68"/>
      <c r="BK1617" s="68"/>
      <c r="BL1617" s="68"/>
      <c r="BM1617" s="68"/>
      <c r="BN1617" s="68"/>
      <c r="BO1617" s="68"/>
      <c r="BP1617" s="68"/>
      <c r="BQ1617" s="68"/>
      <c r="BR1617" s="68"/>
      <c r="BS1617" s="68"/>
      <c r="BT1617" s="68"/>
      <c r="BU1617" s="68"/>
      <c r="BV1617" s="68"/>
      <c r="BW1617" s="68"/>
      <c r="BX1617" s="68"/>
      <c r="BY1617" s="68"/>
      <c r="BZ1617" s="68"/>
      <c r="CA1617" s="68"/>
      <c r="CB1617" s="68"/>
      <c r="CC1617" s="68"/>
      <c r="CD1617" s="68"/>
      <c r="CE1617" s="68"/>
      <c r="CF1617" s="68"/>
      <c r="CG1617" s="68"/>
      <c r="CH1617" s="68"/>
      <c r="CI1617" s="68"/>
    </row>
    <row r="1618">
      <c r="A1618" s="66">
        <v>108.0</v>
      </c>
      <c r="B1618" s="68"/>
      <c r="C1618" s="67" t="s">
        <v>758</v>
      </c>
      <c r="D1618" s="67" t="s">
        <v>990</v>
      </c>
      <c r="E1618" s="66">
        <v>2020.0</v>
      </c>
      <c r="F1618" s="67" t="s">
        <v>991</v>
      </c>
      <c r="G1618" s="67" t="s">
        <v>824</v>
      </c>
      <c r="H1618" s="68"/>
      <c r="I1618" s="67" t="s">
        <v>95</v>
      </c>
      <c r="J1618" s="66">
        <v>2020.0</v>
      </c>
      <c r="K1618" s="66">
        <v>65.38</v>
      </c>
      <c r="L1618" s="66">
        <v>2010.0</v>
      </c>
      <c r="M1618" s="67" t="s">
        <v>85</v>
      </c>
      <c r="N1618" s="66">
        <v>37.0</v>
      </c>
      <c r="O1618" s="68"/>
      <c r="P1618" s="66">
        <v>0.01</v>
      </c>
      <c r="Q1618" s="66"/>
      <c r="R1618" s="66">
        <v>2.0</v>
      </c>
      <c r="S1618" s="68"/>
      <c r="T1618" s="66">
        <v>1.0</v>
      </c>
      <c r="U1618" s="68"/>
      <c r="V1618" s="68"/>
      <c r="W1618" s="68"/>
      <c r="X1618" s="69"/>
      <c r="Y1618" s="69"/>
      <c r="Z1618" s="66">
        <v>1.0</v>
      </c>
      <c r="AA1618" s="66">
        <v>1.0</v>
      </c>
      <c r="AB1618" s="68"/>
      <c r="AC1618" s="68"/>
      <c r="AD1618" s="68"/>
      <c r="AE1618" s="68"/>
      <c r="AF1618" s="68"/>
      <c r="AG1618" s="68"/>
      <c r="AH1618" s="68"/>
      <c r="AI1618" s="68"/>
      <c r="AJ1618" s="68"/>
      <c r="AK1618" s="68"/>
      <c r="AL1618" s="68"/>
      <c r="AM1618" s="68"/>
      <c r="AN1618" s="68"/>
      <c r="AO1618" s="68"/>
      <c r="AP1618" s="68"/>
      <c r="AQ1618" s="68"/>
      <c r="AR1618" s="68"/>
      <c r="AS1618" s="68"/>
      <c r="AT1618" s="68"/>
      <c r="AU1618" s="68"/>
      <c r="AV1618" s="68"/>
      <c r="AW1618" s="68"/>
      <c r="AX1618" s="68"/>
      <c r="AY1618" s="68"/>
      <c r="AZ1618" s="68"/>
      <c r="BA1618" s="68"/>
      <c r="BB1618" s="68"/>
      <c r="BC1618" s="68"/>
      <c r="BD1618" s="68"/>
      <c r="BE1618" s="68"/>
      <c r="BF1618" s="68"/>
      <c r="BG1618" s="68"/>
      <c r="BH1618" s="68"/>
      <c r="BI1618" s="68"/>
      <c r="BJ1618" s="68"/>
      <c r="BK1618" s="68"/>
      <c r="BL1618" s="68"/>
      <c r="BM1618" s="68"/>
      <c r="BN1618" s="68"/>
      <c r="BO1618" s="68"/>
      <c r="BP1618" s="68"/>
      <c r="BQ1618" s="68"/>
      <c r="BR1618" s="68"/>
      <c r="BS1618" s="68"/>
      <c r="BT1618" s="68"/>
      <c r="BU1618" s="68"/>
      <c r="BV1618" s="68"/>
      <c r="BW1618" s="68"/>
      <c r="BX1618" s="68"/>
      <c r="BY1618" s="68"/>
      <c r="BZ1618" s="68"/>
      <c r="CA1618" s="68"/>
      <c r="CB1618" s="68"/>
      <c r="CC1618" s="68"/>
      <c r="CD1618" s="68"/>
      <c r="CE1618" s="68"/>
      <c r="CF1618" s="68"/>
      <c r="CG1618" s="68"/>
      <c r="CH1618" s="68"/>
      <c r="CI1618" s="68"/>
    </row>
    <row r="1619">
      <c r="A1619" s="66">
        <v>108.0</v>
      </c>
      <c r="B1619" s="68"/>
      <c r="C1619" s="67" t="s">
        <v>758</v>
      </c>
      <c r="D1619" s="67" t="s">
        <v>990</v>
      </c>
      <c r="E1619" s="66">
        <v>2020.0</v>
      </c>
      <c r="F1619" s="67" t="s">
        <v>991</v>
      </c>
      <c r="G1619" s="67" t="s">
        <v>824</v>
      </c>
      <c r="H1619" s="68"/>
      <c r="I1619" s="67" t="s">
        <v>95</v>
      </c>
      <c r="J1619" s="66">
        <v>2020.0</v>
      </c>
      <c r="K1619" s="66">
        <v>65.38</v>
      </c>
      <c r="L1619" s="66">
        <v>2010.0</v>
      </c>
      <c r="M1619" s="67" t="s">
        <v>85</v>
      </c>
      <c r="N1619" s="66">
        <v>37.0</v>
      </c>
      <c r="O1619" s="68"/>
      <c r="P1619" s="66">
        <v>0.01</v>
      </c>
      <c r="Q1619" s="66"/>
      <c r="R1619" s="66">
        <v>2.0</v>
      </c>
      <c r="S1619" s="68"/>
      <c r="T1619" s="66">
        <v>1.0</v>
      </c>
      <c r="U1619" s="68"/>
      <c r="V1619" s="68"/>
      <c r="W1619" s="68"/>
      <c r="X1619" s="69"/>
      <c r="Y1619" s="69"/>
      <c r="Z1619" s="66">
        <v>1.0</v>
      </c>
      <c r="AA1619" s="66">
        <v>1.0</v>
      </c>
      <c r="AB1619" s="68"/>
      <c r="AC1619" s="68"/>
      <c r="AD1619" s="68"/>
      <c r="AE1619" s="68"/>
      <c r="AF1619" s="68"/>
      <c r="AG1619" s="68"/>
      <c r="AH1619" s="68"/>
      <c r="AI1619" s="68"/>
      <c r="AJ1619" s="68"/>
      <c r="AK1619" s="68"/>
      <c r="AL1619" s="68"/>
      <c r="AM1619" s="68"/>
      <c r="AN1619" s="68"/>
      <c r="AO1619" s="68"/>
      <c r="AP1619" s="68"/>
      <c r="AQ1619" s="68"/>
      <c r="AR1619" s="68"/>
      <c r="AS1619" s="68"/>
      <c r="AT1619" s="68"/>
      <c r="AU1619" s="68"/>
      <c r="AV1619" s="68"/>
      <c r="AW1619" s="68"/>
      <c r="AX1619" s="68"/>
      <c r="AY1619" s="68"/>
      <c r="AZ1619" s="68"/>
      <c r="BA1619" s="68"/>
      <c r="BB1619" s="68"/>
      <c r="BC1619" s="68"/>
      <c r="BD1619" s="68"/>
      <c r="BE1619" s="68"/>
      <c r="BF1619" s="68"/>
      <c r="BG1619" s="68"/>
      <c r="BH1619" s="68"/>
      <c r="BI1619" s="68"/>
      <c r="BJ1619" s="68"/>
      <c r="BK1619" s="68"/>
      <c r="BL1619" s="68"/>
      <c r="BM1619" s="68"/>
      <c r="BN1619" s="68"/>
      <c r="BO1619" s="68"/>
      <c r="BP1619" s="68"/>
      <c r="BQ1619" s="68"/>
      <c r="BR1619" s="68"/>
      <c r="BS1619" s="68"/>
      <c r="BT1619" s="68"/>
      <c r="BU1619" s="68"/>
      <c r="BV1619" s="68"/>
      <c r="BW1619" s="68"/>
      <c r="BX1619" s="68"/>
      <c r="BY1619" s="68"/>
      <c r="BZ1619" s="68"/>
      <c r="CA1619" s="68"/>
      <c r="CB1619" s="68"/>
      <c r="CC1619" s="68"/>
      <c r="CD1619" s="68"/>
      <c r="CE1619" s="68"/>
      <c r="CF1619" s="68"/>
      <c r="CG1619" s="68"/>
      <c r="CH1619" s="68"/>
      <c r="CI1619" s="68"/>
    </row>
    <row r="1620">
      <c r="A1620" s="66">
        <v>108.0</v>
      </c>
      <c r="B1620" s="68"/>
      <c r="C1620" s="67" t="s">
        <v>758</v>
      </c>
      <c r="D1620" s="67" t="s">
        <v>990</v>
      </c>
      <c r="E1620" s="66">
        <v>2020.0</v>
      </c>
      <c r="F1620" s="67" t="s">
        <v>991</v>
      </c>
      <c r="G1620" s="67" t="s">
        <v>824</v>
      </c>
      <c r="H1620" s="68"/>
      <c r="I1620" s="67" t="s">
        <v>95</v>
      </c>
      <c r="J1620" s="66">
        <v>2020.0</v>
      </c>
      <c r="K1620" s="66">
        <v>46.62</v>
      </c>
      <c r="L1620" s="66">
        <v>2010.0</v>
      </c>
      <c r="M1620" s="67" t="s">
        <v>85</v>
      </c>
      <c r="N1620" s="66">
        <v>37.0</v>
      </c>
      <c r="O1620" s="68"/>
      <c r="P1620" s="66">
        <v>0.01</v>
      </c>
      <c r="Q1620" s="66"/>
      <c r="R1620" s="66">
        <v>2.5</v>
      </c>
      <c r="S1620" s="68"/>
      <c r="T1620" s="66">
        <v>1.0</v>
      </c>
      <c r="U1620" s="68"/>
      <c r="V1620" s="68"/>
      <c r="W1620" s="68"/>
      <c r="X1620" s="69"/>
      <c r="Y1620" s="69"/>
      <c r="Z1620" s="66">
        <v>1.0</v>
      </c>
      <c r="AA1620" s="66">
        <v>1.0</v>
      </c>
      <c r="AB1620" s="68"/>
      <c r="AC1620" s="68"/>
      <c r="AD1620" s="68"/>
      <c r="AE1620" s="68"/>
      <c r="AF1620" s="68"/>
      <c r="AG1620" s="68"/>
      <c r="AH1620" s="68"/>
      <c r="AI1620" s="68"/>
      <c r="AJ1620" s="68"/>
      <c r="AK1620" s="68"/>
      <c r="AL1620" s="68"/>
      <c r="AM1620" s="68"/>
      <c r="AN1620" s="68"/>
      <c r="AO1620" s="68"/>
      <c r="AP1620" s="68"/>
      <c r="AQ1620" s="68"/>
      <c r="AR1620" s="68"/>
      <c r="AS1620" s="68"/>
      <c r="AT1620" s="68"/>
      <c r="AU1620" s="68"/>
      <c r="AV1620" s="68"/>
      <c r="AW1620" s="68"/>
      <c r="AX1620" s="68"/>
      <c r="AY1620" s="68"/>
      <c r="AZ1620" s="68"/>
      <c r="BA1620" s="68"/>
      <c r="BB1620" s="68"/>
      <c r="BC1620" s="68"/>
      <c r="BD1620" s="68"/>
      <c r="BE1620" s="68"/>
      <c r="BF1620" s="68"/>
      <c r="BG1620" s="68"/>
      <c r="BH1620" s="68"/>
      <c r="BI1620" s="68"/>
      <c r="BJ1620" s="68"/>
      <c r="BK1620" s="68"/>
      <c r="BL1620" s="68"/>
      <c r="BM1620" s="68"/>
      <c r="BN1620" s="68"/>
      <c r="BO1620" s="68"/>
      <c r="BP1620" s="68"/>
      <c r="BQ1620" s="68"/>
      <c r="BR1620" s="68"/>
      <c r="BS1620" s="68"/>
      <c r="BT1620" s="68"/>
      <c r="BU1620" s="68"/>
      <c r="BV1620" s="68"/>
      <c r="BW1620" s="68"/>
      <c r="BX1620" s="68"/>
      <c r="BY1620" s="68"/>
      <c r="BZ1620" s="68"/>
      <c r="CA1620" s="68"/>
      <c r="CB1620" s="68"/>
      <c r="CC1620" s="68"/>
      <c r="CD1620" s="68"/>
      <c r="CE1620" s="68"/>
      <c r="CF1620" s="68"/>
      <c r="CG1620" s="68"/>
      <c r="CH1620" s="68"/>
      <c r="CI1620" s="68"/>
    </row>
    <row r="1621">
      <c r="A1621" s="66">
        <v>108.0</v>
      </c>
      <c r="B1621" s="68"/>
      <c r="C1621" s="67" t="s">
        <v>758</v>
      </c>
      <c r="D1621" s="67" t="s">
        <v>990</v>
      </c>
      <c r="E1621" s="66">
        <v>2020.0</v>
      </c>
      <c r="F1621" s="67" t="s">
        <v>991</v>
      </c>
      <c r="G1621" s="67" t="s">
        <v>824</v>
      </c>
      <c r="H1621" s="68"/>
      <c r="I1621" s="67" t="s">
        <v>95</v>
      </c>
      <c r="J1621" s="66">
        <v>2020.0</v>
      </c>
      <c r="K1621" s="66">
        <v>35.54</v>
      </c>
      <c r="L1621" s="66">
        <v>2010.0</v>
      </c>
      <c r="M1621" s="67" t="s">
        <v>85</v>
      </c>
      <c r="N1621" s="66">
        <v>37.0</v>
      </c>
      <c r="O1621" s="68"/>
      <c r="P1621" s="66">
        <v>0.01</v>
      </c>
      <c r="Q1621" s="66"/>
      <c r="R1621" s="66">
        <v>3.0</v>
      </c>
      <c r="S1621" s="68"/>
      <c r="T1621" s="66">
        <v>1.0</v>
      </c>
      <c r="U1621" s="68"/>
      <c r="V1621" s="68"/>
      <c r="W1621" s="68"/>
      <c r="X1621" s="69"/>
      <c r="Y1621" s="69"/>
      <c r="Z1621" s="66">
        <v>1.0</v>
      </c>
      <c r="AA1621" s="66">
        <v>1.0</v>
      </c>
      <c r="AB1621" s="68"/>
      <c r="AC1621" s="68"/>
      <c r="AD1621" s="68"/>
      <c r="AE1621" s="68"/>
      <c r="AF1621" s="68"/>
      <c r="AG1621" s="68"/>
      <c r="AH1621" s="68"/>
      <c r="AI1621" s="68"/>
      <c r="AJ1621" s="68"/>
      <c r="AK1621" s="68"/>
      <c r="AL1621" s="68"/>
      <c r="AM1621" s="68"/>
      <c r="AN1621" s="68"/>
      <c r="AO1621" s="68"/>
      <c r="AP1621" s="68"/>
      <c r="AQ1621" s="68"/>
      <c r="AR1621" s="68"/>
      <c r="AS1621" s="68"/>
      <c r="AT1621" s="68"/>
      <c r="AU1621" s="68"/>
      <c r="AV1621" s="68"/>
      <c r="AW1621" s="68"/>
      <c r="AX1621" s="68"/>
      <c r="AY1621" s="68"/>
      <c r="AZ1621" s="68"/>
      <c r="BA1621" s="68"/>
      <c r="BB1621" s="68"/>
      <c r="BC1621" s="68"/>
      <c r="BD1621" s="68"/>
      <c r="BE1621" s="68"/>
      <c r="BF1621" s="68"/>
      <c r="BG1621" s="68"/>
      <c r="BH1621" s="68"/>
      <c r="BI1621" s="68"/>
      <c r="BJ1621" s="68"/>
      <c r="BK1621" s="68"/>
      <c r="BL1621" s="68"/>
      <c r="BM1621" s="68"/>
      <c r="BN1621" s="68"/>
      <c r="BO1621" s="68"/>
      <c r="BP1621" s="68"/>
      <c r="BQ1621" s="68"/>
      <c r="BR1621" s="68"/>
      <c r="BS1621" s="68"/>
      <c r="BT1621" s="68"/>
      <c r="BU1621" s="68"/>
      <c r="BV1621" s="68"/>
      <c r="BW1621" s="68"/>
      <c r="BX1621" s="68"/>
      <c r="BY1621" s="68"/>
      <c r="BZ1621" s="68"/>
      <c r="CA1621" s="68"/>
      <c r="CB1621" s="68"/>
      <c r="CC1621" s="68"/>
      <c r="CD1621" s="68"/>
      <c r="CE1621" s="68"/>
      <c r="CF1621" s="68"/>
      <c r="CG1621" s="68"/>
      <c r="CH1621" s="68"/>
      <c r="CI1621" s="68"/>
    </row>
    <row r="1622">
      <c r="A1622" s="66">
        <v>108.0</v>
      </c>
      <c r="B1622" s="68"/>
      <c r="C1622" s="67" t="s">
        <v>758</v>
      </c>
      <c r="D1622" s="67" t="s">
        <v>990</v>
      </c>
      <c r="E1622" s="66">
        <v>2020.0</v>
      </c>
      <c r="F1622" s="67" t="s">
        <v>991</v>
      </c>
      <c r="G1622" s="67" t="s">
        <v>824</v>
      </c>
      <c r="H1622" s="68"/>
      <c r="I1622" s="67" t="s">
        <v>95</v>
      </c>
      <c r="J1622" s="66">
        <v>2020.0</v>
      </c>
      <c r="K1622" s="66">
        <v>35.54</v>
      </c>
      <c r="L1622" s="66">
        <v>2010.0</v>
      </c>
      <c r="M1622" s="67" t="s">
        <v>85</v>
      </c>
      <c r="N1622" s="66">
        <v>37.0</v>
      </c>
      <c r="O1622" s="68"/>
      <c r="P1622" s="66">
        <v>0.01</v>
      </c>
      <c r="Q1622" s="66"/>
      <c r="R1622" s="66">
        <v>3.0</v>
      </c>
      <c r="S1622" s="68"/>
      <c r="T1622" s="66">
        <v>1.0</v>
      </c>
      <c r="U1622" s="68"/>
      <c r="V1622" s="68"/>
      <c r="W1622" s="68"/>
      <c r="X1622" s="69"/>
      <c r="Y1622" s="69"/>
      <c r="Z1622" s="66">
        <v>1.0</v>
      </c>
      <c r="AA1622" s="66">
        <v>1.0</v>
      </c>
      <c r="AB1622" s="68"/>
      <c r="AC1622" s="68"/>
      <c r="AD1622" s="68"/>
      <c r="AE1622" s="68"/>
      <c r="AF1622" s="68"/>
      <c r="AG1622" s="68"/>
      <c r="AH1622" s="68"/>
      <c r="AI1622" s="68"/>
      <c r="AJ1622" s="68"/>
      <c r="AK1622" s="68"/>
      <c r="AL1622" s="68"/>
      <c r="AM1622" s="68"/>
      <c r="AN1622" s="68"/>
      <c r="AO1622" s="68"/>
      <c r="AP1622" s="68"/>
      <c r="AQ1622" s="68"/>
      <c r="AR1622" s="68"/>
      <c r="AS1622" s="68"/>
      <c r="AT1622" s="68"/>
      <c r="AU1622" s="68"/>
      <c r="AV1622" s="68"/>
      <c r="AW1622" s="68"/>
      <c r="AX1622" s="68"/>
      <c r="AY1622" s="68"/>
      <c r="AZ1622" s="68"/>
      <c r="BA1622" s="68"/>
      <c r="BB1622" s="68"/>
      <c r="BC1622" s="68"/>
      <c r="BD1622" s="68"/>
      <c r="BE1622" s="68"/>
      <c r="BF1622" s="68"/>
      <c r="BG1622" s="68"/>
      <c r="BH1622" s="68"/>
      <c r="BI1622" s="68"/>
      <c r="BJ1622" s="68"/>
      <c r="BK1622" s="68"/>
      <c r="BL1622" s="68"/>
      <c r="BM1622" s="68"/>
      <c r="BN1622" s="68"/>
      <c r="BO1622" s="68"/>
      <c r="BP1622" s="68"/>
      <c r="BQ1622" s="68"/>
      <c r="BR1622" s="68"/>
      <c r="BS1622" s="68"/>
      <c r="BT1622" s="68"/>
      <c r="BU1622" s="68"/>
      <c r="BV1622" s="68"/>
      <c r="BW1622" s="68"/>
      <c r="BX1622" s="68"/>
      <c r="BY1622" s="68"/>
      <c r="BZ1622" s="68"/>
      <c r="CA1622" s="68"/>
      <c r="CB1622" s="68"/>
      <c r="CC1622" s="68"/>
      <c r="CD1622" s="68"/>
      <c r="CE1622" s="68"/>
      <c r="CF1622" s="68"/>
      <c r="CG1622" s="68"/>
      <c r="CH1622" s="68"/>
      <c r="CI1622" s="68"/>
    </row>
    <row r="1623">
      <c r="A1623" s="66">
        <v>108.0</v>
      </c>
      <c r="B1623" s="68"/>
      <c r="C1623" s="67" t="s">
        <v>758</v>
      </c>
      <c r="D1623" s="67" t="s">
        <v>990</v>
      </c>
      <c r="E1623" s="66">
        <v>2020.0</v>
      </c>
      <c r="F1623" s="67" t="s">
        <v>991</v>
      </c>
      <c r="G1623" s="67" t="s">
        <v>824</v>
      </c>
      <c r="H1623" s="68"/>
      <c r="I1623" s="67" t="s">
        <v>95</v>
      </c>
      <c r="J1623" s="66">
        <v>2020.0</v>
      </c>
      <c r="K1623" s="66">
        <v>35.54</v>
      </c>
      <c r="L1623" s="66">
        <v>2010.0</v>
      </c>
      <c r="M1623" s="67" t="s">
        <v>85</v>
      </c>
      <c r="N1623" s="66">
        <v>37.0</v>
      </c>
      <c r="O1623" s="68"/>
      <c r="P1623" s="66">
        <v>0.01</v>
      </c>
      <c r="Q1623" s="66"/>
      <c r="R1623" s="66">
        <v>3.0</v>
      </c>
      <c r="S1623" s="68"/>
      <c r="T1623" s="66">
        <v>1.0</v>
      </c>
      <c r="U1623" s="68"/>
      <c r="V1623" s="68"/>
      <c r="W1623" s="68"/>
      <c r="X1623" s="69"/>
      <c r="Y1623" s="69"/>
      <c r="Z1623" s="66">
        <v>1.0</v>
      </c>
      <c r="AA1623" s="66">
        <v>1.0</v>
      </c>
      <c r="AB1623" s="68"/>
      <c r="AC1623" s="68"/>
      <c r="AD1623" s="68"/>
      <c r="AE1623" s="68"/>
      <c r="AF1623" s="68"/>
      <c r="AG1623" s="68"/>
      <c r="AH1623" s="68"/>
      <c r="AI1623" s="68"/>
      <c r="AJ1623" s="68"/>
      <c r="AK1623" s="68"/>
      <c r="AL1623" s="68"/>
      <c r="AM1623" s="68"/>
      <c r="AN1623" s="68"/>
      <c r="AO1623" s="68"/>
      <c r="AP1623" s="68"/>
      <c r="AQ1623" s="68"/>
      <c r="AR1623" s="68"/>
      <c r="AS1623" s="68"/>
      <c r="AT1623" s="68"/>
      <c r="AU1623" s="68"/>
      <c r="AV1623" s="68"/>
      <c r="AW1623" s="68"/>
      <c r="AX1623" s="68"/>
      <c r="AY1623" s="68"/>
      <c r="AZ1623" s="68"/>
      <c r="BA1623" s="68"/>
      <c r="BB1623" s="68"/>
      <c r="BC1623" s="68"/>
      <c r="BD1623" s="68"/>
      <c r="BE1623" s="68"/>
      <c r="BF1623" s="68"/>
      <c r="BG1623" s="68"/>
      <c r="BH1623" s="68"/>
      <c r="BI1623" s="68"/>
      <c r="BJ1623" s="68"/>
      <c r="BK1623" s="68"/>
      <c r="BL1623" s="68"/>
      <c r="BM1623" s="68"/>
      <c r="BN1623" s="68"/>
      <c r="BO1623" s="68"/>
      <c r="BP1623" s="68"/>
      <c r="BQ1623" s="68"/>
      <c r="BR1623" s="68"/>
      <c r="BS1623" s="68"/>
      <c r="BT1623" s="68"/>
      <c r="BU1623" s="68"/>
      <c r="BV1623" s="68"/>
      <c r="BW1623" s="68"/>
      <c r="BX1623" s="68"/>
      <c r="BY1623" s="68"/>
      <c r="BZ1623" s="68"/>
      <c r="CA1623" s="68"/>
      <c r="CB1623" s="68"/>
      <c r="CC1623" s="68"/>
      <c r="CD1623" s="68"/>
      <c r="CE1623" s="68"/>
      <c r="CF1623" s="68"/>
      <c r="CG1623" s="68"/>
      <c r="CH1623" s="68"/>
      <c r="CI1623" s="68"/>
    </row>
    <row r="1624">
      <c r="A1624" s="66">
        <v>108.0</v>
      </c>
      <c r="B1624" s="68"/>
      <c r="C1624" s="67" t="s">
        <v>758</v>
      </c>
      <c r="D1624" s="67" t="s">
        <v>990</v>
      </c>
      <c r="E1624" s="66">
        <v>2020.0</v>
      </c>
      <c r="F1624" s="67" t="s">
        <v>991</v>
      </c>
      <c r="G1624" s="67" t="s">
        <v>824</v>
      </c>
      <c r="H1624" s="68"/>
      <c r="I1624" s="67" t="s">
        <v>95</v>
      </c>
      <c r="J1624" s="66">
        <v>2020.0</v>
      </c>
      <c r="K1624" s="66">
        <v>18.57</v>
      </c>
      <c r="L1624" s="66">
        <v>2010.0</v>
      </c>
      <c r="M1624" s="67" t="s">
        <v>85</v>
      </c>
      <c r="N1624" s="66">
        <v>37.0</v>
      </c>
      <c r="O1624" s="68"/>
      <c r="P1624" s="66">
        <v>0.01</v>
      </c>
      <c r="Q1624" s="66"/>
      <c r="R1624" s="66">
        <v>5.0</v>
      </c>
      <c r="S1624" s="68"/>
      <c r="T1624" s="66">
        <v>1.0</v>
      </c>
      <c r="U1624" s="68"/>
      <c r="V1624" s="68"/>
      <c r="W1624" s="68"/>
      <c r="X1624" s="69"/>
      <c r="Y1624" s="69"/>
      <c r="Z1624" s="66">
        <v>1.0</v>
      </c>
      <c r="AA1624" s="66">
        <v>1.0</v>
      </c>
      <c r="AB1624" s="68"/>
      <c r="AC1624" s="68"/>
      <c r="AD1624" s="68"/>
      <c r="AE1624" s="68"/>
      <c r="AF1624" s="68"/>
      <c r="AG1624" s="68"/>
      <c r="AH1624" s="68"/>
      <c r="AI1624" s="68"/>
      <c r="AJ1624" s="68"/>
      <c r="AK1624" s="68"/>
      <c r="AL1624" s="68"/>
      <c r="AM1624" s="68"/>
      <c r="AN1624" s="68"/>
      <c r="AO1624" s="68"/>
      <c r="AP1624" s="68"/>
      <c r="AQ1624" s="68"/>
      <c r="AR1624" s="68"/>
      <c r="AS1624" s="68"/>
      <c r="AT1624" s="68"/>
      <c r="AU1624" s="68"/>
      <c r="AV1624" s="68"/>
      <c r="AW1624" s="68"/>
      <c r="AX1624" s="68"/>
      <c r="AY1624" s="68"/>
      <c r="AZ1624" s="68"/>
      <c r="BA1624" s="68"/>
      <c r="BB1624" s="68"/>
      <c r="BC1624" s="68"/>
      <c r="BD1624" s="68"/>
      <c r="BE1624" s="68"/>
      <c r="BF1624" s="68"/>
      <c r="BG1624" s="68"/>
      <c r="BH1624" s="68"/>
      <c r="BI1624" s="68"/>
      <c r="BJ1624" s="68"/>
      <c r="BK1624" s="68"/>
      <c r="BL1624" s="68"/>
      <c r="BM1624" s="68"/>
      <c r="BN1624" s="68"/>
      <c r="BO1624" s="68"/>
      <c r="BP1624" s="68"/>
      <c r="BQ1624" s="68"/>
      <c r="BR1624" s="68"/>
      <c r="BS1624" s="68"/>
      <c r="BT1624" s="68"/>
      <c r="BU1624" s="68"/>
      <c r="BV1624" s="68"/>
      <c r="BW1624" s="68"/>
      <c r="BX1624" s="68"/>
      <c r="BY1624" s="68"/>
      <c r="BZ1624" s="68"/>
      <c r="CA1624" s="68"/>
      <c r="CB1624" s="68"/>
      <c r="CC1624" s="68"/>
      <c r="CD1624" s="68"/>
      <c r="CE1624" s="68"/>
      <c r="CF1624" s="68"/>
      <c r="CG1624" s="68"/>
      <c r="CH1624" s="68"/>
      <c r="CI1624" s="68"/>
    </row>
    <row r="1625">
      <c r="A1625" s="66">
        <v>108.0</v>
      </c>
      <c r="B1625" s="68"/>
      <c r="C1625" s="67" t="s">
        <v>758</v>
      </c>
      <c r="D1625" s="67" t="s">
        <v>990</v>
      </c>
      <c r="E1625" s="66">
        <v>2020.0</v>
      </c>
      <c r="F1625" s="67" t="s">
        <v>991</v>
      </c>
      <c r="G1625" s="67" t="s">
        <v>824</v>
      </c>
      <c r="H1625" s="68"/>
      <c r="I1625" s="67" t="s">
        <v>95</v>
      </c>
      <c r="J1625" s="66">
        <v>2020.0</v>
      </c>
      <c r="K1625" s="66">
        <v>89.79</v>
      </c>
      <c r="L1625" s="66">
        <v>2010.0</v>
      </c>
      <c r="M1625" s="67" t="s">
        <v>85</v>
      </c>
      <c r="N1625" s="66">
        <v>37.0</v>
      </c>
      <c r="O1625" s="68"/>
      <c r="P1625" s="66">
        <v>0.012</v>
      </c>
      <c r="Q1625" s="66"/>
      <c r="R1625" s="66">
        <v>1.5</v>
      </c>
      <c r="S1625" s="68"/>
      <c r="T1625" s="66">
        <v>1.0</v>
      </c>
      <c r="U1625" s="68"/>
      <c r="V1625" s="68"/>
      <c r="W1625" s="68"/>
      <c r="X1625" s="69"/>
      <c r="Y1625" s="69"/>
      <c r="Z1625" s="66">
        <v>1.0</v>
      </c>
      <c r="AA1625" s="66">
        <v>1.0</v>
      </c>
      <c r="AB1625" s="68"/>
      <c r="AC1625" s="68"/>
      <c r="AD1625" s="68"/>
      <c r="AE1625" s="68"/>
      <c r="AF1625" s="68"/>
      <c r="AG1625" s="68"/>
      <c r="AH1625" s="68"/>
      <c r="AI1625" s="68"/>
      <c r="AJ1625" s="68"/>
      <c r="AK1625" s="68"/>
      <c r="AL1625" s="68"/>
      <c r="AM1625" s="68"/>
      <c r="AN1625" s="68"/>
      <c r="AO1625" s="68"/>
      <c r="AP1625" s="68"/>
      <c r="AQ1625" s="68"/>
      <c r="AR1625" s="68"/>
      <c r="AS1625" s="68"/>
      <c r="AT1625" s="68"/>
      <c r="AU1625" s="68"/>
      <c r="AV1625" s="68"/>
      <c r="AW1625" s="68"/>
      <c r="AX1625" s="68"/>
      <c r="AY1625" s="68"/>
      <c r="AZ1625" s="68"/>
      <c r="BA1625" s="68"/>
      <c r="BB1625" s="68"/>
      <c r="BC1625" s="68"/>
      <c r="BD1625" s="68"/>
      <c r="BE1625" s="68"/>
      <c r="BF1625" s="68"/>
      <c r="BG1625" s="68"/>
      <c r="BH1625" s="68"/>
      <c r="BI1625" s="68"/>
      <c r="BJ1625" s="68"/>
      <c r="BK1625" s="68"/>
      <c r="BL1625" s="68"/>
      <c r="BM1625" s="68"/>
      <c r="BN1625" s="68"/>
      <c r="BO1625" s="68"/>
      <c r="BP1625" s="68"/>
      <c r="BQ1625" s="68"/>
      <c r="BR1625" s="68"/>
      <c r="BS1625" s="68"/>
      <c r="BT1625" s="68"/>
      <c r="BU1625" s="68"/>
      <c r="BV1625" s="68"/>
      <c r="BW1625" s="68"/>
      <c r="BX1625" s="68"/>
      <c r="BY1625" s="68"/>
      <c r="BZ1625" s="68"/>
      <c r="CA1625" s="68"/>
      <c r="CB1625" s="68"/>
      <c r="CC1625" s="68"/>
      <c r="CD1625" s="68"/>
      <c r="CE1625" s="68"/>
      <c r="CF1625" s="68"/>
      <c r="CG1625" s="68"/>
      <c r="CH1625" s="68"/>
      <c r="CI1625" s="68"/>
    </row>
    <row r="1626">
      <c r="A1626" s="66">
        <v>108.0</v>
      </c>
      <c r="B1626" s="68"/>
      <c r="C1626" s="67" t="s">
        <v>758</v>
      </c>
      <c r="D1626" s="67" t="s">
        <v>990</v>
      </c>
      <c r="E1626" s="66">
        <v>2020.0</v>
      </c>
      <c r="F1626" s="67" t="s">
        <v>991</v>
      </c>
      <c r="G1626" s="67" t="s">
        <v>824</v>
      </c>
      <c r="H1626" s="68"/>
      <c r="I1626" s="67" t="s">
        <v>95</v>
      </c>
      <c r="J1626" s="66">
        <v>2020.0</v>
      </c>
      <c r="K1626" s="66">
        <v>75.95</v>
      </c>
      <c r="L1626" s="66">
        <v>2010.0</v>
      </c>
      <c r="M1626" s="67" t="s">
        <v>85</v>
      </c>
      <c r="N1626" s="66">
        <v>37.0</v>
      </c>
      <c r="O1626" s="68"/>
      <c r="P1626" s="66">
        <v>0.012</v>
      </c>
      <c r="Q1626" s="66"/>
      <c r="R1626" s="66">
        <v>1.7</v>
      </c>
      <c r="S1626" s="68"/>
      <c r="T1626" s="66">
        <v>1.0</v>
      </c>
      <c r="U1626" s="68"/>
      <c r="V1626" s="68"/>
      <c r="W1626" s="68"/>
      <c r="X1626" s="69"/>
      <c r="Y1626" s="69"/>
      <c r="Z1626" s="66">
        <v>1.0</v>
      </c>
      <c r="AA1626" s="66">
        <v>1.0</v>
      </c>
      <c r="AB1626" s="68"/>
      <c r="AC1626" s="68"/>
      <c r="AD1626" s="68"/>
      <c r="AE1626" s="68"/>
      <c r="AF1626" s="68"/>
      <c r="AG1626" s="68"/>
      <c r="AH1626" s="68"/>
      <c r="AI1626" s="68"/>
      <c r="AJ1626" s="68"/>
      <c r="AK1626" s="68"/>
      <c r="AL1626" s="68"/>
      <c r="AM1626" s="68"/>
      <c r="AN1626" s="68"/>
      <c r="AO1626" s="68"/>
      <c r="AP1626" s="68"/>
      <c r="AQ1626" s="68"/>
      <c r="AR1626" s="68"/>
      <c r="AS1626" s="68"/>
      <c r="AT1626" s="68"/>
      <c r="AU1626" s="68"/>
      <c r="AV1626" s="68"/>
      <c r="AW1626" s="68"/>
      <c r="AX1626" s="68"/>
      <c r="AY1626" s="68"/>
      <c r="AZ1626" s="68"/>
      <c r="BA1626" s="68"/>
      <c r="BB1626" s="68"/>
      <c r="BC1626" s="68"/>
      <c r="BD1626" s="68"/>
      <c r="BE1626" s="68"/>
      <c r="BF1626" s="68"/>
      <c r="BG1626" s="68"/>
      <c r="BH1626" s="68"/>
      <c r="BI1626" s="68"/>
      <c r="BJ1626" s="68"/>
      <c r="BK1626" s="68"/>
      <c r="BL1626" s="68"/>
      <c r="BM1626" s="68"/>
      <c r="BN1626" s="68"/>
      <c r="BO1626" s="68"/>
      <c r="BP1626" s="68"/>
      <c r="BQ1626" s="68"/>
      <c r="BR1626" s="68"/>
      <c r="BS1626" s="68"/>
      <c r="BT1626" s="68"/>
      <c r="BU1626" s="68"/>
      <c r="BV1626" s="68"/>
      <c r="BW1626" s="68"/>
      <c r="BX1626" s="68"/>
      <c r="BY1626" s="68"/>
      <c r="BZ1626" s="68"/>
      <c r="CA1626" s="68"/>
      <c r="CB1626" s="68"/>
      <c r="CC1626" s="68"/>
      <c r="CD1626" s="68"/>
      <c r="CE1626" s="68"/>
      <c r="CF1626" s="68"/>
      <c r="CG1626" s="68"/>
      <c r="CH1626" s="68"/>
      <c r="CI1626" s="68"/>
    </row>
    <row r="1627">
      <c r="A1627" s="66">
        <v>108.0</v>
      </c>
      <c r="B1627" s="68"/>
      <c r="C1627" s="67" t="s">
        <v>758</v>
      </c>
      <c r="D1627" s="67" t="s">
        <v>990</v>
      </c>
      <c r="E1627" s="66">
        <v>2020.0</v>
      </c>
      <c r="F1627" s="67" t="s">
        <v>991</v>
      </c>
      <c r="G1627" s="67" t="s">
        <v>824</v>
      </c>
      <c r="H1627" s="68"/>
      <c r="I1627" s="67" t="s">
        <v>95</v>
      </c>
      <c r="J1627" s="66">
        <v>2020.0</v>
      </c>
      <c r="K1627" s="66">
        <v>122.85</v>
      </c>
      <c r="L1627" s="66">
        <v>2010.0</v>
      </c>
      <c r="M1627" s="67" t="s">
        <v>85</v>
      </c>
      <c r="N1627" s="66">
        <v>37.0</v>
      </c>
      <c r="O1627" s="68"/>
      <c r="P1627" s="66">
        <v>0.015</v>
      </c>
      <c r="Q1627" s="66"/>
      <c r="R1627" s="66">
        <v>1.0000001</v>
      </c>
      <c r="S1627" s="68"/>
      <c r="T1627" s="66">
        <v>1.0</v>
      </c>
      <c r="U1627" s="68"/>
      <c r="V1627" s="68"/>
      <c r="W1627" s="68"/>
      <c r="X1627" s="69"/>
      <c r="Y1627" s="69"/>
      <c r="Z1627" s="66">
        <v>1.0</v>
      </c>
      <c r="AA1627" s="66">
        <v>1.0</v>
      </c>
      <c r="AB1627" s="68"/>
      <c r="AC1627" s="68"/>
      <c r="AD1627" s="68"/>
      <c r="AE1627" s="68"/>
      <c r="AF1627" s="68"/>
      <c r="AG1627" s="68"/>
      <c r="AH1627" s="68"/>
      <c r="AI1627" s="68"/>
      <c r="AJ1627" s="68"/>
      <c r="AK1627" s="68"/>
      <c r="AL1627" s="68"/>
      <c r="AM1627" s="68"/>
      <c r="AN1627" s="68"/>
      <c r="AO1627" s="68"/>
      <c r="AP1627" s="68"/>
      <c r="AQ1627" s="68"/>
      <c r="AR1627" s="68"/>
      <c r="AS1627" s="68"/>
      <c r="AT1627" s="68"/>
      <c r="AU1627" s="68"/>
      <c r="AV1627" s="68"/>
      <c r="AW1627" s="68"/>
      <c r="AX1627" s="68"/>
      <c r="AY1627" s="68"/>
      <c r="AZ1627" s="68"/>
      <c r="BA1627" s="68"/>
      <c r="BB1627" s="68"/>
      <c r="BC1627" s="68"/>
      <c r="BD1627" s="68"/>
      <c r="BE1627" s="68"/>
      <c r="BF1627" s="68"/>
      <c r="BG1627" s="68"/>
      <c r="BH1627" s="68"/>
      <c r="BI1627" s="68"/>
      <c r="BJ1627" s="68"/>
      <c r="BK1627" s="68"/>
      <c r="BL1627" s="68"/>
      <c r="BM1627" s="68"/>
      <c r="BN1627" s="68"/>
      <c r="BO1627" s="68"/>
      <c r="BP1627" s="68"/>
      <c r="BQ1627" s="68"/>
      <c r="BR1627" s="68"/>
      <c r="BS1627" s="68"/>
      <c r="BT1627" s="68"/>
      <c r="BU1627" s="68"/>
      <c r="BV1627" s="68"/>
      <c r="BW1627" s="68"/>
      <c r="BX1627" s="68"/>
      <c r="BY1627" s="68"/>
      <c r="BZ1627" s="68"/>
      <c r="CA1627" s="68"/>
      <c r="CB1627" s="68"/>
      <c r="CC1627" s="68"/>
      <c r="CD1627" s="68"/>
      <c r="CE1627" s="68"/>
      <c r="CF1627" s="68"/>
      <c r="CG1627" s="68"/>
      <c r="CH1627" s="68"/>
      <c r="CI1627" s="68"/>
    </row>
    <row r="1628">
      <c r="A1628" s="66">
        <v>108.0</v>
      </c>
      <c r="B1628" s="68"/>
      <c r="C1628" s="67" t="s">
        <v>758</v>
      </c>
      <c r="D1628" s="67" t="s">
        <v>990</v>
      </c>
      <c r="E1628" s="66">
        <v>2020.0</v>
      </c>
      <c r="F1628" s="67" t="s">
        <v>991</v>
      </c>
      <c r="G1628" s="67" t="s">
        <v>824</v>
      </c>
      <c r="H1628" s="68"/>
      <c r="I1628" s="67" t="s">
        <v>95</v>
      </c>
      <c r="J1628" s="66">
        <v>2020.0</v>
      </c>
      <c r="K1628" s="66">
        <v>93.04</v>
      </c>
      <c r="L1628" s="66">
        <v>2010.0</v>
      </c>
      <c r="M1628" s="67" t="s">
        <v>85</v>
      </c>
      <c r="N1628" s="66">
        <v>37.0</v>
      </c>
      <c r="O1628" s="68"/>
      <c r="P1628" s="66">
        <v>0.015</v>
      </c>
      <c r="Q1628" s="66"/>
      <c r="R1628" s="66">
        <v>1.3</v>
      </c>
      <c r="S1628" s="68"/>
      <c r="T1628" s="66">
        <v>1.0</v>
      </c>
      <c r="U1628" s="68"/>
      <c r="V1628" s="68"/>
      <c r="W1628" s="68"/>
      <c r="X1628" s="69"/>
      <c r="Y1628" s="69"/>
      <c r="Z1628" s="66">
        <v>1.0</v>
      </c>
      <c r="AA1628" s="66">
        <v>1.0</v>
      </c>
      <c r="AB1628" s="68"/>
      <c r="AC1628" s="68"/>
      <c r="AD1628" s="68"/>
      <c r="AE1628" s="68"/>
      <c r="AF1628" s="68"/>
      <c r="AG1628" s="68"/>
      <c r="AH1628" s="68"/>
      <c r="AI1628" s="68"/>
      <c r="AJ1628" s="68"/>
      <c r="AK1628" s="68"/>
      <c r="AL1628" s="68"/>
      <c r="AM1628" s="68"/>
      <c r="AN1628" s="68"/>
      <c r="AO1628" s="68"/>
      <c r="AP1628" s="68"/>
      <c r="AQ1628" s="68"/>
      <c r="AR1628" s="68"/>
      <c r="AS1628" s="68"/>
      <c r="AT1628" s="68"/>
      <c r="AU1628" s="68"/>
      <c r="AV1628" s="68"/>
      <c r="AW1628" s="68"/>
      <c r="AX1628" s="68"/>
      <c r="AY1628" s="68"/>
      <c r="AZ1628" s="68"/>
      <c r="BA1628" s="68"/>
      <c r="BB1628" s="68"/>
      <c r="BC1628" s="68"/>
      <c r="BD1628" s="68"/>
      <c r="BE1628" s="68"/>
      <c r="BF1628" s="68"/>
      <c r="BG1628" s="68"/>
      <c r="BH1628" s="68"/>
      <c r="BI1628" s="68"/>
      <c r="BJ1628" s="68"/>
      <c r="BK1628" s="68"/>
      <c r="BL1628" s="68"/>
      <c r="BM1628" s="68"/>
      <c r="BN1628" s="68"/>
      <c r="BO1628" s="68"/>
      <c r="BP1628" s="68"/>
      <c r="BQ1628" s="68"/>
      <c r="BR1628" s="68"/>
      <c r="BS1628" s="68"/>
      <c r="BT1628" s="68"/>
      <c r="BU1628" s="68"/>
      <c r="BV1628" s="68"/>
      <c r="BW1628" s="68"/>
      <c r="BX1628" s="68"/>
      <c r="BY1628" s="68"/>
      <c r="BZ1628" s="68"/>
      <c r="CA1628" s="68"/>
      <c r="CB1628" s="68"/>
      <c r="CC1628" s="68"/>
      <c r="CD1628" s="68"/>
      <c r="CE1628" s="68"/>
      <c r="CF1628" s="68"/>
      <c r="CG1628" s="68"/>
      <c r="CH1628" s="68"/>
      <c r="CI1628" s="68"/>
    </row>
    <row r="1629">
      <c r="A1629" s="66">
        <v>108.0</v>
      </c>
      <c r="B1629" s="68"/>
      <c r="C1629" s="67" t="s">
        <v>758</v>
      </c>
      <c r="D1629" s="67" t="s">
        <v>990</v>
      </c>
      <c r="E1629" s="66">
        <v>2020.0</v>
      </c>
      <c r="F1629" s="67" t="s">
        <v>991</v>
      </c>
      <c r="G1629" s="67" t="s">
        <v>824</v>
      </c>
      <c r="H1629" s="68"/>
      <c r="I1629" s="67" t="s">
        <v>95</v>
      </c>
      <c r="J1629" s="66">
        <v>2020.0</v>
      </c>
      <c r="K1629" s="66">
        <v>54.0</v>
      </c>
      <c r="L1629" s="66">
        <v>2010.0</v>
      </c>
      <c r="M1629" s="67" t="s">
        <v>85</v>
      </c>
      <c r="N1629" s="66">
        <v>37.0</v>
      </c>
      <c r="O1629" s="68"/>
      <c r="P1629" s="66">
        <v>0.015</v>
      </c>
      <c r="Q1629" s="66"/>
      <c r="R1629" s="66">
        <v>2.0</v>
      </c>
      <c r="S1629" s="68"/>
      <c r="T1629" s="66">
        <v>1.0</v>
      </c>
      <c r="U1629" s="68"/>
      <c r="V1629" s="68"/>
      <c r="W1629" s="68"/>
      <c r="X1629" s="69"/>
      <c r="Y1629" s="69"/>
      <c r="Z1629" s="66">
        <v>1.0</v>
      </c>
      <c r="AA1629" s="66">
        <v>1.0</v>
      </c>
      <c r="AB1629" s="68"/>
      <c r="AC1629" s="68"/>
      <c r="AD1629" s="68"/>
      <c r="AE1629" s="68"/>
      <c r="AF1629" s="68"/>
      <c r="AG1629" s="68"/>
      <c r="AH1629" s="68"/>
      <c r="AI1629" s="68"/>
      <c r="AJ1629" s="68"/>
      <c r="AK1629" s="68"/>
      <c r="AL1629" s="68"/>
      <c r="AM1629" s="68"/>
      <c r="AN1629" s="68"/>
      <c r="AO1629" s="68"/>
      <c r="AP1629" s="68"/>
      <c r="AQ1629" s="68"/>
      <c r="AR1629" s="68"/>
      <c r="AS1629" s="68"/>
      <c r="AT1629" s="68"/>
      <c r="AU1629" s="68"/>
      <c r="AV1629" s="68"/>
      <c r="AW1629" s="68"/>
      <c r="AX1629" s="68"/>
      <c r="AY1629" s="68"/>
      <c r="AZ1629" s="68"/>
      <c r="BA1629" s="68"/>
      <c r="BB1629" s="68"/>
      <c r="BC1629" s="68"/>
      <c r="BD1629" s="68"/>
      <c r="BE1629" s="68"/>
      <c r="BF1629" s="68"/>
      <c r="BG1629" s="68"/>
      <c r="BH1629" s="68"/>
      <c r="BI1629" s="68"/>
      <c r="BJ1629" s="68"/>
      <c r="BK1629" s="68"/>
      <c r="BL1629" s="68"/>
      <c r="BM1629" s="68"/>
      <c r="BN1629" s="68"/>
      <c r="BO1629" s="68"/>
      <c r="BP1629" s="68"/>
      <c r="BQ1629" s="68"/>
      <c r="BR1629" s="68"/>
      <c r="BS1629" s="68"/>
      <c r="BT1629" s="68"/>
      <c r="BU1629" s="68"/>
      <c r="BV1629" s="68"/>
      <c r="BW1629" s="68"/>
      <c r="BX1629" s="68"/>
      <c r="BY1629" s="68"/>
      <c r="BZ1629" s="68"/>
      <c r="CA1629" s="68"/>
      <c r="CB1629" s="68"/>
      <c r="CC1629" s="68"/>
      <c r="CD1629" s="68"/>
      <c r="CE1629" s="68"/>
      <c r="CF1629" s="68"/>
      <c r="CG1629" s="68"/>
      <c r="CH1629" s="68"/>
      <c r="CI1629" s="68"/>
    </row>
    <row r="1630">
      <c r="A1630" s="66">
        <v>108.0</v>
      </c>
      <c r="B1630" s="68"/>
      <c r="C1630" s="67" t="s">
        <v>758</v>
      </c>
      <c r="D1630" s="67" t="s">
        <v>990</v>
      </c>
      <c r="E1630" s="66">
        <v>2020.0</v>
      </c>
      <c r="F1630" s="67" t="s">
        <v>991</v>
      </c>
      <c r="G1630" s="67" t="s">
        <v>824</v>
      </c>
      <c r="H1630" s="68"/>
      <c r="I1630" s="67" t="s">
        <v>95</v>
      </c>
      <c r="J1630" s="66">
        <v>2020.0</v>
      </c>
      <c r="K1630" s="66">
        <v>22.03</v>
      </c>
      <c r="L1630" s="66">
        <v>2010.0</v>
      </c>
      <c r="M1630" s="67" t="s">
        <v>85</v>
      </c>
      <c r="N1630" s="66">
        <v>37.0</v>
      </c>
      <c r="O1630" s="68"/>
      <c r="P1630" s="66">
        <v>0.015</v>
      </c>
      <c r="Q1630" s="66"/>
      <c r="R1630" s="66">
        <v>4.0</v>
      </c>
      <c r="S1630" s="68"/>
      <c r="T1630" s="66">
        <v>1.0</v>
      </c>
      <c r="U1630" s="68"/>
      <c r="V1630" s="68"/>
      <c r="W1630" s="68"/>
      <c r="X1630" s="69"/>
      <c r="Y1630" s="69"/>
      <c r="Z1630" s="66">
        <v>1.0</v>
      </c>
      <c r="AA1630" s="66">
        <v>1.0</v>
      </c>
      <c r="AB1630" s="68"/>
      <c r="AC1630" s="68"/>
      <c r="AD1630" s="68"/>
      <c r="AE1630" s="68"/>
      <c r="AF1630" s="68"/>
      <c r="AG1630" s="68"/>
      <c r="AH1630" s="68"/>
      <c r="AI1630" s="68"/>
      <c r="AJ1630" s="68"/>
      <c r="AK1630" s="68"/>
      <c r="AL1630" s="68"/>
      <c r="AM1630" s="68"/>
      <c r="AN1630" s="68"/>
      <c r="AO1630" s="68"/>
      <c r="AP1630" s="68"/>
      <c r="AQ1630" s="68"/>
      <c r="AR1630" s="68"/>
      <c r="AS1630" s="68"/>
      <c r="AT1630" s="68"/>
      <c r="AU1630" s="68"/>
      <c r="AV1630" s="68"/>
      <c r="AW1630" s="68"/>
      <c r="AX1630" s="68"/>
      <c r="AY1630" s="68"/>
      <c r="AZ1630" s="68"/>
      <c r="BA1630" s="68"/>
      <c r="BB1630" s="68"/>
      <c r="BC1630" s="68"/>
      <c r="BD1630" s="68"/>
      <c r="BE1630" s="68"/>
      <c r="BF1630" s="68"/>
      <c r="BG1630" s="68"/>
      <c r="BH1630" s="68"/>
      <c r="BI1630" s="68"/>
      <c r="BJ1630" s="68"/>
      <c r="BK1630" s="68"/>
      <c r="BL1630" s="68"/>
      <c r="BM1630" s="68"/>
      <c r="BN1630" s="68"/>
      <c r="BO1630" s="68"/>
      <c r="BP1630" s="68"/>
      <c r="BQ1630" s="68"/>
      <c r="BR1630" s="68"/>
      <c r="BS1630" s="68"/>
      <c r="BT1630" s="68"/>
      <c r="BU1630" s="68"/>
      <c r="BV1630" s="68"/>
      <c r="BW1630" s="68"/>
      <c r="BX1630" s="68"/>
      <c r="BY1630" s="68"/>
      <c r="BZ1630" s="68"/>
      <c r="CA1630" s="68"/>
      <c r="CB1630" s="68"/>
      <c r="CC1630" s="68"/>
      <c r="CD1630" s="68"/>
      <c r="CE1630" s="68"/>
      <c r="CF1630" s="68"/>
      <c r="CG1630" s="68"/>
      <c r="CH1630" s="68"/>
      <c r="CI1630" s="68"/>
    </row>
    <row r="1631">
      <c r="A1631" s="66">
        <v>108.0</v>
      </c>
      <c r="B1631" s="68"/>
      <c r="C1631" s="67" t="s">
        <v>758</v>
      </c>
      <c r="D1631" s="67" t="s">
        <v>990</v>
      </c>
      <c r="E1631" s="66">
        <v>2020.0</v>
      </c>
      <c r="F1631" s="67" t="s">
        <v>991</v>
      </c>
      <c r="G1631" s="67" t="s">
        <v>824</v>
      </c>
      <c r="H1631" s="68"/>
      <c r="I1631" s="67" t="s">
        <v>95</v>
      </c>
      <c r="J1631" s="66">
        <v>2020.0</v>
      </c>
      <c r="K1631" s="66">
        <v>215.66</v>
      </c>
      <c r="L1631" s="66">
        <v>2010.0</v>
      </c>
      <c r="M1631" s="67" t="s">
        <v>85</v>
      </c>
      <c r="N1631" s="66">
        <v>37.0</v>
      </c>
      <c r="O1631" s="68"/>
      <c r="P1631" s="66">
        <v>0.02</v>
      </c>
      <c r="Q1631" s="66"/>
      <c r="R1631" s="66">
        <v>0.2</v>
      </c>
      <c r="S1631" s="68"/>
      <c r="T1631" s="66">
        <v>1.0</v>
      </c>
      <c r="U1631" s="68"/>
      <c r="V1631" s="68"/>
      <c r="W1631" s="68"/>
      <c r="X1631" s="69"/>
      <c r="Y1631" s="69"/>
      <c r="Z1631" s="66">
        <v>1.0</v>
      </c>
      <c r="AA1631" s="66">
        <v>1.0</v>
      </c>
      <c r="AB1631" s="68"/>
      <c r="AC1631" s="68"/>
      <c r="AD1631" s="68"/>
      <c r="AE1631" s="68"/>
      <c r="AF1631" s="68"/>
      <c r="AG1631" s="68"/>
      <c r="AH1631" s="68"/>
      <c r="AI1631" s="68"/>
      <c r="AJ1631" s="68"/>
      <c r="AK1631" s="68"/>
      <c r="AL1631" s="68"/>
      <c r="AM1631" s="68"/>
      <c r="AN1631" s="68"/>
      <c r="AO1631" s="68"/>
      <c r="AP1631" s="68"/>
      <c r="AQ1631" s="68"/>
      <c r="AR1631" s="68"/>
      <c r="AS1631" s="68"/>
      <c r="AT1631" s="68"/>
      <c r="AU1631" s="68"/>
      <c r="AV1631" s="68"/>
      <c r="AW1631" s="68"/>
      <c r="AX1631" s="68"/>
      <c r="AY1631" s="68"/>
      <c r="AZ1631" s="68"/>
      <c r="BA1631" s="68"/>
      <c r="BB1631" s="68"/>
      <c r="BC1631" s="68"/>
      <c r="BD1631" s="68"/>
      <c r="BE1631" s="68"/>
      <c r="BF1631" s="68"/>
      <c r="BG1631" s="68"/>
      <c r="BH1631" s="68"/>
      <c r="BI1631" s="68"/>
      <c r="BJ1631" s="68"/>
      <c r="BK1631" s="68"/>
      <c r="BL1631" s="68"/>
      <c r="BM1631" s="68"/>
      <c r="BN1631" s="68"/>
      <c r="BO1631" s="68"/>
      <c r="BP1631" s="68"/>
      <c r="BQ1631" s="68"/>
      <c r="BR1631" s="68"/>
      <c r="BS1631" s="68"/>
      <c r="BT1631" s="68"/>
      <c r="BU1631" s="68"/>
      <c r="BV1631" s="68"/>
      <c r="BW1631" s="68"/>
      <c r="BX1631" s="68"/>
      <c r="BY1631" s="68"/>
      <c r="BZ1631" s="68"/>
      <c r="CA1631" s="68"/>
      <c r="CB1631" s="68"/>
      <c r="CC1631" s="68"/>
      <c r="CD1631" s="68"/>
      <c r="CE1631" s="68"/>
      <c r="CF1631" s="68"/>
      <c r="CG1631" s="68"/>
      <c r="CH1631" s="68"/>
      <c r="CI1631" s="68"/>
    </row>
    <row r="1632">
      <c r="A1632" s="66">
        <v>108.0</v>
      </c>
      <c r="B1632" s="68"/>
      <c r="C1632" s="67" t="s">
        <v>758</v>
      </c>
      <c r="D1632" s="67" t="s">
        <v>990</v>
      </c>
      <c r="E1632" s="66">
        <v>2020.0</v>
      </c>
      <c r="F1632" s="67" t="s">
        <v>991</v>
      </c>
      <c r="G1632" s="67" t="s">
        <v>824</v>
      </c>
      <c r="H1632" s="68"/>
      <c r="I1632" s="67" t="s">
        <v>95</v>
      </c>
      <c r="J1632" s="66">
        <v>2020.0</v>
      </c>
      <c r="K1632" s="66">
        <v>215.66</v>
      </c>
      <c r="L1632" s="66">
        <v>2010.0</v>
      </c>
      <c r="M1632" s="67" t="s">
        <v>85</v>
      </c>
      <c r="N1632" s="66">
        <v>37.0</v>
      </c>
      <c r="O1632" s="68"/>
      <c r="P1632" s="66">
        <v>0.02</v>
      </c>
      <c r="Q1632" s="66"/>
      <c r="R1632" s="66">
        <v>0.2</v>
      </c>
      <c r="S1632" s="68"/>
      <c r="T1632" s="66">
        <v>1.0</v>
      </c>
      <c r="U1632" s="68"/>
      <c r="V1632" s="68"/>
      <c r="W1632" s="68"/>
      <c r="X1632" s="69"/>
      <c r="Y1632" s="69"/>
      <c r="Z1632" s="66">
        <v>1.0</v>
      </c>
      <c r="AA1632" s="66">
        <v>1.0</v>
      </c>
      <c r="AB1632" s="68"/>
      <c r="AC1632" s="68"/>
      <c r="AD1632" s="68"/>
      <c r="AE1632" s="68"/>
      <c r="AF1632" s="68"/>
      <c r="AG1632" s="68"/>
      <c r="AH1632" s="68"/>
      <c r="AI1632" s="68"/>
      <c r="AJ1632" s="68"/>
      <c r="AK1632" s="68"/>
      <c r="AL1632" s="68"/>
      <c r="AM1632" s="68"/>
      <c r="AN1632" s="68"/>
      <c r="AO1632" s="68"/>
      <c r="AP1632" s="68"/>
      <c r="AQ1632" s="68"/>
      <c r="AR1632" s="68"/>
      <c r="AS1632" s="68"/>
      <c r="AT1632" s="68"/>
      <c r="AU1632" s="68"/>
      <c r="AV1632" s="68"/>
      <c r="AW1632" s="68"/>
      <c r="AX1632" s="68"/>
      <c r="AY1632" s="68"/>
      <c r="AZ1632" s="68"/>
      <c r="BA1632" s="68"/>
      <c r="BB1632" s="68"/>
      <c r="BC1632" s="68"/>
      <c r="BD1632" s="68"/>
      <c r="BE1632" s="68"/>
      <c r="BF1632" s="68"/>
      <c r="BG1632" s="68"/>
      <c r="BH1632" s="68"/>
      <c r="BI1632" s="68"/>
      <c r="BJ1632" s="68"/>
      <c r="BK1632" s="68"/>
      <c r="BL1632" s="68"/>
      <c r="BM1632" s="68"/>
      <c r="BN1632" s="68"/>
      <c r="BO1632" s="68"/>
      <c r="BP1632" s="68"/>
      <c r="BQ1632" s="68"/>
      <c r="BR1632" s="68"/>
      <c r="BS1632" s="68"/>
      <c r="BT1632" s="68"/>
      <c r="BU1632" s="68"/>
      <c r="BV1632" s="68"/>
      <c r="BW1632" s="68"/>
      <c r="BX1632" s="68"/>
      <c r="BY1632" s="68"/>
      <c r="BZ1632" s="68"/>
      <c r="CA1632" s="68"/>
      <c r="CB1632" s="68"/>
      <c r="CC1632" s="68"/>
      <c r="CD1632" s="68"/>
      <c r="CE1632" s="68"/>
      <c r="CF1632" s="68"/>
      <c r="CG1632" s="68"/>
      <c r="CH1632" s="68"/>
      <c r="CI1632" s="68"/>
    </row>
    <row r="1633">
      <c r="A1633" s="66">
        <v>108.0</v>
      </c>
      <c r="B1633" s="68"/>
      <c r="C1633" s="67" t="s">
        <v>758</v>
      </c>
      <c r="D1633" s="67" t="s">
        <v>990</v>
      </c>
      <c r="E1633" s="66">
        <v>2020.0</v>
      </c>
      <c r="F1633" s="67" t="s">
        <v>991</v>
      </c>
      <c r="G1633" s="67" t="s">
        <v>824</v>
      </c>
      <c r="H1633" s="68"/>
      <c r="I1633" s="67" t="s">
        <v>95</v>
      </c>
      <c r="J1633" s="66">
        <v>2020.0</v>
      </c>
      <c r="K1633" s="66">
        <v>186.76</v>
      </c>
      <c r="L1633" s="66">
        <v>2010.0</v>
      </c>
      <c r="M1633" s="67" t="s">
        <v>85</v>
      </c>
      <c r="N1633" s="66">
        <v>37.0</v>
      </c>
      <c r="O1633" s="68"/>
      <c r="P1633" s="66">
        <v>0.02</v>
      </c>
      <c r="Q1633" s="66"/>
      <c r="R1633" s="66">
        <v>0.333</v>
      </c>
      <c r="S1633" s="68"/>
      <c r="T1633" s="66">
        <v>1.0</v>
      </c>
      <c r="U1633" s="68"/>
      <c r="V1633" s="68"/>
      <c r="W1633" s="68"/>
      <c r="X1633" s="69"/>
      <c r="Y1633" s="69"/>
      <c r="Z1633" s="66">
        <v>1.0</v>
      </c>
      <c r="AA1633" s="66">
        <v>1.0</v>
      </c>
      <c r="AB1633" s="68"/>
      <c r="AC1633" s="68"/>
      <c r="AD1633" s="68"/>
      <c r="AE1633" s="68"/>
      <c r="AF1633" s="68"/>
      <c r="AG1633" s="68"/>
      <c r="AH1633" s="68"/>
      <c r="AI1633" s="68"/>
      <c r="AJ1633" s="68"/>
      <c r="AK1633" s="68"/>
      <c r="AL1633" s="68"/>
      <c r="AM1633" s="68"/>
      <c r="AN1633" s="68"/>
      <c r="AO1633" s="68"/>
      <c r="AP1633" s="68"/>
      <c r="AQ1633" s="68"/>
      <c r="AR1633" s="68"/>
      <c r="AS1633" s="68"/>
      <c r="AT1633" s="68"/>
      <c r="AU1633" s="68"/>
      <c r="AV1633" s="68"/>
      <c r="AW1633" s="68"/>
      <c r="AX1633" s="68"/>
      <c r="AY1633" s="68"/>
      <c r="AZ1633" s="68"/>
      <c r="BA1633" s="68"/>
      <c r="BB1633" s="68"/>
      <c r="BC1633" s="68"/>
      <c r="BD1633" s="68"/>
      <c r="BE1633" s="68"/>
      <c r="BF1633" s="68"/>
      <c r="BG1633" s="68"/>
      <c r="BH1633" s="68"/>
      <c r="BI1633" s="68"/>
      <c r="BJ1633" s="68"/>
      <c r="BK1633" s="68"/>
      <c r="BL1633" s="68"/>
      <c r="BM1633" s="68"/>
      <c r="BN1633" s="68"/>
      <c r="BO1633" s="68"/>
      <c r="BP1633" s="68"/>
      <c r="BQ1633" s="68"/>
      <c r="BR1633" s="68"/>
      <c r="BS1633" s="68"/>
      <c r="BT1633" s="68"/>
      <c r="BU1633" s="68"/>
      <c r="BV1633" s="68"/>
      <c r="BW1633" s="68"/>
      <c r="BX1633" s="68"/>
      <c r="BY1633" s="68"/>
      <c r="BZ1633" s="68"/>
      <c r="CA1633" s="68"/>
      <c r="CB1633" s="68"/>
      <c r="CC1633" s="68"/>
      <c r="CD1633" s="68"/>
      <c r="CE1633" s="68"/>
      <c r="CF1633" s="68"/>
      <c r="CG1633" s="68"/>
      <c r="CH1633" s="68"/>
      <c r="CI1633" s="68"/>
    </row>
    <row r="1634">
      <c r="A1634" s="66">
        <v>108.0</v>
      </c>
      <c r="B1634" s="68"/>
      <c r="C1634" s="67" t="s">
        <v>758</v>
      </c>
      <c r="D1634" s="67" t="s">
        <v>990</v>
      </c>
      <c r="E1634" s="66">
        <v>2020.0</v>
      </c>
      <c r="F1634" s="67" t="s">
        <v>991</v>
      </c>
      <c r="G1634" s="67" t="s">
        <v>824</v>
      </c>
      <c r="H1634" s="68"/>
      <c r="I1634" s="67" t="s">
        <v>95</v>
      </c>
      <c r="J1634" s="66">
        <v>2020.0</v>
      </c>
      <c r="K1634" s="66">
        <v>156.56</v>
      </c>
      <c r="L1634" s="66">
        <v>2010.0</v>
      </c>
      <c r="M1634" s="67" t="s">
        <v>85</v>
      </c>
      <c r="N1634" s="66">
        <v>37.0</v>
      </c>
      <c r="O1634" s="68"/>
      <c r="P1634" s="66">
        <v>0.02</v>
      </c>
      <c r="Q1634" s="66"/>
      <c r="R1634" s="66">
        <v>0.5</v>
      </c>
      <c r="S1634" s="68"/>
      <c r="T1634" s="66">
        <v>1.0</v>
      </c>
      <c r="U1634" s="68"/>
      <c r="V1634" s="68"/>
      <c r="W1634" s="68"/>
      <c r="X1634" s="69"/>
      <c r="Y1634" s="69"/>
      <c r="Z1634" s="66">
        <v>1.0</v>
      </c>
      <c r="AA1634" s="66">
        <v>1.0</v>
      </c>
      <c r="AB1634" s="68"/>
      <c r="AC1634" s="68"/>
      <c r="AD1634" s="68"/>
      <c r="AE1634" s="68"/>
      <c r="AF1634" s="68"/>
      <c r="AG1634" s="68"/>
      <c r="AH1634" s="68"/>
      <c r="AI1634" s="68"/>
      <c r="AJ1634" s="68"/>
      <c r="AK1634" s="68"/>
      <c r="AL1634" s="68"/>
      <c r="AM1634" s="68"/>
      <c r="AN1634" s="68"/>
      <c r="AO1634" s="68"/>
      <c r="AP1634" s="68"/>
      <c r="AQ1634" s="68"/>
      <c r="AR1634" s="68"/>
      <c r="AS1634" s="68"/>
      <c r="AT1634" s="68"/>
      <c r="AU1634" s="68"/>
      <c r="AV1634" s="68"/>
      <c r="AW1634" s="68"/>
      <c r="AX1634" s="68"/>
      <c r="AY1634" s="68"/>
      <c r="AZ1634" s="68"/>
      <c r="BA1634" s="68"/>
      <c r="BB1634" s="68"/>
      <c r="BC1634" s="68"/>
      <c r="BD1634" s="68"/>
      <c r="BE1634" s="68"/>
      <c r="BF1634" s="68"/>
      <c r="BG1634" s="68"/>
      <c r="BH1634" s="68"/>
      <c r="BI1634" s="68"/>
      <c r="BJ1634" s="68"/>
      <c r="BK1634" s="68"/>
      <c r="BL1634" s="68"/>
      <c r="BM1634" s="68"/>
      <c r="BN1634" s="68"/>
      <c r="BO1634" s="68"/>
      <c r="BP1634" s="68"/>
      <c r="BQ1634" s="68"/>
      <c r="BR1634" s="68"/>
      <c r="BS1634" s="68"/>
      <c r="BT1634" s="68"/>
      <c r="BU1634" s="68"/>
      <c r="BV1634" s="68"/>
      <c r="BW1634" s="68"/>
      <c r="BX1634" s="68"/>
      <c r="BY1634" s="68"/>
      <c r="BZ1634" s="68"/>
      <c r="CA1634" s="68"/>
      <c r="CB1634" s="68"/>
      <c r="CC1634" s="68"/>
      <c r="CD1634" s="68"/>
      <c r="CE1634" s="68"/>
      <c r="CF1634" s="68"/>
      <c r="CG1634" s="68"/>
      <c r="CH1634" s="68"/>
      <c r="CI1634" s="68"/>
    </row>
    <row r="1635">
      <c r="A1635" s="66">
        <v>108.0</v>
      </c>
      <c r="B1635" s="68"/>
      <c r="C1635" s="67" t="s">
        <v>758</v>
      </c>
      <c r="D1635" s="67" t="s">
        <v>990</v>
      </c>
      <c r="E1635" s="66">
        <v>2020.0</v>
      </c>
      <c r="F1635" s="67" t="s">
        <v>991</v>
      </c>
      <c r="G1635" s="67" t="s">
        <v>824</v>
      </c>
      <c r="H1635" s="68"/>
      <c r="I1635" s="67" t="s">
        <v>95</v>
      </c>
      <c r="J1635" s="66">
        <v>2020.0</v>
      </c>
      <c r="K1635" s="66">
        <v>156.56</v>
      </c>
      <c r="L1635" s="66">
        <v>2010.0</v>
      </c>
      <c r="M1635" s="67" t="s">
        <v>85</v>
      </c>
      <c r="N1635" s="66">
        <v>37.0</v>
      </c>
      <c r="O1635" s="68"/>
      <c r="P1635" s="66">
        <v>0.02</v>
      </c>
      <c r="Q1635" s="66"/>
      <c r="R1635" s="66">
        <v>0.5</v>
      </c>
      <c r="S1635" s="68"/>
      <c r="T1635" s="66">
        <v>1.0</v>
      </c>
      <c r="U1635" s="68"/>
      <c r="V1635" s="68"/>
      <c r="W1635" s="68"/>
      <c r="X1635" s="69"/>
      <c r="Y1635" s="69"/>
      <c r="Z1635" s="66">
        <v>1.0</v>
      </c>
      <c r="AA1635" s="66">
        <v>1.0</v>
      </c>
      <c r="AB1635" s="68"/>
      <c r="AC1635" s="68"/>
      <c r="AD1635" s="68"/>
      <c r="AE1635" s="68"/>
      <c r="AF1635" s="68"/>
      <c r="AG1635" s="68"/>
      <c r="AH1635" s="68"/>
      <c r="AI1635" s="68"/>
      <c r="AJ1635" s="68"/>
      <c r="AK1635" s="68"/>
      <c r="AL1635" s="68"/>
      <c r="AM1635" s="68"/>
      <c r="AN1635" s="68"/>
      <c r="AO1635" s="68"/>
      <c r="AP1635" s="68"/>
      <c r="AQ1635" s="68"/>
      <c r="AR1635" s="68"/>
      <c r="AS1635" s="68"/>
      <c r="AT1635" s="68"/>
      <c r="AU1635" s="68"/>
      <c r="AV1635" s="68"/>
      <c r="AW1635" s="68"/>
      <c r="AX1635" s="68"/>
      <c r="AY1635" s="68"/>
      <c r="AZ1635" s="68"/>
      <c r="BA1635" s="68"/>
      <c r="BB1635" s="68"/>
      <c r="BC1635" s="68"/>
      <c r="BD1635" s="68"/>
      <c r="BE1635" s="68"/>
      <c r="BF1635" s="68"/>
      <c r="BG1635" s="68"/>
      <c r="BH1635" s="68"/>
      <c r="BI1635" s="68"/>
      <c r="BJ1635" s="68"/>
      <c r="BK1635" s="68"/>
      <c r="BL1635" s="68"/>
      <c r="BM1635" s="68"/>
      <c r="BN1635" s="68"/>
      <c r="BO1635" s="68"/>
      <c r="BP1635" s="68"/>
      <c r="BQ1635" s="68"/>
      <c r="BR1635" s="68"/>
      <c r="BS1635" s="68"/>
      <c r="BT1635" s="68"/>
      <c r="BU1635" s="68"/>
      <c r="BV1635" s="68"/>
      <c r="BW1635" s="68"/>
      <c r="BX1635" s="68"/>
      <c r="BY1635" s="68"/>
      <c r="BZ1635" s="68"/>
      <c r="CA1635" s="68"/>
      <c r="CB1635" s="68"/>
      <c r="CC1635" s="68"/>
      <c r="CD1635" s="68"/>
      <c r="CE1635" s="68"/>
      <c r="CF1635" s="68"/>
      <c r="CG1635" s="68"/>
      <c r="CH1635" s="68"/>
      <c r="CI1635" s="68"/>
    </row>
    <row r="1636">
      <c r="A1636" s="66">
        <v>108.0</v>
      </c>
      <c r="B1636" s="68"/>
      <c r="C1636" s="67" t="s">
        <v>758</v>
      </c>
      <c r="D1636" s="67" t="s">
        <v>990</v>
      </c>
      <c r="E1636" s="66">
        <v>2020.0</v>
      </c>
      <c r="F1636" s="67" t="s">
        <v>991</v>
      </c>
      <c r="G1636" s="67" t="s">
        <v>824</v>
      </c>
      <c r="H1636" s="68"/>
      <c r="I1636" s="67" t="s">
        <v>95</v>
      </c>
      <c r="J1636" s="66">
        <v>2020.0</v>
      </c>
      <c r="K1636" s="66">
        <v>156.56</v>
      </c>
      <c r="L1636" s="66">
        <v>2010.0</v>
      </c>
      <c r="M1636" s="67" t="s">
        <v>85</v>
      </c>
      <c r="N1636" s="66">
        <v>37.0</v>
      </c>
      <c r="O1636" s="68"/>
      <c r="P1636" s="66">
        <v>0.02</v>
      </c>
      <c r="Q1636" s="66"/>
      <c r="R1636" s="66">
        <v>0.5</v>
      </c>
      <c r="S1636" s="68"/>
      <c r="T1636" s="66">
        <v>1.0</v>
      </c>
      <c r="U1636" s="68"/>
      <c r="V1636" s="68"/>
      <c r="W1636" s="68"/>
      <c r="X1636" s="69"/>
      <c r="Y1636" s="69"/>
      <c r="Z1636" s="66">
        <v>1.0</v>
      </c>
      <c r="AA1636" s="66">
        <v>1.0</v>
      </c>
      <c r="AB1636" s="68"/>
      <c r="AC1636" s="68"/>
      <c r="AD1636" s="68"/>
      <c r="AE1636" s="68"/>
      <c r="AF1636" s="68"/>
      <c r="AG1636" s="68"/>
      <c r="AH1636" s="68"/>
      <c r="AI1636" s="68"/>
      <c r="AJ1636" s="68"/>
      <c r="AK1636" s="68"/>
      <c r="AL1636" s="68"/>
      <c r="AM1636" s="68"/>
      <c r="AN1636" s="68"/>
      <c r="AO1636" s="68"/>
      <c r="AP1636" s="68"/>
      <c r="AQ1636" s="68"/>
      <c r="AR1636" s="68"/>
      <c r="AS1636" s="68"/>
      <c r="AT1636" s="68"/>
      <c r="AU1636" s="68"/>
      <c r="AV1636" s="68"/>
      <c r="AW1636" s="68"/>
      <c r="AX1636" s="68"/>
      <c r="AY1636" s="68"/>
      <c r="AZ1636" s="68"/>
      <c r="BA1636" s="68"/>
      <c r="BB1636" s="68"/>
      <c r="BC1636" s="68"/>
      <c r="BD1636" s="68"/>
      <c r="BE1636" s="68"/>
      <c r="BF1636" s="68"/>
      <c r="BG1636" s="68"/>
      <c r="BH1636" s="68"/>
      <c r="BI1636" s="68"/>
      <c r="BJ1636" s="68"/>
      <c r="BK1636" s="68"/>
      <c r="BL1636" s="68"/>
      <c r="BM1636" s="68"/>
      <c r="BN1636" s="68"/>
      <c r="BO1636" s="68"/>
      <c r="BP1636" s="68"/>
      <c r="BQ1636" s="68"/>
      <c r="BR1636" s="68"/>
      <c r="BS1636" s="68"/>
      <c r="BT1636" s="68"/>
      <c r="BU1636" s="68"/>
      <c r="BV1636" s="68"/>
      <c r="BW1636" s="68"/>
      <c r="BX1636" s="68"/>
      <c r="BY1636" s="68"/>
      <c r="BZ1636" s="68"/>
      <c r="CA1636" s="68"/>
      <c r="CB1636" s="68"/>
      <c r="CC1636" s="68"/>
      <c r="CD1636" s="68"/>
      <c r="CE1636" s="68"/>
      <c r="CF1636" s="68"/>
      <c r="CG1636" s="68"/>
      <c r="CH1636" s="68"/>
      <c r="CI1636" s="68"/>
    </row>
    <row r="1637">
      <c r="A1637" s="66">
        <v>108.0</v>
      </c>
      <c r="B1637" s="68"/>
      <c r="C1637" s="67" t="s">
        <v>758</v>
      </c>
      <c r="D1637" s="67" t="s">
        <v>990</v>
      </c>
      <c r="E1637" s="66">
        <v>2020.0</v>
      </c>
      <c r="F1637" s="67" t="s">
        <v>991</v>
      </c>
      <c r="G1637" s="67" t="s">
        <v>824</v>
      </c>
      <c r="H1637" s="68"/>
      <c r="I1637" s="67" t="s">
        <v>95</v>
      </c>
      <c r="J1637" s="66">
        <v>2020.0</v>
      </c>
      <c r="K1637" s="66">
        <v>115.96</v>
      </c>
      <c r="L1637" s="66">
        <v>2010.0</v>
      </c>
      <c r="M1637" s="67" t="s">
        <v>85</v>
      </c>
      <c r="N1637" s="66">
        <v>37.0</v>
      </c>
      <c r="O1637" s="68"/>
      <c r="P1637" s="66">
        <v>0.02</v>
      </c>
      <c r="Q1637" s="66"/>
      <c r="R1637" s="66">
        <v>0.8</v>
      </c>
      <c r="S1637" s="68"/>
      <c r="T1637" s="66">
        <v>1.0</v>
      </c>
      <c r="U1637" s="68"/>
      <c r="V1637" s="68"/>
      <c r="W1637" s="68"/>
      <c r="X1637" s="69"/>
      <c r="Y1637" s="69"/>
      <c r="Z1637" s="66">
        <v>1.0</v>
      </c>
      <c r="AA1637" s="66">
        <v>1.0</v>
      </c>
      <c r="AB1637" s="68"/>
      <c r="AC1637" s="68"/>
      <c r="AD1637" s="68"/>
      <c r="AE1637" s="68"/>
      <c r="AF1637" s="68"/>
      <c r="AG1637" s="68"/>
      <c r="AH1637" s="68"/>
      <c r="AI1637" s="68"/>
      <c r="AJ1637" s="68"/>
      <c r="AK1637" s="68"/>
      <c r="AL1637" s="68"/>
      <c r="AM1637" s="68"/>
      <c r="AN1637" s="68"/>
      <c r="AO1637" s="68"/>
      <c r="AP1637" s="68"/>
      <c r="AQ1637" s="68"/>
      <c r="AR1637" s="68"/>
      <c r="AS1637" s="68"/>
      <c r="AT1637" s="68"/>
      <c r="AU1637" s="68"/>
      <c r="AV1637" s="68"/>
      <c r="AW1637" s="68"/>
      <c r="AX1637" s="68"/>
      <c r="AY1637" s="68"/>
      <c r="AZ1637" s="68"/>
      <c r="BA1637" s="68"/>
      <c r="BB1637" s="68"/>
      <c r="BC1637" s="68"/>
      <c r="BD1637" s="68"/>
      <c r="BE1637" s="68"/>
      <c r="BF1637" s="68"/>
      <c r="BG1637" s="68"/>
      <c r="BH1637" s="68"/>
      <c r="BI1637" s="68"/>
      <c r="BJ1637" s="68"/>
      <c r="BK1637" s="68"/>
      <c r="BL1637" s="68"/>
      <c r="BM1637" s="68"/>
      <c r="BN1637" s="68"/>
      <c r="BO1637" s="68"/>
      <c r="BP1637" s="68"/>
      <c r="BQ1637" s="68"/>
      <c r="BR1637" s="68"/>
      <c r="BS1637" s="68"/>
      <c r="BT1637" s="68"/>
      <c r="BU1637" s="68"/>
      <c r="BV1637" s="68"/>
      <c r="BW1637" s="68"/>
      <c r="BX1637" s="68"/>
      <c r="BY1637" s="68"/>
      <c r="BZ1637" s="68"/>
      <c r="CA1637" s="68"/>
      <c r="CB1637" s="68"/>
      <c r="CC1637" s="68"/>
      <c r="CD1637" s="68"/>
      <c r="CE1637" s="68"/>
      <c r="CF1637" s="68"/>
      <c r="CG1637" s="68"/>
      <c r="CH1637" s="68"/>
      <c r="CI1637" s="68"/>
    </row>
    <row r="1638">
      <c r="A1638" s="66">
        <v>108.0</v>
      </c>
      <c r="B1638" s="68"/>
      <c r="C1638" s="67" t="s">
        <v>758</v>
      </c>
      <c r="D1638" s="67" t="s">
        <v>990</v>
      </c>
      <c r="E1638" s="66">
        <v>2020.0</v>
      </c>
      <c r="F1638" s="67" t="s">
        <v>991</v>
      </c>
      <c r="G1638" s="67" t="s">
        <v>824</v>
      </c>
      <c r="H1638" s="68"/>
      <c r="I1638" s="67" t="s">
        <v>95</v>
      </c>
      <c r="J1638" s="66">
        <v>2020.0</v>
      </c>
      <c r="K1638" s="66">
        <v>96.25</v>
      </c>
      <c r="L1638" s="66">
        <v>2010.0</v>
      </c>
      <c r="M1638" s="67" t="s">
        <v>85</v>
      </c>
      <c r="N1638" s="66">
        <v>37.0</v>
      </c>
      <c r="O1638" s="68"/>
      <c r="P1638" s="66">
        <v>0.02</v>
      </c>
      <c r="Q1638" s="66"/>
      <c r="R1638" s="66">
        <v>1.0000001</v>
      </c>
      <c r="S1638" s="68"/>
      <c r="T1638" s="66">
        <v>1.0</v>
      </c>
      <c r="U1638" s="68"/>
      <c r="V1638" s="68"/>
      <c r="W1638" s="68"/>
      <c r="X1638" s="69"/>
      <c r="Y1638" s="69"/>
      <c r="Z1638" s="66">
        <v>1.0</v>
      </c>
      <c r="AA1638" s="66">
        <v>1.0</v>
      </c>
      <c r="AB1638" s="68"/>
      <c r="AC1638" s="68"/>
      <c r="AD1638" s="68"/>
      <c r="AE1638" s="68"/>
      <c r="AF1638" s="68"/>
      <c r="AG1638" s="68"/>
      <c r="AH1638" s="68"/>
      <c r="AI1638" s="68"/>
      <c r="AJ1638" s="68"/>
      <c r="AK1638" s="68"/>
      <c r="AL1638" s="68"/>
      <c r="AM1638" s="68"/>
      <c r="AN1638" s="68"/>
      <c r="AO1638" s="68"/>
      <c r="AP1638" s="68"/>
      <c r="AQ1638" s="68"/>
      <c r="AR1638" s="68"/>
      <c r="AS1638" s="68"/>
      <c r="AT1638" s="68"/>
      <c r="AU1638" s="68"/>
      <c r="AV1638" s="68"/>
      <c r="AW1638" s="68"/>
      <c r="AX1638" s="68"/>
      <c r="AY1638" s="68"/>
      <c r="AZ1638" s="68"/>
      <c r="BA1638" s="68"/>
      <c r="BB1638" s="68"/>
      <c r="BC1638" s="68"/>
      <c r="BD1638" s="68"/>
      <c r="BE1638" s="68"/>
      <c r="BF1638" s="68"/>
      <c r="BG1638" s="68"/>
      <c r="BH1638" s="68"/>
      <c r="BI1638" s="68"/>
      <c r="BJ1638" s="68"/>
      <c r="BK1638" s="68"/>
      <c r="BL1638" s="68"/>
      <c r="BM1638" s="68"/>
      <c r="BN1638" s="68"/>
      <c r="BO1638" s="68"/>
      <c r="BP1638" s="68"/>
      <c r="BQ1638" s="68"/>
      <c r="BR1638" s="68"/>
      <c r="BS1638" s="68"/>
      <c r="BT1638" s="68"/>
      <c r="BU1638" s="68"/>
      <c r="BV1638" s="68"/>
      <c r="BW1638" s="68"/>
      <c r="BX1638" s="68"/>
      <c r="BY1638" s="68"/>
      <c r="BZ1638" s="68"/>
      <c r="CA1638" s="68"/>
      <c r="CB1638" s="68"/>
      <c r="CC1638" s="68"/>
      <c r="CD1638" s="68"/>
      <c r="CE1638" s="68"/>
      <c r="CF1638" s="68"/>
      <c r="CG1638" s="68"/>
      <c r="CH1638" s="68"/>
      <c r="CI1638" s="68"/>
    </row>
    <row r="1639">
      <c r="A1639" s="66">
        <v>108.0</v>
      </c>
      <c r="B1639" s="68"/>
      <c r="C1639" s="67" t="s">
        <v>758</v>
      </c>
      <c r="D1639" s="67" t="s">
        <v>990</v>
      </c>
      <c r="E1639" s="66">
        <v>2020.0</v>
      </c>
      <c r="F1639" s="67" t="s">
        <v>991</v>
      </c>
      <c r="G1639" s="67" t="s">
        <v>824</v>
      </c>
      <c r="H1639" s="68"/>
      <c r="I1639" s="67" t="s">
        <v>95</v>
      </c>
      <c r="J1639" s="66">
        <v>2020.0</v>
      </c>
      <c r="K1639" s="66">
        <v>96.25</v>
      </c>
      <c r="L1639" s="66">
        <v>2010.0</v>
      </c>
      <c r="M1639" s="67" t="s">
        <v>85</v>
      </c>
      <c r="N1639" s="66">
        <v>37.0</v>
      </c>
      <c r="O1639" s="68"/>
      <c r="P1639" s="66">
        <v>0.02</v>
      </c>
      <c r="Q1639" s="66"/>
      <c r="R1639" s="66">
        <v>1.0000001</v>
      </c>
      <c r="S1639" s="68"/>
      <c r="T1639" s="66">
        <v>1.0</v>
      </c>
      <c r="U1639" s="68"/>
      <c r="V1639" s="68"/>
      <c r="W1639" s="68"/>
      <c r="X1639" s="69"/>
      <c r="Y1639" s="69"/>
      <c r="Z1639" s="66">
        <v>1.0</v>
      </c>
      <c r="AA1639" s="66">
        <v>1.0</v>
      </c>
      <c r="AB1639" s="68"/>
      <c r="AC1639" s="68"/>
      <c r="AD1639" s="68"/>
      <c r="AE1639" s="68"/>
      <c r="AF1639" s="68"/>
      <c r="AG1639" s="68"/>
      <c r="AH1639" s="68"/>
      <c r="AI1639" s="68"/>
      <c r="AJ1639" s="68"/>
      <c r="AK1639" s="68"/>
      <c r="AL1639" s="68"/>
      <c r="AM1639" s="68"/>
      <c r="AN1639" s="68"/>
      <c r="AO1639" s="68"/>
      <c r="AP1639" s="68"/>
      <c r="AQ1639" s="68"/>
      <c r="AR1639" s="68"/>
      <c r="AS1639" s="68"/>
      <c r="AT1639" s="68"/>
      <c r="AU1639" s="68"/>
      <c r="AV1639" s="68"/>
      <c r="AW1639" s="68"/>
      <c r="AX1639" s="68"/>
      <c r="AY1639" s="68"/>
      <c r="AZ1639" s="68"/>
      <c r="BA1639" s="68"/>
      <c r="BB1639" s="68"/>
      <c r="BC1639" s="68"/>
      <c r="BD1639" s="68"/>
      <c r="BE1639" s="68"/>
      <c r="BF1639" s="68"/>
      <c r="BG1639" s="68"/>
      <c r="BH1639" s="68"/>
      <c r="BI1639" s="68"/>
      <c r="BJ1639" s="68"/>
      <c r="BK1639" s="68"/>
      <c r="BL1639" s="68"/>
      <c r="BM1639" s="68"/>
      <c r="BN1639" s="68"/>
      <c r="BO1639" s="68"/>
      <c r="BP1639" s="68"/>
      <c r="BQ1639" s="68"/>
      <c r="BR1639" s="68"/>
      <c r="BS1639" s="68"/>
      <c r="BT1639" s="68"/>
      <c r="BU1639" s="68"/>
      <c r="BV1639" s="68"/>
      <c r="BW1639" s="68"/>
      <c r="BX1639" s="68"/>
      <c r="BY1639" s="68"/>
      <c r="BZ1639" s="68"/>
      <c r="CA1639" s="68"/>
      <c r="CB1639" s="68"/>
      <c r="CC1639" s="68"/>
      <c r="CD1639" s="68"/>
      <c r="CE1639" s="68"/>
      <c r="CF1639" s="68"/>
      <c r="CG1639" s="68"/>
      <c r="CH1639" s="68"/>
      <c r="CI1639" s="68"/>
    </row>
    <row r="1640">
      <c r="A1640" s="66">
        <v>108.0</v>
      </c>
      <c r="B1640" s="68"/>
      <c r="C1640" s="67" t="s">
        <v>758</v>
      </c>
      <c r="D1640" s="67" t="s">
        <v>990</v>
      </c>
      <c r="E1640" s="66">
        <v>2020.0</v>
      </c>
      <c r="F1640" s="67" t="s">
        <v>991</v>
      </c>
      <c r="G1640" s="67" t="s">
        <v>824</v>
      </c>
      <c r="H1640" s="68"/>
      <c r="I1640" s="67" t="s">
        <v>95</v>
      </c>
      <c r="J1640" s="66">
        <v>2020.0</v>
      </c>
      <c r="K1640" s="66">
        <v>96.25</v>
      </c>
      <c r="L1640" s="66">
        <v>2010.0</v>
      </c>
      <c r="M1640" s="67" t="s">
        <v>85</v>
      </c>
      <c r="N1640" s="66">
        <v>37.0</v>
      </c>
      <c r="O1640" s="68"/>
      <c r="P1640" s="66">
        <v>0.02</v>
      </c>
      <c r="Q1640" s="66"/>
      <c r="R1640" s="66">
        <v>1.0000001</v>
      </c>
      <c r="S1640" s="68"/>
      <c r="T1640" s="66">
        <v>1.0</v>
      </c>
      <c r="U1640" s="68"/>
      <c r="V1640" s="68"/>
      <c r="W1640" s="68"/>
      <c r="X1640" s="69"/>
      <c r="Y1640" s="69"/>
      <c r="Z1640" s="66">
        <v>1.0</v>
      </c>
      <c r="AA1640" s="66">
        <v>1.0</v>
      </c>
      <c r="AB1640" s="68"/>
      <c r="AC1640" s="68"/>
      <c r="AD1640" s="68"/>
      <c r="AE1640" s="68"/>
      <c r="AF1640" s="68"/>
      <c r="AG1640" s="68"/>
      <c r="AH1640" s="68"/>
      <c r="AI1640" s="68"/>
      <c r="AJ1640" s="68"/>
      <c r="AK1640" s="68"/>
      <c r="AL1640" s="68"/>
      <c r="AM1640" s="68"/>
      <c r="AN1640" s="68"/>
      <c r="AO1640" s="68"/>
      <c r="AP1640" s="68"/>
      <c r="AQ1640" s="68"/>
      <c r="AR1640" s="68"/>
      <c r="AS1640" s="68"/>
      <c r="AT1640" s="68"/>
      <c r="AU1640" s="68"/>
      <c r="AV1640" s="68"/>
      <c r="AW1640" s="68"/>
      <c r="AX1640" s="68"/>
      <c r="AY1640" s="68"/>
      <c r="AZ1640" s="68"/>
      <c r="BA1640" s="68"/>
      <c r="BB1640" s="68"/>
      <c r="BC1640" s="68"/>
      <c r="BD1640" s="68"/>
      <c r="BE1640" s="68"/>
      <c r="BF1640" s="68"/>
      <c r="BG1640" s="68"/>
      <c r="BH1640" s="68"/>
      <c r="BI1640" s="68"/>
      <c r="BJ1640" s="68"/>
      <c r="BK1640" s="68"/>
      <c r="BL1640" s="68"/>
      <c r="BM1640" s="68"/>
      <c r="BN1640" s="68"/>
      <c r="BO1640" s="68"/>
      <c r="BP1640" s="68"/>
      <c r="BQ1640" s="68"/>
      <c r="BR1640" s="68"/>
      <c r="BS1640" s="68"/>
      <c r="BT1640" s="68"/>
      <c r="BU1640" s="68"/>
      <c r="BV1640" s="68"/>
      <c r="BW1640" s="68"/>
      <c r="BX1640" s="68"/>
      <c r="BY1640" s="68"/>
      <c r="BZ1640" s="68"/>
      <c r="CA1640" s="68"/>
      <c r="CB1640" s="68"/>
      <c r="CC1640" s="68"/>
      <c r="CD1640" s="68"/>
      <c r="CE1640" s="68"/>
      <c r="CF1640" s="68"/>
      <c r="CG1640" s="68"/>
      <c r="CH1640" s="68"/>
      <c r="CI1640" s="68"/>
    </row>
    <row r="1641">
      <c r="A1641" s="66">
        <v>108.0</v>
      </c>
      <c r="B1641" s="68"/>
      <c r="C1641" s="67" t="s">
        <v>758</v>
      </c>
      <c r="D1641" s="67" t="s">
        <v>990</v>
      </c>
      <c r="E1641" s="66">
        <v>2020.0</v>
      </c>
      <c r="F1641" s="67" t="s">
        <v>991</v>
      </c>
      <c r="G1641" s="67" t="s">
        <v>824</v>
      </c>
      <c r="H1641" s="68"/>
      <c r="I1641" s="67" t="s">
        <v>95</v>
      </c>
      <c r="J1641" s="66">
        <v>2020.0</v>
      </c>
      <c r="K1641" s="66">
        <v>96.25</v>
      </c>
      <c r="L1641" s="66">
        <v>2010.0</v>
      </c>
      <c r="M1641" s="67" t="s">
        <v>85</v>
      </c>
      <c r="N1641" s="66">
        <v>37.0</v>
      </c>
      <c r="O1641" s="68"/>
      <c r="P1641" s="66">
        <v>0.02</v>
      </c>
      <c r="Q1641" s="66"/>
      <c r="R1641" s="66">
        <v>1.0000001</v>
      </c>
      <c r="S1641" s="68"/>
      <c r="T1641" s="66">
        <v>1.0</v>
      </c>
      <c r="U1641" s="68"/>
      <c r="V1641" s="68"/>
      <c r="W1641" s="68"/>
      <c r="X1641" s="69"/>
      <c r="Y1641" s="69"/>
      <c r="Z1641" s="66">
        <v>1.0</v>
      </c>
      <c r="AA1641" s="66">
        <v>1.0</v>
      </c>
      <c r="AB1641" s="68"/>
      <c r="AC1641" s="68"/>
      <c r="AD1641" s="68"/>
      <c r="AE1641" s="68"/>
      <c r="AF1641" s="68"/>
      <c r="AG1641" s="68"/>
      <c r="AH1641" s="68"/>
      <c r="AI1641" s="68"/>
      <c r="AJ1641" s="68"/>
      <c r="AK1641" s="68"/>
      <c r="AL1641" s="68"/>
      <c r="AM1641" s="68"/>
      <c r="AN1641" s="68"/>
      <c r="AO1641" s="68"/>
      <c r="AP1641" s="68"/>
      <c r="AQ1641" s="68"/>
      <c r="AR1641" s="68"/>
      <c r="AS1641" s="68"/>
      <c r="AT1641" s="68"/>
      <c r="AU1641" s="68"/>
      <c r="AV1641" s="68"/>
      <c r="AW1641" s="68"/>
      <c r="AX1641" s="68"/>
      <c r="AY1641" s="68"/>
      <c r="AZ1641" s="68"/>
      <c r="BA1641" s="68"/>
      <c r="BB1641" s="68"/>
      <c r="BC1641" s="68"/>
      <c r="BD1641" s="68"/>
      <c r="BE1641" s="68"/>
      <c r="BF1641" s="68"/>
      <c r="BG1641" s="68"/>
      <c r="BH1641" s="68"/>
      <c r="BI1641" s="68"/>
      <c r="BJ1641" s="68"/>
      <c r="BK1641" s="68"/>
      <c r="BL1641" s="68"/>
      <c r="BM1641" s="68"/>
      <c r="BN1641" s="68"/>
      <c r="BO1641" s="68"/>
      <c r="BP1641" s="68"/>
      <c r="BQ1641" s="68"/>
      <c r="BR1641" s="68"/>
      <c r="BS1641" s="68"/>
      <c r="BT1641" s="68"/>
      <c r="BU1641" s="68"/>
      <c r="BV1641" s="68"/>
      <c r="BW1641" s="68"/>
      <c r="BX1641" s="68"/>
      <c r="BY1641" s="68"/>
      <c r="BZ1641" s="68"/>
      <c r="CA1641" s="68"/>
      <c r="CB1641" s="68"/>
      <c r="CC1641" s="68"/>
      <c r="CD1641" s="68"/>
      <c r="CE1641" s="68"/>
      <c r="CF1641" s="68"/>
      <c r="CG1641" s="68"/>
      <c r="CH1641" s="68"/>
      <c r="CI1641" s="68"/>
    </row>
    <row r="1642">
      <c r="A1642" s="66">
        <v>108.0</v>
      </c>
      <c r="B1642" s="68"/>
      <c r="C1642" s="67" t="s">
        <v>758</v>
      </c>
      <c r="D1642" s="67" t="s">
        <v>990</v>
      </c>
      <c r="E1642" s="66">
        <v>2020.0</v>
      </c>
      <c r="F1642" s="67" t="s">
        <v>991</v>
      </c>
      <c r="G1642" s="67" t="s">
        <v>824</v>
      </c>
      <c r="H1642" s="68"/>
      <c r="I1642" s="67" t="s">
        <v>95</v>
      </c>
      <c r="J1642" s="66">
        <v>2020.0</v>
      </c>
      <c r="K1642" s="66">
        <v>96.25</v>
      </c>
      <c r="L1642" s="66">
        <v>2010.0</v>
      </c>
      <c r="M1642" s="67" t="s">
        <v>85</v>
      </c>
      <c r="N1642" s="66">
        <v>37.0</v>
      </c>
      <c r="O1642" s="68"/>
      <c r="P1642" s="66">
        <v>0.02</v>
      </c>
      <c r="Q1642" s="66"/>
      <c r="R1642" s="66">
        <v>1.0000001</v>
      </c>
      <c r="S1642" s="68"/>
      <c r="T1642" s="66">
        <v>1.0</v>
      </c>
      <c r="U1642" s="68"/>
      <c r="V1642" s="68"/>
      <c r="W1642" s="68"/>
      <c r="X1642" s="69"/>
      <c r="Y1642" s="69"/>
      <c r="Z1642" s="66">
        <v>1.0</v>
      </c>
      <c r="AA1642" s="66">
        <v>1.0</v>
      </c>
      <c r="AB1642" s="68"/>
      <c r="AC1642" s="68"/>
      <c r="AD1642" s="68"/>
      <c r="AE1642" s="68"/>
      <c r="AF1642" s="68"/>
      <c r="AG1642" s="68"/>
      <c r="AH1642" s="68"/>
      <c r="AI1642" s="68"/>
      <c r="AJ1642" s="68"/>
      <c r="AK1642" s="68"/>
      <c r="AL1642" s="68"/>
      <c r="AM1642" s="68"/>
      <c r="AN1642" s="68"/>
      <c r="AO1642" s="68"/>
      <c r="AP1642" s="68"/>
      <c r="AQ1642" s="68"/>
      <c r="AR1642" s="68"/>
      <c r="AS1642" s="68"/>
      <c r="AT1642" s="68"/>
      <c r="AU1642" s="68"/>
      <c r="AV1642" s="68"/>
      <c r="AW1642" s="68"/>
      <c r="AX1642" s="68"/>
      <c r="AY1642" s="68"/>
      <c r="AZ1642" s="68"/>
      <c r="BA1642" s="68"/>
      <c r="BB1642" s="68"/>
      <c r="BC1642" s="68"/>
      <c r="BD1642" s="68"/>
      <c r="BE1642" s="68"/>
      <c r="BF1642" s="68"/>
      <c r="BG1642" s="68"/>
      <c r="BH1642" s="68"/>
      <c r="BI1642" s="68"/>
      <c r="BJ1642" s="68"/>
      <c r="BK1642" s="68"/>
      <c r="BL1642" s="68"/>
      <c r="BM1642" s="68"/>
      <c r="BN1642" s="68"/>
      <c r="BO1642" s="68"/>
      <c r="BP1642" s="68"/>
      <c r="BQ1642" s="68"/>
      <c r="BR1642" s="68"/>
      <c r="BS1642" s="68"/>
      <c r="BT1642" s="68"/>
      <c r="BU1642" s="68"/>
      <c r="BV1642" s="68"/>
      <c r="BW1642" s="68"/>
      <c r="BX1642" s="68"/>
      <c r="BY1642" s="68"/>
      <c r="BZ1642" s="68"/>
      <c r="CA1642" s="68"/>
      <c r="CB1642" s="68"/>
      <c r="CC1642" s="68"/>
      <c r="CD1642" s="68"/>
      <c r="CE1642" s="68"/>
      <c r="CF1642" s="68"/>
      <c r="CG1642" s="68"/>
      <c r="CH1642" s="68"/>
      <c r="CI1642" s="68"/>
    </row>
    <row r="1643">
      <c r="A1643" s="66">
        <v>108.0</v>
      </c>
      <c r="B1643" s="68"/>
      <c r="C1643" s="67" t="s">
        <v>758</v>
      </c>
      <c r="D1643" s="67" t="s">
        <v>990</v>
      </c>
      <c r="E1643" s="66">
        <v>2020.0</v>
      </c>
      <c r="F1643" s="67" t="s">
        <v>991</v>
      </c>
      <c r="G1643" s="67" t="s">
        <v>824</v>
      </c>
      <c r="H1643" s="68"/>
      <c r="I1643" s="67" t="s">
        <v>95</v>
      </c>
      <c r="J1643" s="66">
        <v>2020.0</v>
      </c>
      <c r="K1643" s="66">
        <v>96.25</v>
      </c>
      <c r="L1643" s="66">
        <v>2010.0</v>
      </c>
      <c r="M1643" s="67" t="s">
        <v>85</v>
      </c>
      <c r="N1643" s="66">
        <v>37.0</v>
      </c>
      <c r="O1643" s="68"/>
      <c r="P1643" s="66">
        <v>0.02</v>
      </c>
      <c r="Q1643" s="66"/>
      <c r="R1643" s="66">
        <v>1.0000001</v>
      </c>
      <c r="S1643" s="68"/>
      <c r="T1643" s="66">
        <v>1.0</v>
      </c>
      <c r="U1643" s="68"/>
      <c r="V1643" s="68"/>
      <c r="W1643" s="68"/>
      <c r="X1643" s="69"/>
      <c r="Y1643" s="69"/>
      <c r="Z1643" s="66">
        <v>1.0</v>
      </c>
      <c r="AA1643" s="66">
        <v>1.0</v>
      </c>
      <c r="AB1643" s="68"/>
      <c r="AC1643" s="68"/>
      <c r="AD1643" s="68"/>
      <c r="AE1643" s="68"/>
      <c r="AF1643" s="68"/>
      <c r="AG1643" s="68"/>
      <c r="AH1643" s="68"/>
      <c r="AI1643" s="68"/>
      <c r="AJ1643" s="68"/>
      <c r="AK1643" s="68"/>
      <c r="AL1643" s="68"/>
      <c r="AM1643" s="68"/>
      <c r="AN1643" s="68"/>
      <c r="AO1643" s="68"/>
      <c r="AP1643" s="68"/>
      <c r="AQ1643" s="68"/>
      <c r="AR1643" s="68"/>
      <c r="AS1643" s="68"/>
      <c r="AT1643" s="68"/>
      <c r="AU1643" s="68"/>
      <c r="AV1643" s="68"/>
      <c r="AW1643" s="68"/>
      <c r="AX1643" s="68"/>
      <c r="AY1643" s="68"/>
      <c r="AZ1643" s="68"/>
      <c r="BA1643" s="68"/>
      <c r="BB1643" s="68"/>
      <c r="BC1643" s="68"/>
      <c r="BD1643" s="68"/>
      <c r="BE1643" s="68"/>
      <c r="BF1643" s="68"/>
      <c r="BG1643" s="68"/>
      <c r="BH1643" s="68"/>
      <c r="BI1643" s="68"/>
      <c r="BJ1643" s="68"/>
      <c r="BK1643" s="68"/>
      <c r="BL1643" s="68"/>
      <c r="BM1643" s="68"/>
      <c r="BN1643" s="68"/>
      <c r="BO1643" s="68"/>
      <c r="BP1643" s="68"/>
      <c r="BQ1643" s="68"/>
      <c r="BR1643" s="68"/>
      <c r="BS1643" s="68"/>
      <c r="BT1643" s="68"/>
      <c r="BU1643" s="68"/>
      <c r="BV1643" s="68"/>
      <c r="BW1643" s="68"/>
      <c r="BX1643" s="68"/>
      <c r="BY1643" s="68"/>
      <c r="BZ1643" s="68"/>
      <c r="CA1643" s="68"/>
      <c r="CB1643" s="68"/>
      <c r="CC1643" s="68"/>
      <c r="CD1643" s="68"/>
      <c r="CE1643" s="68"/>
      <c r="CF1643" s="68"/>
      <c r="CG1643" s="68"/>
      <c r="CH1643" s="68"/>
      <c r="CI1643" s="68"/>
    </row>
    <row r="1644">
      <c r="A1644" s="66">
        <v>108.0</v>
      </c>
      <c r="B1644" s="68"/>
      <c r="C1644" s="67" t="s">
        <v>758</v>
      </c>
      <c r="D1644" s="67" t="s">
        <v>990</v>
      </c>
      <c r="E1644" s="66">
        <v>2020.0</v>
      </c>
      <c r="F1644" s="67" t="s">
        <v>991</v>
      </c>
      <c r="G1644" s="67" t="s">
        <v>824</v>
      </c>
      <c r="H1644" s="68"/>
      <c r="I1644" s="67" t="s">
        <v>95</v>
      </c>
      <c r="J1644" s="66">
        <v>2020.0</v>
      </c>
      <c r="K1644" s="66">
        <v>96.25</v>
      </c>
      <c r="L1644" s="66">
        <v>2010.0</v>
      </c>
      <c r="M1644" s="67" t="s">
        <v>85</v>
      </c>
      <c r="N1644" s="66">
        <v>37.0</v>
      </c>
      <c r="O1644" s="68"/>
      <c r="P1644" s="66">
        <v>0.02</v>
      </c>
      <c r="Q1644" s="66"/>
      <c r="R1644" s="66">
        <v>1.0000001</v>
      </c>
      <c r="S1644" s="68"/>
      <c r="T1644" s="66">
        <v>1.0</v>
      </c>
      <c r="U1644" s="68"/>
      <c r="V1644" s="68"/>
      <c r="W1644" s="68"/>
      <c r="X1644" s="69"/>
      <c r="Y1644" s="69"/>
      <c r="Z1644" s="66">
        <v>1.0</v>
      </c>
      <c r="AA1644" s="66">
        <v>1.0</v>
      </c>
      <c r="AB1644" s="68"/>
      <c r="AC1644" s="68"/>
      <c r="AD1644" s="68"/>
      <c r="AE1644" s="68"/>
      <c r="AF1644" s="68"/>
      <c r="AG1644" s="68"/>
      <c r="AH1644" s="68"/>
      <c r="AI1644" s="68"/>
      <c r="AJ1644" s="68"/>
      <c r="AK1644" s="68"/>
      <c r="AL1644" s="68"/>
      <c r="AM1644" s="68"/>
      <c r="AN1644" s="68"/>
      <c r="AO1644" s="68"/>
      <c r="AP1644" s="68"/>
      <c r="AQ1644" s="68"/>
      <c r="AR1644" s="68"/>
      <c r="AS1644" s="68"/>
      <c r="AT1644" s="68"/>
      <c r="AU1644" s="68"/>
      <c r="AV1644" s="68"/>
      <c r="AW1644" s="68"/>
      <c r="AX1644" s="68"/>
      <c r="AY1644" s="68"/>
      <c r="AZ1644" s="68"/>
      <c r="BA1644" s="68"/>
      <c r="BB1644" s="68"/>
      <c r="BC1644" s="68"/>
      <c r="BD1644" s="68"/>
      <c r="BE1644" s="68"/>
      <c r="BF1644" s="68"/>
      <c r="BG1644" s="68"/>
      <c r="BH1644" s="68"/>
      <c r="BI1644" s="68"/>
      <c r="BJ1644" s="68"/>
      <c r="BK1644" s="68"/>
      <c r="BL1644" s="68"/>
      <c r="BM1644" s="68"/>
      <c r="BN1644" s="68"/>
      <c r="BO1644" s="68"/>
      <c r="BP1644" s="68"/>
      <c r="BQ1644" s="68"/>
      <c r="BR1644" s="68"/>
      <c r="BS1644" s="68"/>
      <c r="BT1644" s="68"/>
      <c r="BU1644" s="68"/>
      <c r="BV1644" s="68"/>
      <c r="BW1644" s="68"/>
      <c r="BX1644" s="68"/>
      <c r="BY1644" s="68"/>
      <c r="BZ1644" s="68"/>
      <c r="CA1644" s="68"/>
      <c r="CB1644" s="68"/>
      <c r="CC1644" s="68"/>
      <c r="CD1644" s="68"/>
      <c r="CE1644" s="68"/>
      <c r="CF1644" s="68"/>
      <c r="CG1644" s="68"/>
      <c r="CH1644" s="68"/>
      <c r="CI1644" s="68"/>
    </row>
    <row r="1645">
      <c r="A1645" s="66">
        <v>108.0</v>
      </c>
      <c r="B1645" s="68"/>
      <c r="C1645" s="67" t="s">
        <v>758</v>
      </c>
      <c r="D1645" s="67" t="s">
        <v>990</v>
      </c>
      <c r="E1645" s="66">
        <v>2020.0</v>
      </c>
      <c r="F1645" s="67" t="s">
        <v>991</v>
      </c>
      <c r="G1645" s="67" t="s">
        <v>824</v>
      </c>
      <c r="H1645" s="68"/>
      <c r="I1645" s="67" t="s">
        <v>95</v>
      </c>
      <c r="J1645" s="66">
        <v>2020.0</v>
      </c>
      <c r="K1645" s="66">
        <v>96.25</v>
      </c>
      <c r="L1645" s="66">
        <v>2010.0</v>
      </c>
      <c r="M1645" s="67" t="s">
        <v>85</v>
      </c>
      <c r="N1645" s="66">
        <v>37.0</v>
      </c>
      <c r="O1645" s="68"/>
      <c r="P1645" s="66">
        <v>0.02</v>
      </c>
      <c r="Q1645" s="66"/>
      <c r="R1645" s="66">
        <v>1.0000001</v>
      </c>
      <c r="S1645" s="68"/>
      <c r="T1645" s="66">
        <v>1.0</v>
      </c>
      <c r="U1645" s="68"/>
      <c r="V1645" s="68"/>
      <c r="W1645" s="68"/>
      <c r="X1645" s="69"/>
      <c r="Y1645" s="69"/>
      <c r="Z1645" s="66">
        <v>1.0</v>
      </c>
      <c r="AA1645" s="66">
        <v>1.0</v>
      </c>
      <c r="AB1645" s="68"/>
      <c r="AC1645" s="68"/>
      <c r="AD1645" s="68"/>
      <c r="AE1645" s="68"/>
      <c r="AF1645" s="68"/>
      <c r="AG1645" s="68"/>
      <c r="AH1645" s="68"/>
      <c r="AI1645" s="68"/>
      <c r="AJ1645" s="68"/>
      <c r="AK1645" s="68"/>
      <c r="AL1645" s="68"/>
      <c r="AM1645" s="68"/>
      <c r="AN1645" s="68"/>
      <c r="AO1645" s="68"/>
      <c r="AP1645" s="68"/>
      <c r="AQ1645" s="68"/>
      <c r="AR1645" s="68"/>
      <c r="AS1645" s="68"/>
      <c r="AT1645" s="68"/>
      <c r="AU1645" s="68"/>
      <c r="AV1645" s="68"/>
      <c r="AW1645" s="68"/>
      <c r="AX1645" s="68"/>
      <c r="AY1645" s="68"/>
      <c r="AZ1645" s="68"/>
      <c r="BA1645" s="68"/>
      <c r="BB1645" s="68"/>
      <c r="BC1645" s="68"/>
      <c r="BD1645" s="68"/>
      <c r="BE1645" s="68"/>
      <c r="BF1645" s="68"/>
      <c r="BG1645" s="68"/>
      <c r="BH1645" s="68"/>
      <c r="BI1645" s="68"/>
      <c r="BJ1645" s="68"/>
      <c r="BK1645" s="68"/>
      <c r="BL1645" s="68"/>
      <c r="BM1645" s="68"/>
      <c r="BN1645" s="68"/>
      <c r="BO1645" s="68"/>
      <c r="BP1645" s="68"/>
      <c r="BQ1645" s="68"/>
      <c r="BR1645" s="68"/>
      <c r="BS1645" s="68"/>
      <c r="BT1645" s="68"/>
      <c r="BU1645" s="68"/>
      <c r="BV1645" s="68"/>
      <c r="BW1645" s="68"/>
      <c r="BX1645" s="68"/>
      <c r="BY1645" s="68"/>
      <c r="BZ1645" s="68"/>
      <c r="CA1645" s="68"/>
      <c r="CB1645" s="68"/>
      <c r="CC1645" s="68"/>
      <c r="CD1645" s="68"/>
      <c r="CE1645" s="68"/>
      <c r="CF1645" s="68"/>
      <c r="CG1645" s="68"/>
      <c r="CH1645" s="68"/>
      <c r="CI1645" s="68"/>
    </row>
    <row r="1646">
      <c r="A1646" s="66">
        <v>108.0</v>
      </c>
      <c r="B1646" s="68"/>
      <c r="C1646" s="67" t="s">
        <v>758</v>
      </c>
      <c r="D1646" s="67" t="s">
        <v>990</v>
      </c>
      <c r="E1646" s="66">
        <v>2020.0</v>
      </c>
      <c r="F1646" s="67" t="s">
        <v>991</v>
      </c>
      <c r="G1646" s="67" t="s">
        <v>824</v>
      </c>
      <c r="H1646" s="68"/>
      <c r="I1646" s="67" t="s">
        <v>95</v>
      </c>
      <c r="J1646" s="66">
        <v>2020.0</v>
      </c>
      <c r="K1646" s="66">
        <v>96.31</v>
      </c>
      <c r="L1646" s="66">
        <v>2010.0</v>
      </c>
      <c r="M1646" s="67" t="s">
        <v>85</v>
      </c>
      <c r="N1646" s="66">
        <v>37.0</v>
      </c>
      <c r="O1646" s="68"/>
      <c r="P1646" s="66">
        <v>0.02</v>
      </c>
      <c r="Q1646" s="66"/>
      <c r="R1646" s="66">
        <v>1.0000001</v>
      </c>
      <c r="S1646" s="68"/>
      <c r="T1646" s="66">
        <v>1.0</v>
      </c>
      <c r="U1646" s="68"/>
      <c r="V1646" s="68"/>
      <c r="W1646" s="68"/>
      <c r="X1646" s="69"/>
      <c r="Y1646" s="69"/>
      <c r="Z1646" s="66">
        <v>1.0</v>
      </c>
      <c r="AA1646" s="66">
        <v>1.0</v>
      </c>
      <c r="AB1646" s="68"/>
      <c r="AC1646" s="68"/>
      <c r="AD1646" s="68"/>
      <c r="AE1646" s="68"/>
      <c r="AF1646" s="68"/>
      <c r="AG1646" s="68"/>
      <c r="AH1646" s="68"/>
      <c r="AI1646" s="68"/>
      <c r="AJ1646" s="68"/>
      <c r="AK1646" s="68"/>
      <c r="AL1646" s="68"/>
      <c r="AM1646" s="68"/>
      <c r="AN1646" s="68"/>
      <c r="AO1646" s="68"/>
      <c r="AP1646" s="68"/>
      <c r="AQ1646" s="68"/>
      <c r="AR1646" s="68"/>
      <c r="AS1646" s="68"/>
      <c r="AT1646" s="68"/>
      <c r="AU1646" s="68"/>
      <c r="AV1646" s="68"/>
      <c r="AW1646" s="68"/>
      <c r="AX1646" s="68"/>
      <c r="AY1646" s="68"/>
      <c r="AZ1646" s="68"/>
      <c r="BA1646" s="68"/>
      <c r="BB1646" s="68"/>
      <c r="BC1646" s="68"/>
      <c r="BD1646" s="68"/>
      <c r="BE1646" s="68"/>
      <c r="BF1646" s="68"/>
      <c r="BG1646" s="68"/>
      <c r="BH1646" s="68"/>
      <c r="BI1646" s="68"/>
      <c r="BJ1646" s="68"/>
      <c r="BK1646" s="68"/>
      <c r="BL1646" s="68"/>
      <c r="BM1646" s="68"/>
      <c r="BN1646" s="68"/>
      <c r="BO1646" s="68"/>
      <c r="BP1646" s="68"/>
      <c r="BQ1646" s="68"/>
      <c r="BR1646" s="68"/>
      <c r="BS1646" s="68"/>
      <c r="BT1646" s="68"/>
      <c r="BU1646" s="68"/>
      <c r="BV1646" s="68"/>
      <c r="BW1646" s="68"/>
      <c r="BX1646" s="68"/>
      <c r="BY1646" s="68"/>
      <c r="BZ1646" s="68"/>
      <c r="CA1646" s="68"/>
      <c r="CB1646" s="68"/>
      <c r="CC1646" s="68"/>
      <c r="CD1646" s="68"/>
      <c r="CE1646" s="68"/>
      <c r="CF1646" s="68"/>
      <c r="CG1646" s="68"/>
      <c r="CH1646" s="68"/>
      <c r="CI1646" s="68"/>
    </row>
    <row r="1647">
      <c r="A1647" s="66">
        <v>108.0</v>
      </c>
      <c r="B1647" s="68"/>
      <c r="C1647" s="67" t="s">
        <v>758</v>
      </c>
      <c r="D1647" s="67" t="s">
        <v>990</v>
      </c>
      <c r="E1647" s="66">
        <v>2020.0</v>
      </c>
      <c r="F1647" s="67" t="s">
        <v>991</v>
      </c>
      <c r="G1647" s="67" t="s">
        <v>824</v>
      </c>
      <c r="H1647" s="68"/>
      <c r="I1647" s="67" t="s">
        <v>95</v>
      </c>
      <c r="J1647" s="66">
        <v>2020.0</v>
      </c>
      <c r="K1647" s="66">
        <v>96.25</v>
      </c>
      <c r="L1647" s="66">
        <v>2010.0</v>
      </c>
      <c r="M1647" s="67" t="s">
        <v>85</v>
      </c>
      <c r="N1647" s="66">
        <v>37.0</v>
      </c>
      <c r="O1647" s="68"/>
      <c r="P1647" s="66">
        <v>0.02</v>
      </c>
      <c r="Q1647" s="66"/>
      <c r="R1647" s="66">
        <v>1.0000001</v>
      </c>
      <c r="S1647" s="68"/>
      <c r="T1647" s="66">
        <v>1.0</v>
      </c>
      <c r="U1647" s="68"/>
      <c r="V1647" s="68"/>
      <c r="W1647" s="68"/>
      <c r="X1647" s="69"/>
      <c r="Y1647" s="69"/>
      <c r="Z1647" s="66">
        <v>1.0</v>
      </c>
      <c r="AA1647" s="66">
        <v>1.0</v>
      </c>
      <c r="AB1647" s="68"/>
      <c r="AC1647" s="68"/>
      <c r="AD1647" s="68"/>
      <c r="AE1647" s="68"/>
      <c r="AF1647" s="68"/>
      <c r="AG1647" s="68"/>
      <c r="AH1647" s="68"/>
      <c r="AI1647" s="68"/>
      <c r="AJ1647" s="68"/>
      <c r="AK1647" s="68"/>
      <c r="AL1647" s="68"/>
      <c r="AM1647" s="68"/>
      <c r="AN1647" s="68"/>
      <c r="AO1647" s="68"/>
      <c r="AP1647" s="68"/>
      <c r="AQ1647" s="68"/>
      <c r="AR1647" s="68"/>
      <c r="AS1647" s="68"/>
      <c r="AT1647" s="68"/>
      <c r="AU1647" s="68"/>
      <c r="AV1647" s="68"/>
      <c r="AW1647" s="68"/>
      <c r="AX1647" s="68"/>
      <c r="AY1647" s="68"/>
      <c r="AZ1647" s="68"/>
      <c r="BA1647" s="68"/>
      <c r="BB1647" s="68"/>
      <c r="BC1647" s="68"/>
      <c r="BD1647" s="68"/>
      <c r="BE1647" s="68"/>
      <c r="BF1647" s="68"/>
      <c r="BG1647" s="68"/>
      <c r="BH1647" s="68"/>
      <c r="BI1647" s="68"/>
      <c r="BJ1647" s="68"/>
      <c r="BK1647" s="68"/>
      <c r="BL1647" s="68"/>
      <c r="BM1647" s="68"/>
      <c r="BN1647" s="68"/>
      <c r="BO1647" s="68"/>
      <c r="BP1647" s="68"/>
      <c r="BQ1647" s="68"/>
      <c r="BR1647" s="68"/>
      <c r="BS1647" s="68"/>
      <c r="BT1647" s="68"/>
      <c r="BU1647" s="68"/>
      <c r="BV1647" s="68"/>
      <c r="BW1647" s="68"/>
      <c r="BX1647" s="68"/>
      <c r="BY1647" s="68"/>
      <c r="BZ1647" s="68"/>
      <c r="CA1647" s="68"/>
      <c r="CB1647" s="68"/>
      <c r="CC1647" s="68"/>
      <c r="CD1647" s="68"/>
      <c r="CE1647" s="68"/>
      <c r="CF1647" s="68"/>
      <c r="CG1647" s="68"/>
      <c r="CH1647" s="68"/>
      <c r="CI1647" s="68"/>
    </row>
    <row r="1648">
      <c r="A1648" s="66">
        <v>108.0</v>
      </c>
      <c r="B1648" s="68"/>
      <c r="C1648" s="67" t="s">
        <v>758</v>
      </c>
      <c r="D1648" s="67" t="s">
        <v>990</v>
      </c>
      <c r="E1648" s="66">
        <v>2020.0</v>
      </c>
      <c r="F1648" s="67" t="s">
        <v>991</v>
      </c>
      <c r="G1648" s="67" t="s">
        <v>824</v>
      </c>
      <c r="H1648" s="68"/>
      <c r="I1648" s="67" t="s">
        <v>95</v>
      </c>
      <c r="J1648" s="66">
        <v>2020.0</v>
      </c>
      <c r="K1648" s="66">
        <v>77.61</v>
      </c>
      <c r="L1648" s="66">
        <v>2010.0</v>
      </c>
      <c r="M1648" s="67" t="s">
        <v>85</v>
      </c>
      <c r="N1648" s="66">
        <v>37.0</v>
      </c>
      <c r="O1648" s="68"/>
      <c r="P1648" s="66">
        <v>0.02</v>
      </c>
      <c r="Q1648" s="66"/>
      <c r="R1648" s="66">
        <v>1.25</v>
      </c>
      <c r="S1648" s="68"/>
      <c r="T1648" s="66">
        <v>1.0</v>
      </c>
      <c r="U1648" s="68"/>
      <c r="V1648" s="68"/>
      <c r="W1648" s="68"/>
      <c r="X1648" s="69"/>
      <c r="Y1648" s="69"/>
      <c r="Z1648" s="66">
        <v>1.0</v>
      </c>
      <c r="AA1648" s="66">
        <v>1.0</v>
      </c>
      <c r="AB1648" s="68"/>
      <c r="AC1648" s="68"/>
      <c r="AD1648" s="68"/>
      <c r="AE1648" s="68"/>
      <c r="AF1648" s="68"/>
      <c r="AG1648" s="68"/>
      <c r="AH1648" s="68"/>
      <c r="AI1648" s="68"/>
      <c r="AJ1648" s="68"/>
      <c r="AK1648" s="68"/>
      <c r="AL1648" s="68"/>
      <c r="AM1648" s="68"/>
      <c r="AN1648" s="68"/>
      <c r="AO1648" s="68"/>
      <c r="AP1648" s="68"/>
      <c r="AQ1648" s="68"/>
      <c r="AR1648" s="68"/>
      <c r="AS1648" s="68"/>
      <c r="AT1648" s="68"/>
      <c r="AU1648" s="68"/>
      <c r="AV1648" s="68"/>
      <c r="AW1648" s="68"/>
      <c r="AX1648" s="68"/>
      <c r="AY1648" s="68"/>
      <c r="AZ1648" s="68"/>
      <c r="BA1648" s="68"/>
      <c r="BB1648" s="68"/>
      <c r="BC1648" s="68"/>
      <c r="BD1648" s="68"/>
      <c r="BE1648" s="68"/>
      <c r="BF1648" s="68"/>
      <c r="BG1648" s="68"/>
      <c r="BH1648" s="68"/>
      <c r="BI1648" s="68"/>
      <c r="BJ1648" s="68"/>
      <c r="BK1648" s="68"/>
      <c r="BL1648" s="68"/>
      <c r="BM1648" s="68"/>
      <c r="BN1648" s="68"/>
      <c r="BO1648" s="68"/>
      <c r="BP1648" s="68"/>
      <c r="BQ1648" s="68"/>
      <c r="BR1648" s="68"/>
      <c r="BS1648" s="68"/>
      <c r="BT1648" s="68"/>
      <c r="BU1648" s="68"/>
      <c r="BV1648" s="68"/>
      <c r="BW1648" s="68"/>
      <c r="BX1648" s="68"/>
      <c r="BY1648" s="68"/>
      <c r="BZ1648" s="68"/>
      <c r="CA1648" s="68"/>
      <c r="CB1648" s="68"/>
      <c r="CC1648" s="68"/>
      <c r="CD1648" s="68"/>
      <c r="CE1648" s="68"/>
      <c r="CF1648" s="68"/>
      <c r="CG1648" s="68"/>
      <c r="CH1648" s="68"/>
      <c r="CI1648" s="68"/>
    </row>
    <row r="1649">
      <c r="A1649" s="66">
        <v>108.0</v>
      </c>
      <c r="B1649" s="68"/>
      <c r="C1649" s="67" t="s">
        <v>758</v>
      </c>
      <c r="D1649" s="67" t="s">
        <v>990</v>
      </c>
      <c r="E1649" s="66">
        <v>2020.0</v>
      </c>
      <c r="F1649" s="67" t="s">
        <v>991</v>
      </c>
      <c r="G1649" s="67" t="s">
        <v>824</v>
      </c>
      <c r="H1649" s="68"/>
      <c r="I1649" s="67" t="s">
        <v>95</v>
      </c>
      <c r="J1649" s="66">
        <v>2020.0</v>
      </c>
      <c r="K1649" s="66">
        <v>74.51</v>
      </c>
      <c r="L1649" s="66">
        <v>2010.0</v>
      </c>
      <c r="M1649" s="67" t="s">
        <v>85</v>
      </c>
      <c r="N1649" s="66">
        <v>37.0</v>
      </c>
      <c r="O1649" s="68"/>
      <c r="P1649" s="66">
        <v>0.02</v>
      </c>
      <c r="Q1649" s="66"/>
      <c r="R1649" s="66">
        <v>1.3</v>
      </c>
      <c r="S1649" s="68"/>
      <c r="T1649" s="66">
        <v>1.0</v>
      </c>
      <c r="U1649" s="68"/>
      <c r="V1649" s="68"/>
      <c r="W1649" s="68"/>
      <c r="X1649" s="69"/>
      <c r="Y1649" s="69"/>
      <c r="Z1649" s="66">
        <v>1.0</v>
      </c>
      <c r="AA1649" s="66">
        <v>1.0</v>
      </c>
      <c r="AB1649" s="68"/>
      <c r="AC1649" s="68"/>
      <c r="AD1649" s="68"/>
      <c r="AE1649" s="68"/>
      <c r="AF1649" s="68"/>
      <c r="AG1649" s="68"/>
      <c r="AH1649" s="68"/>
      <c r="AI1649" s="68"/>
      <c r="AJ1649" s="68"/>
      <c r="AK1649" s="68"/>
      <c r="AL1649" s="68"/>
      <c r="AM1649" s="68"/>
      <c r="AN1649" s="68"/>
      <c r="AO1649" s="68"/>
      <c r="AP1649" s="68"/>
      <c r="AQ1649" s="68"/>
      <c r="AR1649" s="68"/>
      <c r="AS1649" s="68"/>
      <c r="AT1649" s="68"/>
      <c r="AU1649" s="68"/>
      <c r="AV1649" s="68"/>
      <c r="AW1649" s="68"/>
      <c r="AX1649" s="68"/>
      <c r="AY1649" s="68"/>
      <c r="AZ1649" s="68"/>
      <c r="BA1649" s="68"/>
      <c r="BB1649" s="68"/>
      <c r="BC1649" s="68"/>
      <c r="BD1649" s="68"/>
      <c r="BE1649" s="68"/>
      <c r="BF1649" s="68"/>
      <c r="BG1649" s="68"/>
      <c r="BH1649" s="68"/>
      <c r="BI1649" s="68"/>
      <c r="BJ1649" s="68"/>
      <c r="BK1649" s="68"/>
      <c r="BL1649" s="68"/>
      <c r="BM1649" s="68"/>
      <c r="BN1649" s="68"/>
      <c r="BO1649" s="68"/>
      <c r="BP1649" s="68"/>
      <c r="BQ1649" s="68"/>
      <c r="BR1649" s="68"/>
      <c r="BS1649" s="68"/>
      <c r="BT1649" s="68"/>
      <c r="BU1649" s="68"/>
      <c r="BV1649" s="68"/>
      <c r="BW1649" s="68"/>
      <c r="BX1649" s="68"/>
      <c r="BY1649" s="68"/>
      <c r="BZ1649" s="68"/>
      <c r="CA1649" s="68"/>
      <c r="CB1649" s="68"/>
      <c r="CC1649" s="68"/>
      <c r="CD1649" s="68"/>
      <c r="CE1649" s="68"/>
      <c r="CF1649" s="68"/>
      <c r="CG1649" s="68"/>
      <c r="CH1649" s="68"/>
      <c r="CI1649" s="68"/>
    </row>
    <row r="1650">
      <c r="A1650" s="66">
        <v>108.0</v>
      </c>
      <c r="B1650" s="68"/>
      <c r="C1650" s="67" t="s">
        <v>758</v>
      </c>
      <c r="D1650" s="67" t="s">
        <v>990</v>
      </c>
      <c r="E1650" s="66">
        <v>2020.0</v>
      </c>
      <c r="F1650" s="67" t="s">
        <v>991</v>
      </c>
      <c r="G1650" s="67" t="s">
        <v>824</v>
      </c>
      <c r="H1650" s="68"/>
      <c r="I1650" s="67" t="s">
        <v>95</v>
      </c>
      <c r="J1650" s="66">
        <v>2020.0</v>
      </c>
      <c r="K1650" s="66">
        <v>45.52</v>
      </c>
      <c r="L1650" s="66">
        <v>2010.0</v>
      </c>
      <c r="M1650" s="67" t="s">
        <v>85</v>
      </c>
      <c r="N1650" s="66">
        <v>37.0</v>
      </c>
      <c r="O1650" s="68"/>
      <c r="P1650" s="66">
        <v>0.02</v>
      </c>
      <c r="Q1650" s="66"/>
      <c r="R1650" s="66">
        <v>2.0</v>
      </c>
      <c r="S1650" s="68"/>
      <c r="T1650" s="66">
        <v>1.0</v>
      </c>
      <c r="U1650" s="68"/>
      <c r="V1650" s="68"/>
      <c r="W1650" s="68"/>
      <c r="X1650" s="69"/>
      <c r="Y1650" s="69"/>
      <c r="Z1650" s="66">
        <v>1.0</v>
      </c>
      <c r="AA1650" s="66">
        <v>1.0</v>
      </c>
      <c r="AB1650" s="68"/>
      <c r="AC1650" s="68"/>
      <c r="AD1650" s="68"/>
      <c r="AE1650" s="68"/>
      <c r="AF1650" s="68"/>
      <c r="AG1650" s="68"/>
      <c r="AH1650" s="68"/>
      <c r="AI1650" s="68"/>
      <c r="AJ1650" s="68"/>
      <c r="AK1650" s="68"/>
      <c r="AL1650" s="68"/>
      <c r="AM1650" s="68"/>
      <c r="AN1650" s="68"/>
      <c r="AO1650" s="68"/>
      <c r="AP1650" s="68"/>
      <c r="AQ1650" s="68"/>
      <c r="AR1650" s="68"/>
      <c r="AS1650" s="68"/>
      <c r="AT1650" s="68"/>
      <c r="AU1650" s="68"/>
      <c r="AV1650" s="68"/>
      <c r="AW1650" s="68"/>
      <c r="AX1650" s="68"/>
      <c r="AY1650" s="68"/>
      <c r="AZ1650" s="68"/>
      <c r="BA1650" s="68"/>
      <c r="BB1650" s="68"/>
      <c r="BC1650" s="68"/>
      <c r="BD1650" s="68"/>
      <c r="BE1650" s="68"/>
      <c r="BF1650" s="68"/>
      <c r="BG1650" s="68"/>
      <c r="BH1650" s="68"/>
      <c r="BI1650" s="68"/>
      <c r="BJ1650" s="68"/>
      <c r="BK1650" s="68"/>
      <c r="BL1650" s="68"/>
      <c r="BM1650" s="68"/>
      <c r="BN1650" s="68"/>
      <c r="BO1650" s="68"/>
      <c r="BP1650" s="68"/>
      <c r="BQ1650" s="68"/>
      <c r="BR1650" s="68"/>
      <c r="BS1650" s="68"/>
      <c r="BT1650" s="68"/>
      <c r="BU1650" s="68"/>
      <c r="BV1650" s="68"/>
      <c r="BW1650" s="68"/>
      <c r="BX1650" s="68"/>
      <c r="BY1650" s="68"/>
      <c r="BZ1650" s="68"/>
      <c r="CA1650" s="68"/>
      <c r="CB1650" s="68"/>
      <c r="CC1650" s="68"/>
      <c r="CD1650" s="68"/>
      <c r="CE1650" s="68"/>
      <c r="CF1650" s="68"/>
      <c r="CG1650" s="68"/>
      <c r="CH1650" s="68"/>
      <c r="CI1650" s="68"/>
    </row>
    <row r="1651">
      <c r="A1651" s="66">
        <v>108.0</v>
      </c>
      <c r="B1651" s="68"/>
      <c r="C1651" s="67" t="s">
        <v>758</v>
      </c>
      <c r="D1651" s="67" t="s">
        <v>990</v>
      </c>
      <c r="E1651" s="66">
        <v>2020.0</v>
      </c>
      <c r="F1651" s="67" t="s">
        <v>991</v>
      </c>
      <c r="G1651" s="67" t="s">
        <v>824</v>
      </c>
      <c r="H1651" s="68"/>
      <c r="I1651" s="67" t="s">
        <v>95</v>
      </c>
      <c r="J1651" s="66">
        <v>2020.0</v>
      </c>
      <c r="K1651" s="66">
        <v>45.52</v>
      </c>
      <c r="L1651" s="66">
        <v>2010.0</v>
      </c>
      <c r="M1651" s="67" t="s">
        <v>85</v>
      </c>
      <c r="N1651" s="66">
        <v>37.0</v>
      </c>
      <c r="O1651" s="68"/>
      <c r="P1651" s="66">
        <v>0.02</v>
      </c>
      <c r="Q1651" s="66"/>
      <c r="R1651" s="66">
        <v>2.0</v>
      </c>
      <c r="S1651" s="68"/>
      <c r="T1651" s="66">
        <v>1.0</v>
      </c>
      <c r="U1651" s="68"/>
      <c r="V1651" s="68"/>
      <c r="W1651" s="68"/>
      <c r="X1651" s="69"/>
      <c r="Y1651" s="69"/>
      <c r="Z1651" s="66">
        <v>1.0</v>
      </c>
      <c r="AA1651" s="66">
        <v>1.0</v>
      </c>
      <c r="AB1651" s="68"/>
      <c r="AC1651" s="68"/>
      <c r="AD1651" s="68"/>
      <c r="AE1651" s="68"/>
      <c r="AF1651" s="68"/>
      <c r="AG1651" s="68"/>
      <c r="AH1651" s="68"/>
      <c r="AI1651" s="68"/>
      <c r="AJ1651" s="68"/>
      <c r="AK1651" s="68"/>
      <c r="AL1651" s="68"/>
      <c r="AM1651" s="68"/>
      <c r="AN1651" s="68"/>
      <c r="AO1651" s="68"/>
      <c r="AP1651" s="68"/>
      <c r="AQ1651" s="68"/>
      <c r="AR1651" s="68"/>
      <c r="AS1651" s="68"/>
      <c r="AT1651" s="68"/>
      <c r="AU1651" s="68"/>
      <c r="AV1651" s="68"/>
      <c r="AW1651" s="68"/>
      <c r="AX1651" s="68"/>
      <c r="AY1651" s="68"/>
      <c r="AZ1651" s="68"/>
      <c r="BA1651" s="68"/>
      <c r="BB1651" s="68"/>
      <c r="BC1651" s="68"/>
      <c r="BD1651" s="68"/>
      <c r="BE1651" s="68"/>
      <c r="BF1651" s="68"/>
      <c r="BG1651" s="68"/>
      <c r="BH1651" s="68"/>
      <c r="BI1651" s="68"/>
      <c r="BJ1651" s="68"/>
      <c r="BK1651" s="68"/>
      <c r="BL1651" s="68"/>
      <c r="BM1651" s="68"/>
      <c r="BN1651" s="68"/>
      <c r="BO1651" s="68"/>
      <c r="BP1651" s="68"/>
      <c r="BQ1651" s="68"/>
      <c r="BR1651" s="68"/>
      <c r="BS1651" s="68"/>
      <c r="BT1651" s="68"/>
      <c r="BU1651" s="68"/>
      <c r="BV1651" s="68"/>
      <c r="BW1651" s="68"/>
      <c r="BX1651" s="68"/>
      <c r="BY1651" s="68"/>
      <c r="BZ1651" s="68"/>
      <c r="CA1651" s="68"/>
      <c r="CB1651" s="68"/>
      <c r="CC1651" s="68"/>
      <c r="CD1651" s="68"/>
      <c r="CE1651" s="68"/>
      <c r="CF1651" s="68"/>
      <c r="CG1651" s="68"/>
      <c r="CH1651" s="68"/>
      <c r="CI1651" s="68"/>
    </row>
    <row r="1652">
      <c r="A1652" s="66">
        <v>108.0</v>
      </c>
      <c r="B1652" s="68"/>
      <c r="C1652" s="67" t="s">
        <v>758</v>
      </c>
      <c r="D1652" s="67" t="s">
        <v>990</v>
      </c>
      <c r="E1652" s="66">
        <v>2020.0</v>
      </c>
      <c r="F1652" s="67" t="s">
        <v>991</v>
      </c>
      <c r="G1652" s="67" t="s">
        <v>824</v>
      </c>
      <c r="H1652" s="68"/>
      <c r="I1652" s="67" t="s">
        <v>95</v>
      </c>
      <c r="J1652" s="66">
        <v>2020.0</v>
      </c>
      <c r="K1652" s="66">
        <v>45.52</v>
      </c>
      <c r="L1652" s="66">
        <v>2010.0</v>
      </c>
      <c r="M1652" s="67" t="s">
        <v>85</v>
      </c>
      <c r="N1652" s="66">
        <v>37.0</v>
      </c>
      <c r="O1652" s="68"/>
      <c r="P1652" s="66">
        <v>0.02</v>
      </c>
      <c r="Q1652" s="66"/>
      <c r="R1652" s="66">
        <v>2.0</v>
      </c>
      <c r="S1652" s="68"/>
      <c r="T1652" s="66">
        <v>1.0</v>
      </c>
      <c r="U1652" s="68"/>
      <c r="V1652" s="68"/>
      <c r="W1652" s="68"/>
      <c r="X1652" s="69"/>
      <c r="Y1652" s="69"/>
      <c r="Z1652" s="66">
        <v>1.0</v>
      </c>
      <c r="AA1652" s="66">
        <v>1.0</v>
      </c>
      <c r="AB1652" s="68"/>
      <c r="AC1652" s="68"/>
      <c r="AD1652" s="68"/>
      <c r="AE1652" s="68"/>
      <c r="AF1652" s="68"/>
      <c r="AG1652" s="68"/>
      <c r="AH1652" s="68"/>
      <c r="AI1652" s="68"/>
      <c r="AJ1652" s="68"/>
      <c r="AK1652" s="68"/>
      <c r="AL1652" s="68"/>
      <c r="AM1652" s="68"/>
      <c r="AN1652" s="68"/>
      <c r="AO1652" s="68"/>
      <c r="AP1652" s="68"/>
      <c r="AQ1652" s="68"/>
      <c r="AR1652" s="68"/>
      <c r="AS1652" s="68"/>
      <c r="AT1652" s="68"/>
      <c r="AU1652" s="68"/>
      <c r="AV1652" s="68"/>
      <c r="AW1652" s="68"/>
      <c r="AX1652" s="68"/>
      <c r="AY1652" s="68"/>
      <c r="AZ1652" s="68"/>
      <c r="BA1652" s="68"/>
      <c r="BB1652" s="68"/>
      <c r="BC1652" s="68"/>
      <c r="BD1652" s="68"/>
      <c r="BE1652" s="68"/>
      <c r="BF1652" s="68"/>
      <c r="BG1652" s="68"/>
      <c r="BH1652" s="68"/>
      <c r="BI1652" s="68"/>
      <c r="BJ1652" s="68"/>
      <c r="BK1652" s="68"/>
      <c r="BL1652" s="68"/>
      <c r="BM1652" s="68"/>
      <c r="BN1652" s="68"/>
      <c r="BO1652" s="68"/>
      <c r="BP1652" s="68"/>
      <c r="BQ1652" s="68"/>
      <c r="BR1652" s="68"/>
      <c r="BS1652" s="68"/>
      <c r="BT1652" s="68"/>
      <c r="BU1652" s="68"/>
      <c r="BV1652" s="68"/>
      <c r="BW1652" s="68"/>
      <c r="BX1652" s="68"/>
      <c r="BY1652" s="68"/>
      <c r="BZ1652" s="68"/>
      <c r="CA1652" s="68"/>
      <c r="CB1652" s="68"/>
      <c r="CC1652" s="68"/>
      <c r="CD1652" s="68"/>
      <c r="CE1652" s="68"/>
      <c r="CF1652" s="68"/>
      <c r="CG1652" s="68"/>
      <c r="CH1652" s="68"/>
      <c r="CI1652" s="68"/>
    </row>
    <row r="1653">
      <c r="A1653" s="66">
        <v>108.0</v>
      </c>
      <c r="B1653" s="68"/>
      <c r="C1653" s="67" t="s">
        <v>758</v>
      </c>
      <c r="D1653" s="67" t="s">
        <v>990</v>
      </c>
      <c r="E1653" s="66">
        <v>2020.0</v>
      </c>
      <c r="F1653" s="67" t="s">
        <v>991</v>
      </c>
      <c r="G1653" s="67" t="s">
        <v>824</v>
      </c>
      <c r="H1653" s="68"/>
      <c r="I1653" s="67" t="s">
        <v>95</v>
      </c>
      <c r="J1653" s="66">
        <v>2020.0</v>
      </c>
      <c r="K1653" s="66">
        <v>45.52</v>
      </c>
      <c r="L1653" s="66">
        <v>2010.0</v>
      </c>
      <c r="M1653" s="67" t="s">
        <v>85</v>
      </c>
      <c r="N1653" s="66">
        <v>37.0</v>
      </c>
      <c r="O1653" s="68"/>
      <c r="P1653" s="66">
        <v>0.02</v>
      </c>
      <c r="Q1653" s="66"/>
      <c r="R1653" s="66">
        <v>2.0</v>
      </c>
      <c r="S1653" s="68"/>
      <c r="T1653" s="66">
        <v>1.0</v>
      </c>
      <c r="U1653" s="68"/>
      <c r="V1653" s="68"/>
      <c r="W1653" s="68"/>
      <c r="X1653" s="69"/>
      <c r="Y1653" s="69"/>
      <c r="Z1653" s="66">
        <v>1.0</v>
      </c>
      <c r="AA1653" s="66">
        <v>1.0</v>
      </c>
      <c r="AB1653" s="68"/>
      <c r="AC1653" s="68"/>
      <c r="AD1653" s="68"/>
      <c r="AE1653" s="68"/>
      <c r="AF1653" s="68"/>
      <c r="AG1653" s="68"/>
      <c r="AH1653" s="68"/>
      <c r="AI1653" s="68"/>
      <c r="AJ1653" s="68"/>
      <c r="AK1653" s="68"/>
      <c r="AL1653" s="68"/>
      <c r="AM1653" s="68"/>
      <c r="AN1653" s="68"/>
      <c r="AO1653" s="68"/>
      <c r="AP1653" s="68"/>
      <c r="AQ1653" s="68"/>
      <c r="AR1653" s="68"/>
      <c r="AS1653" s="68"/>
      <c r="AT1653" s="68"/>
      <c r="AU1653" s="68"/>
      <c r="AV1653" s="68"/>
      <c r="AW1653" s="68"/>
      <c r="AX1653" s="68"/>
      <c r="AY1653" s="68"/>
      <c r="AZ1653" s="68"/>
      <c r="BA1653" s="68"/>
      <c r="BB1653" s="68"/>
      <c r="BC1653" s="68"/>
      <c r="BD1653" s="68"/>
      <c r="BE1653" s="68"/>
      <c r="BF1653" s="68"/>
      <c r="BG1653" s="68"/>
      <c r="BH1653" s="68"/>
      <c r="BI1653" s="68"/>
      <c r="BJ1653" s="68"/>
      <c r="BK1653" s="68"/>
      <c r="BL1653" s="68"/>
      <c r="BM1653" s="68"/>
      <c r="BN1653" s="68"/>
      <c r="BO1653" s="68"/>
      <c r="BP1653" s="68"/>
      <c r="BQ1653" s="68"/>
      <c r="BR1653" s="68"/>
      <c r="BS1653" s="68"/>
      <c r="BT1653" s="68"/>
      <c r="BU1653" s="68"/>
      <c r="BV1653" s="68"/>
      <c r="BW1653" s="68"/>
      <c r="BX1653" s="68"/>
      <c r="BY1653" s="68"/>
      <c r="BZ1653" s="68"/>
      <c r="CA1653" s="68"/>
      <c r="CB1653" s="68"/>
      <c r="CC1653" s="68"/>
      <c r="CD1653" s="68"/>
      <c r="CE1653" s="68"/>
      <c r="CF1653" s="68"/>
      <c r="CG1653" s="68"/>
      <c r="CH1653" s="68"/>
      <c r="CI1653" s="68"/>
    </row>
    <row r="1654">
      <c r="A1654" s="66">
        <v>108.0</v>
      </c>
      <c r="B1654" s="68"/>
      <c r="C1654" s="67" t="s">
        <v>758</v>
      </c>
      <c r="D1654" s="67" t="s">
        <v>990</v>
      </c>
      <c r="E1654" s="66">
        <v>2020.0</v>
      </c>
      <c r="F1654" s="67" t="s">
        <v>991</v>
      </c>
      <c r="G1654" s="67" t="s">
        <v>824</v>
      </c>
      <c r="H1654" s="68"/>
      <c r="I1654" s="67" t="s">
        <v>95</v>
      </c>
      <c r="J1654" s="66">
        <v>2020.0</v>
      </c>
      <c r="K1654" s="66">
        <v>34.72</v>
      </c>
      <c r="L1654" s="66">
        <v>2010.0</v>
      </c>
      <c r="M1654" s="67" t="s">
        <v>85</v>
      </c>
      <c r="N1654" s="66">
        <v>37.0</v>
      </c>
      <c r="O1654" s="68"/>
      <c r="P1654" s="66">
        <v>0.02</v>
      </c>
      <c r="Q1654" s="66"/>
      <c r="R1654" s="66">
        <v>2.5</v>
      </c>
      <c r="S1654" s="68"/>
      <c r="T1654" s="66">
        <v>1.0</v>
      </c>
      <c r="U1654" s="68"/>
      <c r="V1654" s="68"/>
      <c r="W1654" s="68"/>
      <c r="X1654" s="69"/>
      <c r="Y1654" s="69"/>
      <c r="Z1654" s="66">
        <v>1.0</v>
      </c>
      <c r="AA1654" s="66">
        <v>1.0</v>
      </c>
      <c r="AB1654" s="68"/>
      <c r="AC1654" s="68"/>
      <c r="AD1654" s="68"/>
      <c r="AE1654" s="68"/>
      <c r="AF1654" s="68"/>
      <c r="AG1654" s="68"/>
      <c r="AH1654" s="68"/>
      <c r="AI1654" s="68"/>
      <c r="AJ1654" s="68"/>
      <c r="AK1654" s="68"/>
      <c r="AL1654" s="68"/>
      <c r="AM1654" s="68"/>
      <c r="AN1654" s="68"/>
      <c r="AO1654" s="68"/>
      <c r="AP1654" s="68"/>
      <c r="AQ1654" s="68"/>
      <c r="AR1654" s="68"/>
      <c r="AS1654" s="68"/>
      <c r="AT1654" s="68"/>
      <c r="AU1654" s="68"/>
      <c r="AV1654" s="68"/>
      <c r="AW1654" s="68"/>
      <c r="AX1654" s="68"/>
      <c r="AY1654" s="68"/>
      <c r="AZ1654" s="68"/>
      <c r="BA1654" s="68"/>
      <c r="BB1654" s="68"/>
      <c r="BC1654" s="68"/>
      <c r="BD1654" s="68"/>
      <c r="BE1654" s="68"/>
      <c r="BF1654" s="68"/>
      <c r="BG1654" s="68"/>
      <c r="BH1654" s="68"/>
      <c r="BI1654" s="68"/>
      <c r="BJ1654" s="68"/>
      <c r="BK1654" s="68"/>
      <c r="BL1654" s="68"/>
      <c r="BM1654" s="68"/>
      <c r="BN1654" s="68"/>
      <c r="BO1654" s="68"/>
      <c r="BP1654" s="68"/>
      <c r="BQ1654" s="68"/>
      <c r="BR1654" s="68"/>
      <c r="BS1654" s="68"/>
      <c r="BT1654" s="68"/>
      <c r="BU1654" s="68"/>
      <c r="BV1654" s="68"/>
      <c r="BW1654" s="68"/>
      <c r="BX1654" s="68"/>
      <c r="BY1654" s="68"/>
      <c r="BZ1654" s="68"/>
      <c r="CA1654" s="68"/>
      <c r="CB1654" s="68"/>
      <c r="CC1654" s="68"/>
      <c r="CD1654" s="68"/>
      <c r="CE1654" s="68"/>
      <c r="CF1654" s="68"/>
      <c r="CG1654" s="68"/>
      <c r="CH1654" s="68"/>
      <c r="CI1654" s="68"/>
    </row>
    <row r="1655">
      <c r="A1655" s="66">
        <v>108.0</v>
      </c>
      <c r="B1655" s="68"/>
      <c r="C1655" s="67" t="s">
        <v>758</v>
      </c>
      <c r="D1655" s="67" t="s">
        <v>990</v>
      </c>
      <c r="E1655" s="66">
        <v>2020.0</v>
      </c>
      <c r="F1655" s="67" t="s">
        <v>991</v>
      </c>
      <c r="G1655" s="67" t="s">
        <v>824</v>
      </c>
      <c r="H1655" s="68"/>
      <c r="I1655" s="67" t="s">
        <v>95</v>
      </c>
      <c r="J1655" s="66">
        <v>2020.0</v>
      </c>
      <c r="K1655" s="66">
        <v>83.74</v>
      </c>
      <c r="L1655" s="66">
        <v>2010.0</v>
      </c>
      <c r="M1655" s="67" t="s">
        <v>85</v>
      </c>
      <c r="N1655" s="66">
        <v>37.0</v>
      </c>
      <c r="O1655" s="68"/>
      <c r="P1655" s="66">
        <v>0.025</v>
      </c>
      <c r="Q1655" s="66"/>
      <c r="R1655" s="66">
        <v>0.9</v>
      </c>
      <c r="S1655" s="68"/>
      <c r="T1655" s="66">
        <v>1.0</v>
      </c>
      <c r="U1655" s="68"/>
      <c r="V1655" s="68"/>
      <c r="W1655" s="68"/>
      <c r="X1655" s="69"/>
      <c r="Y1655" s="69"/>
      <c r="Z1655" s="66">
        <v>1.0</v>
      </c>
      <c r="AA1655" s="66">
        <v>1.0</v>
      </c>
      <c r="AB1655" s="68"/>
      <c r="AC1655" s="68"/>
      <c r="AD1655" s="68"/>
      <c r="AE1655" s="68"/>
      <c r="AF1655" s="68"/>
      <c r="AG1655" s="68"/>
      <c r="AH1655" s="68"/>
      <c r="AI1655" s="68"/>
      <c r="AJ1655" s="68"/>
      <c r="AK1655" s="68"/>
      <c r="AL1655" s="68"/>
      <c r="AM1655" s="68"/>
      <c r="AN1655" s="68"/>
      <c r="AO1655" s="68"/>
      <c r="AP1655" s="68"/>
      <c r="AQ1655" s="68"/>
      <c r="AR1655" s="68"/>
      <c r="AS1655" s="68"/>
      <c r="AT1655" s="68"/>
      <c r="AU1655" s="68"/>
      <c r="AV1655" s="68"/>
      <c r="AW1655" s="68"/>
      <c r="AX1655" s="68"/>
      <c r="AY1655" s="68"/>
      <c r="AZ1655" s="68"/>
      <c r="BA1655" s="68"/>
      <c r="BB1655" s="68"/>
      <c r="BC1655" s="68"/>
      <c r="BD1655" s="68"/>
      <c r="BE1655" s="68"/>
      <c r="BF1655" s="68"/>
      <c r="BG1655" s="68"/>
      <c r="BH1655" s="68"/>
      <c r="BI1655" s="68"/>
      <c r="BJ1655" s="68"/>
      <c r="BK1655" s="68"/>
      <c r="BL1655" s="68"/>
      <c r="BM1655" s="68"/>
      <c r="BN1655" s="68"/>
      <c r="BO1655" s="68"/>
      <c r="BP1655" s="68"/>
      <c r="BQ1655" s="68"/>
      <c r="BR1655" s="68"/>
      <c r="BS1655" s="68"/>
      <c r="BT1655" s="68"/>
      <c r="BU1655" s="68"/>
      <c r="BV1655" s="68"/>
      <c r="BW1655" s="68"/>
      <c r="BX1655" s="68"/>
      <c r="BY1655" s="68"/>
      <c r="BZ1655" s="68"/>
      <c r="CA1655" s="68"/>
      <c r="CB1655" s="68"/>
      <c r="CC1655" s="68"/>
      <c r="CD1655" s="68"/>
      <c r="CE1655" s="68"/>
      <c r="CF1655" s="68"/>
      <c r="CG1655" s="68"/>
      <c r="CH1655" s="68"/>
      <c r="CI1655" s="68"/>
    </row>
    <row r="1656">
      <c r="A1656" s="66">
        <v>108.0</v>
      </c>
      <c r="B1656" s="68"/>
      <c r="C1656" s="67" t="s">
        <v>758</v>
      </c>
      <c r="D1656" s="67" t="s">
        <v>990</v>
      </c>
      <c r="E1656" s="66">
        <v>2020.0</v>
      </c>
      <c r="F1656" s="67" t="s">
        <v>991</v>
      </c>
      <c r="G1656" s="67" t="s">
        <v>824</v>
      </c>
      <c r="H1656" s="68"/>
      <c r="I1656" s="67" t="s">
        <v>95</v>
      </c>
      <c r="J1656" s="66">
        <v>2020.0</v>
      </c>
      <c r="K1656" s="66">
        <v>39.05</v>
      </c>
      <c r="L1656" s="66">
        <v>2010.0</v>
      </c>
      <c r="M1656" s="67" t="s">
        <v>85</v>
      </c>
      <c r="N1656" s="66">
        <v>37.0</v>
      </c>
      <c r="O1656" s="68"/>
      <c r="P1656" s="66">
        <v>0.025</v>
      </c>
      <c r="Q1656" s="66"/>
      <c r="R1656" s="66">
        <v>2.0</v>
      </c>
      <c r="S1656" s="68"/>
      <c r="T1656" s="66">
        <v>1.0</v>
      </c>
      <c r="U1656" s="68"/>
      <c r="V1656" s="68"/>
      <c r="W1656" s="68"/>
      <c r="X1656" s="69"/>
      <c r="Y1656" s="69"/>
      <c r="Z1656" s="66">
        <v>1.0</v>
      </c>
      <c r="AA1656" s="66">
        <v>1.0</v>
      </c>
      <c r="AB1656" s="68"/>
      <c r="AC1656" s="68"/>
      <c r="AD1656" s="68"/>
      <c r="AE1656" s="68"/>
      <c r="AF1656" s="68"/>
      <c r="AG1656" s="68"/>
      <c r="AH1656" s="68"/>
      <c r="AI1656" s="68"/>
      <c r="AJ1656" s="68"/>
      <c r="AK1656" s="68"/>
      <c r="AL1656" s="68"/>
      <c r="AM1656" s="68"/>
      <c r="AN1656" s="68"/>
      <c r="AO1656" s="68"/>
      <c r="AP1656" s="68"/>
      <c r="AQ1656" s="68"/>
      <c r="AR1656" s="68"/>
      <c r="AS1656" s="68"/>
      <c r="AT1656" s="68"/>
      <c r="AU1656" s="68"/>
      <c r="AV1656" s="68"/>
      <c r="AW1656" s="68"/>
      <c r="AX1656" s="68"/>
      <c r="AY1656" s="68"/>
      <c r="AZ1656" s="68"/>
      <c r="BA1656" s="68"/>
      <c r="BB1656" s="68"/>
      <c r="BC1656" s="68"/>
      <c r="BD1656" s="68"/>
      <c r="BE1656" s="68"/>
      <c r="BF1656" s="68"/>
      <c r="BG1656" s="68"/>
      <c r="BH1656" s="68"/>
      <c r="BI1656" s="68"/>
      <c r="BJ1656" s="68"/>
      <c r="BK1656" s="68"/>
      <c r="BL1656" s="68"/>
      <c r="BM1656" s="68"/>
      <c r="BN1656" s="68"/>
      <c r="BO1656" s="68"/>
      <c r="BP1656" s="68"/>
      <c r="BQ1656" s="68"/>
      <c r="BR1656" s="68"/>
      <c r="BS1656" s="68"/>
      <c r="BT1656" s="68"/>
      <c r="BU1656" s="68"/>
      <c r="BV1656" s="68"/>
      <c r="BW1656" s="68"/>
      <c r="BX1656" s="68"/>
      <c r="BY1656" s="68"/>
      <c r="BZ1656" s="68"/>
      <c r="CA1656" s="68"/>
      <c r="CB1656" s="68"/>
      <c r="CC1656" s="68"/>
      <c r="CD1656" s="68"/>
      <c r="CE1656" s="68"/>
      <c r="CF1656" s="68"/>
      <c r="CG1656" s="68"/>
      <c r="CH1656" s="68"/>
      <c r="CI1656" s="68"/>
    </row>
    <row r="1657">
      <c r="A1657" s="66">
        <v>108.0</v>
      </c>
      <c r="B1657" s="68"/>
      <c r="C1657" s="67" t="s">
        <v>758</v>
      </c>
      <c r="D1657" s="67" t="s">
        <v>990</v>
      </c>
      <c r="E1657" s="66">
        <v>2020.0</v>
      </c>
      <c r="F1657" s="67" t="s">
        <v>991</v>
      </c>
      <c r="G1657" s="67" t="s">
        <v>824</v>
      </c>
      <c r="H1657" s="68"/>
      <c r="I1657" s="67" t="s">
        <v>95</v>
      </c>
      <c r="J1657" s="66">
        <v>2020.0</v>
      </c>
      <c r="K1657" s="66">
        <v>39.05</v>
      </c>
      <c r="L1657" s="66">
        <v>2010.0</v>
      </c>
      <c r="M1657" s="67" t="s">
        <v>85</v>
      </c>
      <c r="N1657" s="66">
        <v>37.0</v>
      </c>
      <c r="O1657" s="68"/>
      <c r="P1657" s="66">
        <v>0.025</v>
      </c>
      <c r="Q1657" s="66"/>
      <c r="R1657" s="66">
        <v>2.0</v>
      </c>
      <c r="S1657" s="68"/>
      <c r="T1657" s="66">
        <v>1.0</v>
      </c>
      <c r="U1657" s="68"/>
      <c r="V1657" s="68"/>
      <c r="W1657" s="68"/>
      <c r="X1657" s="69"/>
      <c r="Y1657" s="69"/>
      <c r="Z1657" s="66">
        <v>1.0</v>
      </c>
      <c r="AA1657" s="66">
        <v>1.0</v>
      </c>
      <c r="AB1657" s="68"/>
      <c r="AC1657" s="68"/>
      <c r="AD1657" s="68"/>
      <c r="AE1657" s="68"/>
      <c r="AF1657" s="68"/>
      <c r="AG1657" s="68"/>
      <c r="AH1657" s="68"/>
      <c r="AI1657" s="68"/>
      <c r="AJ1657" s="68"/>
      <c r="AK1657" s="68"/>
      <c r="AL1657" s="68"/>
      <c r="AM1657" s="68"/>
      <c r="AN1657" s="68"/>
      <c r="AO1657" s="68"/>
      <c r="AP1657" s="68"/>
      <c r="AQ1657" s="68"/>
      <c r="AR1657" s="68"/>
      <c r="AS1657" s="68"/>
      <c r="AT1657" s="68"/>
      <c r="AU1657" s="68"/>
      <c r="AV1657" s="68"/>
      <c r="AW1657" s="68"/>
      <c r="AX1657" s="68"/>
      <c r="AY1657" s="68"/>
      <c r="AZ1657" s="68"/>
      <c r="BA1657" s="68"/>
      <c r="BB1657" s="68"/>
      <c r="BC1657" s="68"/>
      <c r="BD1657" s="68"/>
      <c r="BE1657" s="68"/>
      <c r="BF1657" s="68"/>
      <c r="BG1657" s="68"/>
      <c r="BH1657" s="68"/>
      <c r="BI1657" s="68"/>
      <c r="BJ1657" s="68"/>
      <c r="BK1657" s="68"/>
      <c r="BL1657" s="68"/>
      <c r="BM1657" s="68"/>
      <c r="BN1657" s="68"/>
      <c r="BO1657" s="68"/>
      <c r="BP1657" s="68"/>
      <c r="BQ1657" s="68"/>
      <c r="BR1657" s="68"/>
      <c r="BS1657" s="68"/>
      <c r="BT1657" s="68"/>
      <c r="BU1657" s="68"/>
      <c r="BV1657" s="68"/>
      <c r="BW1657" s="68"/>
      <c r="BX1657" s="68"/>
      <c r="BY1657" s="68"/>
      <c r="BZ1657" s="68"/>
      <c r="CA1657" s="68"/>
      <c r="CB1657" s="68"/>
      <c r="CC1657" s="68"/>
      <c r="CD1657" s="68"/>
      <c r="CE1657" s="68"/>
      <c r="CF1657" s="68"/>
      <c r="CG1657" s="68"/>
      <c r="CH1657" s="68"/>
      <c r="CI1657" s="68"/>
    </row>
    <row r="1658">
      <c r="A1658" s="66">
        <v>108.0</v>
      </c>
      <c r="B1658" s="68"/>
      <c r="C1658" s="67" t="s">
        <v>758</v>
      </c>
      <c r="D1658" s="67" t="s">
        <v>990</v>
      </c>
      <c r="E1658" s="66">
        <v>2020.0</v>
      </c>
      <c r="F1658" s="67" t="s">
        <v>991</v>
      </c>
      <c r="G1658" s="67" t="s">
        <v>824</v>
      </c>
      <c r="H1658" s="68"/>
      <c r="I1658" s="67" t="s">
        <v>95</v>
      </c>
      <c r="J1658" s="66">
        <v>2020.0</v>
      </c>
      <c r="K1658" s="66">
        <v>155.61</v>
      </c>
      <c r="L1658" s="66">
        <v>2010.0</v>
      </c>
      <c r="M1658" s="67" t="s">
        <v>85</v>
      </c>
      <c r="N1658" s="66">
        <v>37.0</v>
      </c>
      <c r="O1658" s="68"/>
      <c r="P1658" s="66">
        <v>0.03</v>
      </c>
      <c r="Q1658" s="66"/>
      <c r="R1658" s="66">
        <v>1.0E-6</v>
      </c>
      <c r="S1658" s="68"/>
      <c r="T1658" s="66">
        <v>1.0</v>
      </c>
      <c r="U1658" s="68"/>
      <c r="V1658" s="68"/>
      <c r="W1658" s="68"/>
      <c r="X1658" s="69"/>
      <c r="Y1658" s="69"/>
      <c r="Z1658" s="66">
        <v>1.0</v>
      </c>
      <c r="AA1658" s="66">
        <v>1.0</v>
      </c>
      <c r="AB1658" s="68"/>
      <c r="AC1658" s="68"/>
      <c r="AD1658" s="68"/>
      <c r="AE1658" s="68"/>
      <c r="AF1658" s="68"/>
      <c r="AG1658" s="68"/>
      <c r="AH1658" s="68"/>
      <c r="AI1658" s="68"/>
      <c r="AJ1658" s="68"/>
      <c r="AK1658" s="68"/>
      <c r="AL1658" s="68"/>
      <c r="AM1658" s="68"/>
      <c r="AN1658" s="68"/>
      <c r="AO1658" s="68"/>
      <c r="AP1658" s="68"/>
      <c r="AQ1658" s="68"/>
      <c r="AR1658" s="68"/>
      <c r="AS1658" s="68"/>
      <c r="AT1658" s="68"/>
      <c r="AU1658" s="68"/>
      <c r="AV1658" s="68"/>
      <c r="AW1658" s="68"/>
      <c r="AX1658" s="68"/>
      <c r="AY1658" s="68"/>
      <c r="AZ1658" s="68"/>
      <c r="BA1658" s="68"/>
      <c r="BB1658" s="68"/>
      <c r="BC1658" s="68"/>
      <c r="BD1658" s="68"/>
      <c r="BE1658" s="68"/>
      <c r="BF1658" s="68"/>
      <c r="BG1658" s="68"/>
      <c r="BH1658" s="68"/>
      <c r="BI1658" s="68"/>
      <c r="BJ1658" s="68"/>
      <c r="BK1658" s="68"/>
      <c r="BL1658" s="68"/>
      <c r="BM1658" s="68"/>
      <c r="BN1658" s="68"/>
      <c r="BO1658" s="68"/>
      <c r="BP1658" s="68"/>
      <c r="BQ1658" s="68"/>
      <c r="BR1658" s="68"/>
      <c r="BS1658" s="68"/>
      <c r="BT1658" s="68"/>
      <c r="BU1658" s="68"/>
      <c r="BV1658" s="68"/>
      <c r="BW1658" s="68"/>
      <c r="BX1658" s="68"/>
      <c r="BY1658" s="68"/>
      <c r="BZ1658" s="68"/>
      <c r="CA1658" s="68"/>
      <c r="CB1658" s="68"/>
      <c r="CC1658" s="68"/>
      <c r="CD1658" s="68"/>
      <c r="CE1658" s="68"/>
      <c r="CF1658" s="68"/>
      <c r="CG1658" s="68"/>
      <c r="CH1658" s="68"/>
      <c r="CI1658" s="68"/>
    </row>
    <row r="1659">
      <c r="A1659" s="66">
        <v>108.0</v>
      </c>
      <c r="B1659" s="68"/>
      <c r="C1659" s="67" t="s">
        <v>758</v>
      </c>
      <c r="D1659" s="67" t="s">
        <v>990</v>
      </c>
      <c r="E1659" s="66">
        <v>2020.0</v>
      </c>
      <c r="F1659" s="67" t="s">
        <v>991</v>
      </c>
      <c r="G1659" s="67" t="s">
        <v>824</v>
      </c>
      <c r="H1659" s="68"/>
      <c r="I1659" s="67" t="s">
        <v>95</v>
      </c>
      <c r="J1659" s="66">
        <v>2020.0</v>
      </c>
      <c r="K1659" s="66">
        <v>120.87</v>
      </c>
      <c r="L1659" s="66">
        <v>2010.0</v>
      </c>
      <c r="M1659" s="67" t="s">
        <v>85</v>
      </c>
      <c r="N1659" s="66">
        <v>37.0</v>
      </c>
      <c r="O1659" s="68"/>
      <c r="P1659" s="66">
        <v>0.03</v>
      </c>
      <c r="Q1659" s="66"/>
      <c r="R1659" s="66">
        <v>0.25</v>
      </c>
      <c r="S1659" s="68"/>
      <c r="T1659" s="66">
        <v>1.0</v>
      </c>
      <c r="U1659" s="68"/>
      <c r="V1659" s="68"/>
      <c r="W1659" s="68"/>
      <c r="X1659" s="69"/>
      <c r="Y1659" s="69"/>
      <c r="Z1659" s="66">
        <v>1.0</v>
      </c>
      <c r="AA1659" s="66">
        <v>1.0</v>
      </c>
      <c r="AB1659" s="68"/>
      <c r="AC1659" s="68"/>
      <c r="AD1659" s="68"/>
      <c r="AE1659" s="68"/>
      <c r="AF1659" s="68"/>
      <c r="AG1659" s="68"/>
      <c r="AH1659" s="68"/>
      <c r="AI1659" s="68"/>
      <c r="AJ1659" s="68"/>
      <c r="AK1659" s="68"/>
      <c r="AL1659" s="68"/>
      <c r="AM1659" s="68"/>
      <c r="AN1659" s="68"/>
      <c r="AO1659" s="68"/>
      <c r="AP1659" s="68"/>
      <c r="AQ1659" s="68"/>
      <c r="AR1659" s="68"/>
      <c r="AS1659" s="68"/>
      <c r="AT1659" s="68"/>
      <c r="AU1659" s="68"/>
      <c r="AV1659" s="68"/>
      <c r="AW1659" s="68"/>
      <c r="AX1659" s="68"/>
      <c r="AY1659" s="68"/>
      <c r="AZ1659" s="68"/>
      <c r="BA1659" s="68"/>
      <c r="BB1659" s="68"/>
      <c r="BC1659" s="68"/>
      <c r="BD1659" s="68"/>
      <c r="BE1659" s="68"/>
      <c r="BF1659" s="68"/>
      <c r="BG1659" s="68"/>
      <c r="BH1659" s="68"/>
      <c r="BI1659" s="68"/>
      <c r="BJ1659" s="68"/>
      <c r="BK1659" s="68"/>
      <c r="BL1659" s="68"/>
      <c r="BM1659" s="68"/>
      <c r="BN1659" s="68"/>
      <c r="BO1659" s="68"/>
      <c r="BP1659" s="68"/>
      <c r="BQ1659" s="68"/>
      <c r="BR1659" s="68"/>
      <c r="BS1659" s="68"/>
      <c r="BT1659" s="68"/>
      <c r="BU1659" s="68"/>
      <c r="BV1659" s="68"/>
      <c r="BW1659" s="68"/>
      <c r="BX1659" s="68"/>
      <c r="BY1659" s="68"/>
      <c r="BZ1659" s="68"/>
      <c r="CA1659" s="68"/>
      <c r="CB1659" s="68"/>
      <c r="CC1659" s="68"/>
      <c r="CD1659" s="68"/>
      <c r="CE1659" s="68"/>
      <c r="CF1659" s="68"/>
      <c r="CG1659" s="68"/>
      <c r="CH1659" s="68"/>
      <c r="CI1659" s="68"/>
    </row>
    <row r="1660">
      <c r="A1660" s="66">
        <v>108.0</v>
      </c>
      <c r="B1660" s="68"/>
      <c r="C1660" s="67" t="s">
        <v>758</v>
      </c>
      <c r="D1660" s="67" t="s">
        <v>990</v>
      </c>
      <c r="E1660" s="66">
        <v>2020.0</v>
      </c>
      <c r="F1660" s="67" t="s">
        <v>991</v>
      </c>
      <c r="G1660" s="67" t="s">
        <v>824</v>
      </c>
      <c r="H1660" s="68"/>
      <c r="I1660" s="67" t="s">
        <v>95</v>
      </c>
      <c r="J1660" s="66">
        <v>2020.0</v>
      </c>
      <c r="K1660" s="66">
        <v>62.77</v>
      </c>
      <c r="L1660" s="66">
        <v>2010.0</v>
      </c>
      <c r="M1660" s="67" t="s">
        <v>85</v>
      </c>
      <c r="N1660" s="66">
        <v>37.0</v>
      </c>
      <c r="O1660" s="68"/>
      <c r="P1660" s="66">
        <v>0.03</v>
      </c>
      <c r="Q1660" s="66"/>
      <c r="R1660" s="66">
        <v>1.0000001</v>
      </c>
      <c r="S1660" s="68"/>
      <c r="T1660" s="66">
        <v>1.0</v>
      </c>
      <c r="U1660" s="68"/>
      <c r="V1660" s="68"/>
      <c r="W1660" s="68"/>
      <c r="X1660" s="69"/>
      <c r="Y1660" s="69"/>
      <c r="Z1660" s="66">
        <v>1.0</v>
      </c>
      <c r="AA1660" s="66">
        <v>1.0</v>
      </c>
      <c r="AB1660" s="68"/>
      <c r="AC1660" s="68"/>
      <c r="AD1660" s="68"/>
      <c r="AE1660" s="68"/>
      <c r="AF1660" s="68"/>
      <c r="AG1660" s="68"/>
      <c r="AH1660" s="68"/>
      <c r="AI1660" s="68"/>
      <c r="AJ1660" s="68"/>
      <c r="AK1660" s="68"/>
      <c r="AL1660" s="68"/>
      <c r="AM1660" s="68"/>
      <c r="AN1660" s="68"/>
      <c r="AO1660" s="68"/>
      <c r="AP1660" s="68"/>
      <c r="AQ1660" s="68"/>
      <c r="AR1660" s="68"/>
      <c r="AS1660" s="68"/>
      <c r="AT1660" s="68"/>
      <c r="AU1660" s="68"/>
      <c r="AV1660" s="68"/>
      <c r="AW1660" s="68"/>
      <c r="AX1660" s="68"/>
      <c r="AY1660" s="68"/>
      <c r="AZ1660" s="68"/>
      <c r="BA1660" s="68"/>
      <c r="BB1660" s="68"/>
      <c r="BC1660" s="68"/>
      <c r="BD1660" s="68"/>
      <c r="BE1660" s="68"/>
      <c r="BF1660" s="68"/>
      <c r="BG1660" s="68"/>
      <c r="BH1660" s="68"/>
      <c r="BI1660" s="68"/>
      <c r="BJ1660" s="68"/>
      <c r="BK1660" s="68"/>
      <c r="BL1660" s="68"/>
      <c r="BM1660" s="68"/>
      <c r="BN1660" s="68"/>
      <c r="BO1660" s="68"/>
      <c r="BP1660" s="68"/>
      <c r="BQ1660" s="68"/>
      <c r="BR1660" s="68"/>
      <c r="BS1660" s="68"/>
      <c r="BT1660" s="68"/>
      <c r="BU1660" s="68"/>
      <c r="BV1660" s="68"/>
      <c r="BW1660" s="68"/>
      <c r="BX1660" s="68"/>
      <c r="BY1660" s="68"/>
      <c r="BZ1660" s="68"/>
      <c r="CA1660" s="68"/>
      <c r="CB1660" s="68"/>
      <c r="CC1660" s="68"/>
      <c r="CD1660" s="68"/>
      <c r="CE1660" s="68"/>
      <c r="CF1660" s="68"/>
      <c r="CG1660" s="68"/>
      <c r="CH1660" s="68"/>
      <c r="CI1660" s="68"/>
    </row>
    <row r="1661">
      <c r="A1661" s="66">
        <v>108.0</v>
      </c>
      <c r="B1661" s="68"/>
      <c r="C1661" s="67" t="s">
        <v>758</v>
      </c>
      <c r="D1661" s="67" t="s">
        <v>990</v>
      </c>
      <c r="E1661" s="66">
        <v>2020.0</v>
      </c>
      <c r="F1661" s="67" t="s">
        <v>991</v>
      </c>
      <c r="G1661" s="67" t="s">
        <v>824</v>
      </c>
      <c r="H1661" s="68"/>
      <c r="I1661" s="67" t="s">
        <v>95</v>
      </c>
      <c r="J1661" s="66">
        <v>2020.0</v>
      </c>
      <c r="K1661" s="66">
        <v>62.79</v>
      </c>
      <c r="L1661" s="66">
        <v>2010.0</v>
      </c>
      <c r="M1661" s="67" t="s">
        <v>85</v>
      </c>
      <c r="N1661" s="66">
        <v>37.0</v>
      </c>
      <c r="O1661" s="68"/>
      <c r="P1661" s="66">
        <v>0.03</v>
      </c>
      <c r="Q1661" s="66"/>
      <c r="R1661" s="66">
        <v>1.0000001</v>
      </c>
      <c r="S1661" s="68"/>
      <c r="T1661" s="66">
        <v>1.0</v>
      </c>
      <c r="U1661" s="68"/>
      <c r="V1661" s="68"/>
      <c r="W1661" s="68"/>
      <c r="X1661" s="69"/>
      <c r="Y1661" s="69"/>
      <c r="Z1661" s="66">
        <v>1.0</v>
      </c>
      <c r="AA1661" s="66">
        <v>1.0</v>
      </c>
      <c r="AB1661" s="68"/>
      <c r="AC1661" s="68"/>
      <c r="AD1661" s="68"/>
      <c r="AE1661" s="68"/>
      <c r="AF1661" s="68"/>
      <c r="AG1661" s="68"/>
      <c r="AH1661" s="68"/>
      <c r="AI1661" s="68"/>
      <c r="AJ1661" s="68"/>
      <c r="AK1661" s="68"/>
      <c r="AL1661" s="68"/>
      <c r="AM1661" s="68"/>
      <c r="AN1661" s="68"/>
      <c r="AO1661" s="68"/>
      <c r="AP1661" s="68"/>
      <c r="AQ1661" s="68"/>
      <c r="AR1661" s="68"/>
      <c r="AS1661" s="68"/>
      <c r="AT1661" s="68"/>
      <c r="AU1661" s="68"/>
      <c r="AV1661" s="68"/>
      <c r="AW1661" s="68"/>
      <c r="AX1661" s="68"/>
      <c r="AY1661" s="68"/>
      <c r="AZ1661" s="68"/>
      <c r="BA1661" s="68"/>
      <c r="BB1661" s="68"/>
      <c r="BC1661" s="68"/>
      <c r="BD1661" s="68"/>
      <c r="BE1661" s="68"/>
      <c r="BF1661" s="68"/>
      <c r="BG1661" s="68"/>
      <c r="BH1661" s="68"/>
      <c r="BI1661" s="68"/>
      <c r="BJ1661" s="68"/>
      <c r="BK1661" s="68"/>
      <c r="BL1661" s="68"/>
      <c r="BM1661" s="68"/>
      <c r="BN1661" s="68"/>
      <c r="BO1661" s="68"/>
      <c r="BP1661" s="68"/>
      <c r="BQ1661" s="68"/>
      <c r="BR1661" s="68"/>
      <c r="BS1661" s="68"/>
      <c r="BT1661" s="68"/>
      <c r="BU1661" s="68"/>
      <c r="BV1661" s="68"/>
      <c r="BW1661" s="68"/>
      <c r="BX1661" s="68"/>
      <c r="BY1661" s="68"/>
      <c r="BZ1661" s="68"/>
      <c r="CA1661" s="68"/>
      <c r="CB1661" s="68"/>
      <c r="CC1661" s="68"/>
      <c r="CD1661" s="68"/>
      <c r="CE1661" s="68"/>
      <c r="CF1661" s="68"/>
      <c r="CG1661" s="68"/>
      <c r="CH1661" s="68"/>
      <c r="CI1661" s="68"/>
    </row>
    <row r="1662">
      <c r="A1662" s="66">
        <v>108.0</v>
      </c>
      <c r="B1662" s="68"/>
      <c r="C1662" s="67" t="s">
        <v>758</v>
      </c>
      <c r="D1662" s="67" t="s">
        <v>990</v>
      </c>
      <c r="E1662" s="66">
        <v>2020.0</v>
      </c>
      <c r="F1662" s="67" t="s">
        <v>991</v>
      </c>
      <c r="G1662" s="67" t="s">
        <v>824</v>
      </c>
      <c r="H1662" s="68"/>
      <c r="I1662" s="67" t="s">
        <v>95</v>
      </c>
      <c r="J1662" s="66">
        <v>2020.0</v>
      </c>
      <c r="K1662" s="66">
        <v>62.78</v>
      </c>
      <c r="L1662" s="66">
        <v>2010.0</v>
      </c>
      <c r="M1662" s="67" t="s">
        <v>85</v>
      </c>
      <c r="N1662" s="66">
        <v>37.0</v>
      </c>
      <c r="O1662" s="68"/>
      <c r="P1662" s="66">
        <v>0.03</v>
      </c>
      <c r="Q1662" s="66"/>
      <c r="R1662" s="66">
        <v>1.0000001</v>
      </c>
      <c r="S1662" s="68"/>
      <c r="T1662" s="66">
        <v>1.0</v>
      </c>
      <c r="U1662" s="68"/>
      <c r="V1662" s="68"/>
      <c r="W1662" s="68"/>
      <c r="X1662" s="69"/>
      <c r="Y1662" s="69"/>
      <c r="Z1662" s="66">
        <v>1.0</v>
      </c>
      <c r="AA1662" s="66">
        <v>1.0</v>
      </c>
      <c r="AB1662" s="68"/>
      <c r="AC1662" s="68"/>
      <c r="AD1662" s="68"/>
      <c r="AE1662" s="68"/>
      <c r="AF1662" s="68"/>
      <c r="AG1662" s="68"/>
      <c r="AH1662" s="68"/>
      <c r="AI1662" s="68"/>
      <c r="AJ1662" s="68"/>
      <c r="AK1662" s="68"/>
      <c r="AL1662" s="68"/>
      <c r="AM1662" s="68"/>
      <c r="AN1662" s="68"/>
      <c r="AO1662" s="68"/>
      <c r="AP1662" s="68"/>
      <c r="AQ1662" s="68"/>
      <c r="AR1662" s="68"/>
      <c r="AS1662" s="68"/>
      <c r="AT1662" s="68"/>
      <c r="AU1662" s="68"/>
      <c r="AV1662" s="68"/>
      <c r="AW1662" s="68"/>
      <c r="AX1662" s="68"/>
      <c r="AY1662" s="68"/>
      <c r="AZ1662" s="68"/>
      <c r="BA1662" s="68"/>
      <c r="BB1662" s="68"/>
      <c r="BC1662" s="68"/>
      <c r="BD1662" s="68"/>
      <c r="BE1662" s="68"/>
      <c r="BF1662" s="68"/>
      <c r="BG1662" s="68"/>
      <c r="BH1662" s="68"/>
      <c r="BI1662" s="68"/>
      <c r="BJ1662" s="68"/>
      <c r="BK1662" s="68"/>
      <c r="BL1662" s="68"/>
      <c r="BM1662" s="68"/>
      <c r="BN1662" s="68"/>
      <c r="BO1662" s="68"/>
      <c r="BP1662" s="68"/>
      <c r="BQ1662" s="68"/>
      <c r="BR1662" s="68"/>
      <c r="BS1662" s="68"/>
      <c r="BT1662" s="68"/>
      <c r="BU1662" s="68"/>
      <c r="BV1662" s="68"/>
      <c r="BW1662" s="68"/>
      <c r="BX1662" s="68"/>
      <c r="BY1662" s="68"/>
      <c r="BZ1662" s="68"/>
      <c r="CA1662" s="68"/>
      <c r="CB1662" s="68"/>
      <c r="CC1662" s="68"/>
      <c r="CD1662" s="68"/>
      <c r="CE1662" s="68"/>
      <c r="CF1662" s="68"/>
      <c r="CG1662" s="68"/>
      <c r="CH1662" s="68"/>
      <c r="CI1662" s="68"/>
    </row>
    <row r="1663">
      <c r="A1663" s="66">
        <v>108.0</v>
      </c>
      <c r="B1663" s="68"/>
      <c r="C1663" s="67" t="s">
        <v>758</v>
      </c>
      <c r="D1663" s="67" t="s">
        <v>990</v>
      </c>
      <c r="E1663" s="66">
        <v>2020.0</v>
      </c>
      <c r="F1663" s="67" t="s">
        <v>991</v>
      </c>
      <c r="G1663" s="67" t="s">
        <v>824</v>
      </c>
      <c r="H1663" s="68"/>
      <c r="I1663" s="67" t="s">
        <v>95</v>
      </c>
      <c r="J1663" s="66">
        <v>2020.0</v>
      </c>
      <c r="K1663" s="66">
        <v>62.79</v>
      </c>
      <c r="L1663" s="66">
        <v>2010.0</v>
      </c>
      <c r="M1663" s="67" t="s">
        <v>85</v>
      </c>
      <c r="N1663" s="66">
        <v>37.0</v>
      </c>
      <c r="O1663" s="68"/>
      <c r="P1663" s="66">
        <v>0.03</v>
      </c>
      <c r="Q1663" s="66"/>
      <c r="R1663" s="66">
        <v>1.0000001</v>
      </c>
      <c r="S1663" s="68"/>
      <c r="T1663" s="66">
        <v>1.0</v>
      </c>
      <c r="U1663" s="68"/>
      <c r="V1663" s="68"/>
      <c r="W1663" s="68"/>
      <c r="X1663" s="69"/>
      <c r="Y1663" s="69"/>
      <c r="Z1663" s="66">
        <v>1.0</v>
      </c>
      <c r="AA1663" s="66">
        <v>1.0</v>
      </c>
      <c r="AB1663" s="68"/>
      <c r="AC1663" s="68"/>
      <c r="AD1663" s="68"/>
      <c r="AE1663" s="68"/>
      <c r="AF1663" s="68"/>
      <c r="AG1663" s="68"/>
      <c r="AH1663" s="68"/>
      <c r="AI1663" s="68"/>
      <c r="AJ1663" s="68"/>
      <c r="AK1663" s="68"/>
      <c r="AL1663" s="68"/>
      <c r="AM1663" s="68"/>
      <c r="AN1663" s="68"/>
      <c r="AO1663" s="68"/>
      <c r="AP1663" s="68"/>
      <c r="AQ1663" s="68"/>
      <c r="AR1663" s="68"/>
      <c r="AS1663" s="68"/>
      <c r="AT1663" s="68"/>
      <c r="AU1663" s="68"/>
      <c r="AV1663" s="68"/>
      <c r="AW1663" s="68"/>
      <c r="AX1663" s="68"/>
      <c r="AY1663" s="68"/>
      <c r="AZ1663" s="68"/>
      <c r="BA1663" s="68"/>
      <c r="BB1663" s="68"/>
      <c r="BC1663" s="68"/>
      <c r="BD1663" s="68"/>
      <c r="BE1663" s="68"/>
      <c r="BF1663" s="68"/>
      <c r="BG1663" s="68"/>
      <c r="BH1663" s="68"/>
      <c r="BI1663" s="68"/>
      <c r="BJ1663" s="68"/>
      <c r="BK1663" s="68"/>
      <c r="BL1663" s="68"/>
      <c r="BM1663" s="68"/>
      <c r="BN1663" s="68"/>
      <c r="BO1663" s="68"/>
      <c r="BP1663" s="68"/>
      <c r="BQ1663" s="68"/>
      <c r="BR1663" s="68"/>
      <c r="BS1663" s="68"/>
      <c r="BT1663" s="68"/>
      <c r="BU1663" s="68"/>
      <c r="BV1663" s="68"/>
      <c r="BW1663" s="68"/>
      <c r="BX1663" s="68"/>
      <c r="BY1663" s="68"/>
      <c r="BZ1663" s="68"/>
      <c r="CA1663" s="68"/>
      <c r="CB1663" s="68"/>
      <c r="CC1663" s="68"/>
      <c r="CD1663" s="68"/>
      <c r="CE1663" s="68"/>
      <c r="CF1663" s="68"/>
      <c r="CG1663" s="68"/>
      <c r="CH1663" s="68"/>
      <c r="CI1663" s="68"/>
    </row>
    <row r="1664">
      <c r="A1664" s="66">
        <v>108.0</v>
      </c>
      <c r="B1664" s="68"/>
      <c r="C1664" s="67" t="s">
        <v>758</v>
      </c>
      <c r="D1664" s="67" t="s">
        <v>990</v>
      </c>
      <c r="E1664" s="66">
        <v>2020.0</v>
      </c>
      <c r="F1664" s="67" t="s">
        <v>991</v>
      </c>
      <c r="G1664" s="67" t="s">
        <v>824</v>
      </c>
      <c r="H1664" s="68"/>
      <c r="I1664" s="67" t="s">
        <v>95</v>
      </c>
      <c r="J1664" s="66">
        <v>2020.0</v>
      </c>
      <c r="K1664" s="66">
        <v>62.78</v>
      </c>
      <c r="L1664" s="66">
        <v>2010.0</v>
      </c>
      <c r="M1664" s="67" t="s">
        <v>85</v>
      </c>
      <c r="N1664" s="66">
        <v>37.0</v>
      </c>
      <c r="O1664" s="68"/>
      <c r="P1664" s="66">
        <v>0.03</v>
      </c>
      <c r="Q1664" s="66"/>
      <c r="R1664" s="66">
        <v>1.0000001</v>
      </c>
      <c r="S1664" s="68"/>
      <c r="T1664" s="66">
        <v>1.0</v>
      </c>
      <c r="U1664" s="68"/>
      <c r="V1664" s="68"/>
      <c r="W1664" s="68"/>
      <c r="X1664" s="69"/>
      <c r="Y1664" s="69"/>
      <c r="Z1664" s="66">
        <v>1.0</v>
      </c>
      <c r="AA1664" s="66">
        <v>1.0</v>
      </c>
      <c r="AB1664" s="68"/>
      <c r="AC1664" s="68"/>
      <c r="AD1664" s="68"/>
      <c r="AE1664" s="68"/>
      <c r="AF1664" s="68"/>
      <c r="AG1664" s="68"/>
      <c r="AH1664" s="68"/>
      <c r="AI1664" s="68"/>
      <c r="AJ1664" s="68"/>
      <c r="AK1664" s="68"/>
      <c r="AL1664" s="68"/>
      <c r="AM1664" s="68"/>
      <c r="AN1664" s="68"/>
      <c r="AO1664" s="68"/>
      <c r="AP1664" s="68"/>
      <c r="AQ1664" s="68"/>
      <c r="AR1664" s="68"/>
      <c r="AS1664" s="68"/>
      <c r="AT1664" s="68"/>
      <c r="AU1664" s="68"/>
      <c r="AV1664" s="68"/>
      <c r="AW1664" s="68"/>
      <c r="AX1664" s="68"/>
      <c r="AY1664" s="68"/>
      <c r="AZ1664" s="68"/>
      <c r="BA1664" s="68"/>
      <c r="BB1664" s="68"/>
      <c r="BC1664" s="68"/>
      <c r="BD1664" s="68"/>
      <c r="BE1664" s="68"/>
      <c r="BF1664" s="68"/>
      <c r="BG1664" s="68"/>
      <c r="BH1664" s="68"/>
      <c r="BI1664" s="68"/>
      <c r="BJ1664" s="68"/>
      <c r="BK1664" s="68"/>
      <c r="BL1664" s="68"/>
      <c r="BM1664" s="68"/>
      <c r="BN1664" s="68"/>
      <c r="BO1664" s="68"/>
      <c r="BP1664" s="68"/>
      <c r="BQ1664" s="68"/>
      <c r="BR1664" s="68"/>
      <c r="BS1664" s="68"/>
      <c r="BT1664" s="68"/>
      <c r="BU1664" s="68"/>
      <c r="BV1664" s="68"/>
      <c r="BW1664" s="68"/>
      <c r="BX1664" s="68"/>
      <c r="BY1664" s="68"/>
      <c r="BZ1664" s="68"/>
      <c r="CA1664" s="68"/>
      <c r="CB1664" s="68"/>
      <c r="CC1664" s="68"/>
      <c r="CD1664" s="68"/>
      <c r="CE1664" s="68"/>
      <c r="CF1664" s="68"/>
      <c r="CG1664" s="68"/>
      <c r="CH1664" s="68"/>
      <c r="CI1664" s="68"/>
    </row>
    <row r="1665">
      <c r="A1665" s="66">
        <v>108.0</v>
      </c>
      <c r="B1665" s="68"/>
      <c r="C1665" s="67" t="s">
        <v>758</v>
      </c>
      <c r="D1665" s="67" t="s">
        <v>990</v>
      </c>
      <c r="E1665" s="66">
        <v>2020.0</v>
      </c>
      <c r="F1665" s="67" t="s">
        <v>991</v>
      </c>
      <c r="G1665" s="67" t="s">
        <v>824</v>
      </c>
      <c r="H1665" s="68"/>
      <c r="I1665" s="67" t="s">
        <v>95</v>
      </c>
      <c r="J1665" s="66">
        <v>2020.0</v>
      </c>
      <c r="K1665" s="66">
        <v>44.69</v>
      </c>
      <c r="L1665" s="66">
        <v>2010.0</v>
      </c>
      <c r="M1665" s="67" t="s">
        <v>85</v>
      </c>
      <c r="N1665" s="66">
        <v>37.0</v>
      </c>
      <c r="O1665" s="68"/>
      <c r="P1665" s="66">
        <v>0.03</v>
      </c>
      <c r="Q1665" s="66"/>
      <c r="R1665" s="66">
        <v>1.5</v>
      </c>
      <c r="S1665" s="68"/>
      <c r="T1665" s="66">
        <v>1.0</v>
      </c>
      <c r="U1665" s="68"/>
      <c r="V1665" s="68"/>
      <c r="W1665" s="68"/>
      <c r="X1665" s="69"/>
      <c r="Y1665" s="69"/>
      <c r="Z1665" s="66">
        <v>1.0</v>
      </c>
      <c r="AA1665" s="66">
        <v>1.0</v>
      </c>
      <c r="AB1665" s="68"/>
      <c r="AC1665" s="68"/>
      <c r="AD1665" s="68"/>
      <c r="AE1665" s="68"/>
      <c r="AF1665" s="68"/>
      <c r="AG1665" s="68"/>
      <c r="AH1665" s="68"/>
      <c r="AI1665" s="68"/>
      <c r="AJ1665" s="68"/>
      <c r="AK1665" s="68"/>
      <c r="AL1665" s="68"/>
      <c r="AM1665" s="68"/>
      <c r="AN1665" s="68"/>
      <c r="AO1665" s="68"/>
      <c r="AP1665" s="68"/>
      <c r="AQ1665" s="68"/>
      <c r="AR1665" s="68"/>
      <c r="AS1665" s="68"/>
      <c r="AT1665" s="68"/>
      <c r="AU1665" s="68"/>
      <c r="AV1665" s="68"/>
      <c r="AW1665" s="68"/>
      <c r="AX1665" s="68"/>
      <c r="AY1665" s="68"/>
      <c r="AZ1665" s="68"/>
      <c r="BA1665" s="68"/>
      <c r="BB1665" s="68"/>
      <c r="BC1665" s="68"/>
      <c r="BD1665" s="68"/>
      <c r="BE1665" s="68"/>
      <c r="BF1665" s="68"/>
      <c r="BG1665" s="68"/>
      <c r="BH1665" s="68"/>
      <c r="BI1665" s="68"/>
      <c r="BJ1665" s="68"/>
      <c r="BK1665" s="68"/>
      <c r="BL1665" s="68"/>
      <c r="BM1665" s="68"/>
      <c r="BN1665" s="68"/>
      <c r="BO1665" s="68"/>
      <c r="BP1665" s="68"/>
      <c r="BQ1665" s="68"/>
      <c r="BR1665" s="68"/>
      <c r="BS1665" s="68"/>
      <c r="BT1665" s="68"/>
      <c r="BU1665" s="68"/>
      <c r="BV1665" s="68"/>
      <c r="BW1665" s="68"/>
      <c r="BX1665" s="68"/>
      <c r="BY1665" s="68"/>
      <c r="BZ1665" s="68"/>
      <c r="CA1665" s="68"/>
      <c r="CB1665" s="68"/>
      <c r="CC1665" s="68"/>
      <c r="CD1665" s="68"/>
      <c r="CE1665" s="68"/>
      <c r="CF1665" s="68"/>
      <c r="CG1665" s="68"/>
      <c r="CH1665" s="68"/>
      <c r="CI1665" s="68"/>
    </row>
    <row r="1666">
      <c r="A1666" s="66">
        <v>108.0</v>
      </c>
      <c r="B1666" s="68"/>
      <c r="C1666" s="67" t="s">
        <v>758</v>
      </c>
      <c r="D1666" s="67" t="s">
        <v>990</v>
      </c>
      <c r="E1666" s="66">
        <v>2020.0</v>
      </c>
      <c r="F1666" s="67" t="s">
        <v>991</v>
      </c>
      <c r="G1666" s="67" t="s">
        <v>824</v>
      </c>
      <c r="H1666" s="68"/>
      <c r="I1666" s="67" t="s">
        <v>95</v>
      </c>
      <c r="J1666" s="66">
        <v>2020.0</v>
      </c>
      <c r="K1666" s="66">
        <v>62.33</v>
      </c>
      <c r="L1666" s="66">
        <v>2010.0</v>
      </c>
      <c r="M1666" s="67" t="s">
        <v>85</v>
      </c>
      <c r="N1666" s="66">
        <v>37.0</v>
      </c>
      <c r="O1666" s="68"/>
      <c r="P1666" s="66">
        <v>0.04</v>
      </c>
      <c r="Q1666" s="66"/>
      <c r="R1666" s="66">
        <v>0.5</v>
      </c>
      <c r="S1666" s="68"/>
      <c r="T1666" s="66">
        <v>1.0</v>
      </c>
      <c r="U1666" s="68"/>
      <c r="V1666" s="68"/>
      <c r="W1666" s="68"/>
      <c r="X1666" s="69"/>
      <c r="Y1666" s="69"/>
      <c r="Z1666" s="66">
        <v>1.0</v>
      </c>
      <c r="AA1666" s="66">
        <v>1.0</v>
      </c>
      <c r="AB1666" s="68"/>
      <c r="AC1666" s="68"/>
      <c r="AD1666" s="68"/>
      <c r="AE1666" s="68"/>
      <c r="AF1666" s="68"/>
      <c r="AG1666" s="68"/>
      <c r="AH1666" s="68"/>
      <c r="AI1666" s="68"/>
      <c r="AJ1666" s="68"/>
      <c r="AK1666" s="68"/>
      <c r="AL1666" s="68"/>
      <c r="AM1666" s="68"/>
      <c r="AN1666" s="68"/>
      <c r="AO1666" s="68"/>
      <c r="AP1666" s="68"/>
      <c r="AQ1666" s="68"/>
      <c r="AR1666" s="68"/>
      <c r="AS1666" s="68"/>
      <c r="AT1666" s="68"/>
      <c r="AU1666" s="68"/>
      <c r="AV1666" s="68"/>
      <c r="AW1666" s="68"/>
      <c r="AX1666" s="68"/>
      <c r="AY1666" s="68"/>
      <c r="AZ1666" s="68"/>
      <c r="BA1666" s="68"/>
      <c r="BB1666" s="68"/>
      <c r="BC1666" s="68"/>
      <c r="BD1666" s="68"/>
      <c r="BE1666" s="68"/>
      <c r="BF1666" s="68"/>
      <c r="BG1666" s="68"/>
      <c r="BH1666" s="68"/>
      <c r="BI1666" s="68"/>
      <c r="BJ1666" s="68"/>
      <c r="BK1666" s="68"/>
      <c r="BL1666" s="68"/>
      <c r="BM1666" s="68"/>
      <c r="BN1666" s="68"/>
      <c r="BO1666" s="68"/>
      <c r="BP1666" s="68"/>
      <c r="BQ1666" s="68"/>
      <c r="BR1666" s="68"/>
      <c r="BS1666" s="68"/>
      <c r="BT1666" s="68"/>
      <c r="BU1666" s="68"/>
      <c r="BV1666" s="68"/>
      <c r="BW1666" s="68"/>
      <c r="BX1666" s="68"/>
      <c r="BY1666" s="68"/>
      <c r="BZ1666" s="68"/>
      <c r="CA1666" s="68"/>
      <c r="CB1666" s="68"/>
      <c r="CC1666" s="68"/>
      <c r="CD1666" s="68"/>
      <c r="CE1666" s="68"/>
      <c r="CF1666" s="68"/>
      <c r="CG1666" s="68"/>
      <c r="CH1666" s="68"/>
      <c r="CI1666" s="68"/>
    </row>
    <row r="1667">
      <c r="A1667" s="66">
        <v>108.0</v>
      </c>
      <c r="B1667" s="68"/>
      <c r="C1667" s="67" t="s">
        <v>758</v>
      </c>
      <c r="D1667" s="67" t="s">
        <v>990</v>
      </c>
      <c r="E1667" s="66">
        <v>2020.0</v>
      </c>
      <c r="F1667" s="67" t="s">
        <v>991</v>
      </c>
      <c r="G1667" s="67" t="s">
        <v>824</v>
      </c>
      <c r="H1667" s="68"/>
      <c r="I1667" s="67" t="s">
        <v>95</v>
      </c>
      <c r="J1667" s="66">
        <v>2020.0</v>
      </c>
      <c r="K1667" s="66">
        <v>44.1</v>
      </c>
      <c r="L1667" s="66">
        <v>2010.0</v>
      </c>
      <c r="M1667" s="67" t="s">
        <v>85</v>
      </c>
      <c r="N1667" s="66">
        <v>37.0</v>
      </c>
      <c r="O1667" s="68"/>
      <c r="P1667" s="66">
        <v>0.04</v>
      </c>
      <c r="Q1667" s="66"/>
      <c r="R1667" s="66">
        <v>1.0000001</v>
      </c>
      <c r="S1667" s="68"/>
      <c r="T1667" s="66">
        <v>1.0</v>
      </c>
      <c r="U1667" s="68"/>
      <c r="V1667" s="68"/>
      <c r="W1667" s="68"/>
      <c r="X1667" s="69"/>
      <c r="Y1667" s="69"/>
      <c r="Z1667" s="66">
        <v>1.0</v>
      </c>
      <c r="AA1667" s="66">
        <v>1.0</v>
      </c>
      <c r="AB1667" s="68"/>
      <c r="AC1667" s="68"/>
      <c r="AD1667" s="68"/>
      <c r="AE1667" s="68"/>
      <c r="AF1667" s="68"/>
      <c r="AG1667" s="68"/>
      <c r="AH1667" s="68"/>
      <c r="AI1667" s="68"/>
      <c r="AJ1667" s="68"/>
      <c r="AK1667" s="68"/>
      <c r="AL1667" s="68"/>
      <c r="AM1667" s="68"/>
      <c r="AN1667" s="68"/>
      <c r="AO1667" s="68"/>
      <c r="AP1667" s="68"/>
      <c r="AQ1667" s="68"/>
      <c r="AR1667" s="68"/>
      <c r="AS1667" s="68"/>
      <c r="AT1667" s="68"/>
      <c r="AU1667" s="68"/>
      <c r="AV1667" s="68"/>
      <c r="AW1667" s="68"/>
      <c r="AX1667" s="68"/>
      <c r="AY1667" s="68"/>
      <c r="AZ1667" s="68"/>
      <c r="BA1667" s="68"/>
      <c r="BB1667" s="68"/>
      <c r="BC1667" s="68"/>
      <c r="BD1667" s="68"/>
      <c r="BE1667" s="68"/>
      <c r="BF1667" s="68"/>
      <c r="BG1667" s="68"/>
      <c r="BH1667" s="68"/>
      <c r="BI1667" s="68"/>
      <c r="BJ1667" s="68"/>
      <c r="BK1667" s="68"/>
      <c r="BL1667" s="68"/>
      <c r="BM1667" s="68"/>
      <c r="BN1667" s="68"/>
      <c r="BO1667" s="68"/>
      <c r="BP1667" s="68"/>
      <c r="BQ1667" s="68"/>
      <c r="BR1667" s="68"/>
      <c r="BS1667" s="68"/>
      <c r="BT1667" s="68"/>
      <c r="BU1667" s="68"/>
      <c r="BV1667" s="68"/>
      <c r="BW1667" s="68"/>
      <c r="BX1667" s="68"/>
      <c r="BY1667" s="68"/>
      <c r="BZ1667" s="68"/>
      <c r="CA1667" s="68"/>
      <c r="CB1667" s="68"/>
      <c r="CC1667" s="68"/>
      <c r="CD1667" s="68"/>
      <c r="CE1667" s="68"/>
      <c r="CF1667" s="68"/>
      <c r="CG1667" s="68"/>
      <c r="CH1667" s="68"/>
      <c r="CI1667" s="68"/>
    </row>
    <row r="1668">
      <c r="A1668" s="66">
        <v>108.0</v>
      </c>
      <c r="B1668" s="68"/>
      <c r="C1668" s="67" t="s">
        <v>758</v>
      </c>
      <c r="D1668" s="67" t="s">
        <v>990</v>
      </c>
      <c r="E1668" s="66">
        <v>2020.0</v>
      </c>
      <c r="F1668" s="67" t="s">
        <v>991</v>
      </c>
      <c r="G1668" s="67" t="s">
        <v>824</v>
      </c>
      <c r="H1668" s="68"/>
      <c r="I1668" s="67" t="s">
        <v>95</v>
      </c>
      <c r="J1668" s="66">
        <v>2020.0</v>
      </c>
      <c r="K1668" s="66">
        <v>33.39</v>
      </c>
      <c r="L1668" s="66">
        <v>2010.0</v>
      </c>
      <c r="M1668" s="67" t="s">
        <v>85</v>
      </c>
      <c r="N1668" s="66">
        <v>37.0</v>
      </c>
      <c r="O1668" s="68"/>
      <c r="P1668" s="66">
        <v>0.04</v>
      </c>
      <c r="Q1668" s="66"/>
      <c r="R1668" s="66">
        <v>1.5</v>
      </c>
      <c r="S1668" s="68"/>
      <c r="T1668" s="66">
        <v>1.0</v>
      </c>
      <c r="U1668" s="68"/>
      <c r="V1668" s="68"/>
      <c r="W1668" s="68"/>
      <c r="X1668" s="69"/>
      <c r="Y1668" s="69"/>
      <c r="Z1668" s="66">
        <v>1.0</v>
      </c>
      <c r="AA1668" s="66">
        <v>1.0</v>
      </c>
      <c r="AB1668" s="68"/>
      <c r="AC1668" s="68"/>
      <c r="AD1668" s="68"/>
      <c r="AE1668" s="68"/>
      <c r="AF1668" s="68"/>
      <c r="AG1668" s="68"/>
      <c r="AH1668" s="68"/>
      <c r="AI1668" s="68"/>
      <c r="AJ1668" s="68"/>
      <c r="AK1668" s="68"/>
      <c r="AL1668" s="68"/>
      <c r="AM1668" s="68"/>
      <c r="AN1668" s="68"/>
      <c r="AO1668" s="68"/>
      <c r="AP1668" s="68"/>
      <c r="AQ1668" s="68"/>
      <c r="AR1668" s="68"/>
      <c r="AS1668" s="68"/>
      <c r="AT1668" s="68"/>
      <c r="AU1668" s="68"/>
      <c r="AV1668" s="68"/>
      <c r="AW1668" s="68"/>
      <c r="AX1668" s="68"/>
      <c r="AY1668" s="68"/>
      <c r="AZ1668" s="68"/>
      <c r="BA1668" s="68"/>
      <c r="BB1668" s="68"/>
      <c r="BC1668" s="68"/>
      <c r="BD1668" s="68"/>
      <c r="BE1668" s="68"/>
      <c r="BF1668" s="68"/>
      <c r="BG1668" s="68"/>
      <c r="BH1668" s="68"/>
      <c r="BI1668" s="68"/>
      <c r="BJ1668" s="68"/>
      <c r="BK1668" s="68"/>
      <c r="BL1668" s="68"/>
      <c r="BM1668" s="68"/>
      <c r="BN1668" s="68"/>
      <c r="BO1668" s="68"/>
      <c r="BP1668" s="68"/>
      <c r="BQ1668" s="68"/>
      <c r="BR1668" s="68"/>
      <c r="BS1668" s="68"/>
      <c r="BT1668" s="68"/>
      <c r="BU1668" s="68"/>
      <c r="BV1668" s="68"/>
      <c r="BW1668" s="68"/>
      <c r="BX1668" s="68"/>
      <c r="BY1668" s="68"/>
      <c r="BZ1668" s="68"/>
      <c r="CA1668" s="68"/>
      <c r="CB1668" s="68"/>
      <c r="CC1668" s="68"/>
      <c r="CD1668" s="68"/>
      <c r="CE1668" s="68"/>
      <c r="CF1668" s="68"/>
      <c r="CG1668" s="68"/>
      <c r="CH1668" s="68"/>
      <c r="CI1668" s="68"/>
    </row>
    <row r="1669">
      <c r="A1669" s="66">
        <v>108.0</v>
      </c>
      <c r="B1669" s="68"/>
      <c r="C1669" s="67" t="s">
        <v>758</v>
      </c>
      <c r="D1669" s="67" t="s">
        <v>990</v>
      </c>
      <c r="E1669" s="66">
        <v>2020.0</v>
      </c>
      <c r="F1669" s="67" t="s">
        <v>991</v>
      </c>
      <c r="G1669" s="67" t="s">
        <v>824</v>
      </c>
      <c r="H1669" s="68"/>
      <c r="I1669" s="67" t="s">
        <v>95</v>
      </c>
      <c r="J1669" s="66">
        <v>2020.0</v>
      </c>
      <c r="K1669" s="66">
        <v>53.62</v>
      </c>
      <c r="L1669" s="66">
        <v>2010.0</v>
      </c>
      <c r="M1669" s="67" t="s">
        <v>85</v>
      </c>
      <c r="N1669" s="66">
        <v>37.0</v>
      </c>
      <c r="O1669" s="68"/>
      <c r="P1669" s="66">
        <v>0.05</v>
      </c>
      <c r="Q1669" s="66"/>
      <c r="R1669" s="66">
        <v>0.2</v>
      </c>
      <c r="S1669" s="68"/>
      <c r="T1669" s="66">
        <v>1.0</v>
      </c>
      <c r="U1669" s="68"/>
      <c r="V1669" s="68"/>
      <c r="W1669" s="68"/>
      <c r="X1669" s="69"/>
      <c r="Y1669" s="69"/>
      <c r="Z1669" s="66">
        <v>1.0</v>
      </c>
      <c r="AA1669" s="66">
        <v>1.0</v>
      </c>
      <c r="AB1669" s="68"/>
      <c r="AC1669" s="68"/>
      <c r="AD1669" s="68"/>
      <c r="AE1669" s="68"/>
      <c r="AF1669" s="68"/>
      <c r="AG1669" s="68"/>
      <c r="AH1669" s="68"/>
      <c r="AI1669" s="68"/>
      <c r="AJ1669" s="68"/>
      <c r="AK1669" s="68"/>
      <c r="AL1669" s="68"/>
      <c r="AM1669" s="68"/>
      <c r="AN1669" s="68"/>
      <c r="AO1669" s="68"/>
      <c r="AP1669" s="68"/>
      <c r="AQ1669" s="68"/>
      <c r="AR1669" s="68"/>
      <c r="AS1669" s="68"/>
      <c r="AT1669" s="68"/>
      <c r="AU1669" s="68"/>
      <c r="AV1669" s="68"/>
      <c r="AW1669" s="68"/>
      <c r="AX1669" s="68"/>
      <c r="AY1669" s="68"/>
      <c r="AZ1669" s="68"/>
      <c r="BA1669" s="68"/>
      <c r="BB1669" s="68"/>
      <c r="BC1669" s="68"/>
      <c r="BD1669" s="68"/>
      <c r="BE1669" s="68"/>
      <c r="BF1669" s="68"/>
      <c r="BG1669" s="68"/>
      <c r="BH1669" s="68"/>
      <c r="BI1669" s="68"/>
      <c r="BJ1669" s="68"/>
      <c r="BK1669" s="68"/>
      <c r="BL1669" s="68"/>
      <c r="BM1669" s="68"/>
      <c r="BN1669" s="68"/>
      <c r="BO1669" s="68"/>
      <c r="BP1669" s="68"/>
      <c r="BQ1669" s="68"/>
      <c r="BR1669" s="68"/>
      <c r="BS1669" s="68"/>
      <c r="BT1669" s="68"/>
      <c r="BU1669" s="68"/>
      <c r="BV1669" s="68"/>
      <c r="BW1669" s="68"/>
      <c r="BX1669" s="68"/>
      <c r="BY1669" s="68"/>
      <c r="BZ1669" s="68"/>
      <c r="CA1669" s="68"/>
      <c r="CB1669" s="68"/>
      <c r="CC1669" s="68"/>
      <c r="CD1669" s="68"/>
      <c r="CE1669" s="68"/>
      <c r="CF1669" s="68"/>
      <c r="CG1669" s="68"/>
      <c r="CH1669" s="68"/>
      <c r="CI1669" s="68"/>
    </row>
    <row r="1670">
      <c r="A1670" s="66">
        <v>108.0</v>
      </c>
      <c r="B1670" s="68"/>
      <c r="C1670" s="67" t="s">
        <v>758</v>
      </c>
      <c r="D1670" s="67" t="s">
        <v>990</v>
      </c>
      <c r="E1670" s="66">
        <v>2020.0</v>
      </c>
      <c r="F1670" s="67" t="s">
        <v>991</v>
      </c>
      <c r="G1670" s="67" t="s">
        <v>824</v>
      </c>
      <c r="H1670" s="68"/>
      <c r="I1670" s="67" t="s">
        <v>95</v>
      </c>
      <c r="J1670" s="66">
        <v>2020.0</v>
      </c>
      <c r="K1670" s="66">
        <v>43.73</v>
      </c>
      <c r="L1670" s="66">
        <v>2010.0</v>
      </c>
      <c r="M1670" s="67" t="s">
        <v>85</v>
      </c>
      <c r="N1670" s="66">
        <v>37.0</v>
      </c>
      <c r="O1670" s="68"/>
      <c r="P1670" s="66">
        <v>0.05</v>
      </c>
      <c r="Q1670" s="66"/>
      <c r="R1670" s="66">
        <v>0.5</v>
      </c>
      <c r="S1670" s="68"/>
      <c r="T1670" s="66">
        <v>1.0</v>
      </c>
      <c r="U1670" s="68"/>
      <c r="V1670" s="68"/>
      <c r="W1670" s="68"/>
      <c r="X1670" s="69"/>
      <c r="Y1670" s="69"/>
      <c r="Z1670" s="66">
        <v>1.0</v>
      </c>
      <c r="AA1670" s="66">
        <v>1.0</v>
      </c>
      <c r="AB1670" s="68"/>
      <c r="AC1670" s="68"/>
      <c r="AD1670" s="68"/>
      <c r="AE1670" s="68"/>
      <c r="AF1670" s="68"/>
      <c r="AG1670" s="68"/>
      <c r="AH1670" s="68"/>
      <c r="AI1670" s="68"/>
      <c r="AJ1670" s="68"/>
      <c r="AK1670" s="68"/>
      <c r="AL1670" s="68"/>
      <c r="AM1670" s="68"/>
      <c r="AN1670" s="68"/>
      <c r="AO1670" s="68"/>
      <c r="AP1670" s="68"/>
      <c r="AQ1670" s="68"/>
      <c r="AR1670" s="68"/>
      <c r="AS1670" s="68"/>
      <c r="AT1670" s="68"/>
      <c r="AU1670" s="68"/>
      <c r="AV1670" s="68"/>
      <c r="AW1670" s="68"/>
      <c r="AX1670" s="68"/>
      <c r="AY1670" s="68"/>
      <c r="AZ1670" s="68"/>
      <c r="BA1670" s="68"/>
      <c r="BB1670" s="68"/>
      <c r="BC1670" s="68"/>
      <c r="BD1670" s="68"/>
      <c r="BE1670" s="68"/>
      <c r="BF1670" s="68"/>
      <c r="BG1670" s="68"/>
      <c r="BH1670" s="68"/>
      <c r="BI1670" s="68"/>
      <c r="BJ1670" s="68"/>
      <c r="BK1670" s="68"/>
      <c r="BL1670" s="68"/>
      <c r="BM1670" s="68"/>
      <c r="BN1670" s="68"/>
      <c r="BO1670" s="68"/>
      <c r="BP1670" s="68"/>
      <c r="BQ1670" s="68"/>
      <c r="BR1670" s="68"/>
      <c r="BS1670" s="68"/>
      <c r="BT1670" s="68"/>
      <c r="BU1670" s="68"/>
      <c r="BV1670" s="68"/>
      <c r="BW1670" s="68"/>
      <c r="BX1670" s="68"/>
      <c r="BY1670" s="68"/>
      <c r="BZ1670" s="68"/>
      <c r="CA1670" s="68"/>
      <c r="CB1670" s="68"/>
      <c r="CC1670" s="68"/>
      <c r="CD1670" s="68"/>
      <c r="CE1670" s="68"/>
      <c r="CF1670" s="68"/>
      <c r="CG1670" s="68"/>
      <c r="CH1670" s="68"/>
      <c r="CI1670" s="68"/>
    </row>
    <row r="1671">
      <c r="A1671" s="66">
        <v>108.0</v>
      </c>
      <c r="B1671" s="68"/>
      <c r="C1671" s="67" t="s">
        <v>758</v>
      </c>
      <c r="D1671" s="67" t="s">
        <v>990</v>
      </c>
      <c r="E1671" s="66">
        <v>2020.0</v>
      </c>
      <c r="F1671" s="67" t="s">
        <v>991</v>
      </c>
      <c r="G1671" s="67" t="s">
        <v>824</v>
      </c>
      <c r="H1671" s="68"/>
      <c r="I1671" s="67" t="s">
        <v>95</v>
      </c>
      <c r="J1671" s="66">
        <v>2020.0</v>
      </c>
      <c r="K1671" s="66">
        <v>12.93</v>
      </c>
      <c r="L1671" s="66">
        <v>2010.0</v>
      </c>
      <c r="M1671" s="67" t="s">
        <v>85</v>
      </c>
      <c r="N1671" s="66">
        <v>37.0</v>
      </c>
      <c r="O1671" s="68"/>
      <c r="P1671" s="66">
        <v>0.06</v>
      </c>
      <c r="Q1671" s="66"/>
      <c r="R1671" s="66">
        <v>4.0</v>
      </c>
      <c r="S1671" s="68"/>
      <c r="T1671" s="66">
        <v>1.0</v>
      </c>
      <c r="U1671" s="68"/>
      <c r="V1671" s="68"/>
      <c r="W1671" s="68"/>
      <c r="X1671" s="69"/>
      <c r="Y1671" s="69"/>
      <c r="Z1671" s="66">
        <v>1.0</v>
      </c>
      <c r="AA1671" s="66">
        <v>1.0</v>
      </c>
      <c r="AB1671" s="68"/>
      <c r="AC1671" s="68"/>
      <c r="AD1671" s="68"/>
      <c r="AE1671" s="68"/>
      <c r="AF1671" s="68"/>
      <c r="AG1671" s="68"/>
      <c r="AH1671" s="68"/>
      <c r="AI1671" s="68"/>
      <c r="AJ1671" s="68"/>
      <c r="AK1671" s="68"/>
      <c r="AL1671" s="68"/>
      <c r="AM1671" s="68"/>
      <c r="AN1671" s="68"/>
      <c r="AO1671" s="68"/>
      <c r="AP1671" s="68"/>
      <c r="AQ1671" s="68"/>
      <c r="AR1671" s="68"/>
      <c r="AS1671" s="68"/>
      <c r="AT1671" s="68"/>
      <c r="AU1671" s="68"/>
      <c r="AV1671" s="68"/>
      <c r="AW1671" s="68"/>
      <c r="AX1671" s="68"/>
      <c r="AY1671" s="68"/>
      <c r="AZ1671" s="68"/>
      <c r="BA1671" s="68"/>
      <c r="BB1671" s="68"/>
      <c r="BC1671" s="68"/>
      <c r="BD1671" s="68"/>
      <c r="BE1671" s="68"/>
      <c r="BF1671" s="68"/>
      <c r="BG1671" s="68"/>
      <c r="BH1671" s="68"/>
      <c r="BI1671" s="68"/>
      <c r="BJ1671" s="68"/>
      <c r="BK1671" s="68"/>
      <c r="BL1671" s="68"/>
      <c r="BM1671" s="68"/>
      <c r="BN1671" s="68"/>
      <c r="BO1671" s="68"/>
      <c r="BP1671" s="68"/>
      <c r="BQ1671" s="68"/>
      <c r="BR1671" s="68"/>
      <c r="BS1671" s="68"/>
      <c r="BT1671" s="68"/>
      <c r="BU1671" s="68"/>
      <c r="BV1671" s="68"/>
      <c r="BW1671" s="68"/>
      <c r="BX1671" s="68"/>
      <c r="BY1671" s="68"/>
      <c r="BZ1671" s="68"/>
      <c r="CA1671" s="68"/>
      <c r="CB1671" s="68"/>
      <c r="CC1671" s="68"/>
      <c r="CD1671" s="68"/>
      <c r="CE1671" s="68"/>
      <c r="CF1671" s="68"/>
      <c r="CG1671" s="68"/>
      <c r="CH1671" s="68"/>
      <c r="CI1671" s="68"/>
    </row>
    <row r="1672">
      <c r="A1672" s="66">
        <v>108.0</v>
      </c>
      <c r="B1672" s="68"/>
      <c r="C1672" s="67" t="s">
        <v>758</v>
      </c>
      <c r="D1672" s="67" t="s">
        <v>990</v>
      </c>
      <c r="E1672" s="66">
        <v>2020.0</v>
      </c>
      <c r="F1672" s="67" t="s">
        <v>991</v>
      </c>
      <c r="G1672" s="67" t="s">
        <v>824</v>
      </c>
      <c r="H1672" s="68"/>
      <c r="I1672" s="67" t="s">
        <v>95</v>
      </c>
      <c r="J1672" s="66">
        <v>2020.0</v>
      </c>
      <c r="K1672" s="66">
        <v>12.93</v>
      </c>
      <c r="L1672" s="66">
        <v>2010.0</v>
      </c>
      <c r="M1672" s="67" t="s">
        <v>85</v>
      </c>
      <c r="N1672" s="66">
        <v>37.0</v>
      </c>
      <c r="O1672" s="68"/>
      <c r="P1672" s="66">
        <v>0.06</v>
      </c>
      <c r="Q1672" s="66"/>
      <c r="R1672" s="66">
        <v>4.0</v>
      </c>
      <c r="S1672" s="68"/>
      <c r="T1672" s="66">
        <v>1.0</v>
      </c>
      <c r="U1672" s="68"/>
      <c r="V1672" s="68"/>
      <c r="W1672" s="68"/>
      <c r="X1672" s="69"/>
      <c r="Y1672" s="69"/>
      <c r="Z1672" s="66">
        <v>1.0</v>
      </c>
      <c r="AA1672" s="66">
        <v>1.0</v>
      </c>
      <c r="AB1672" s="68"/>
      <c r="AC1672" s="68"/>
      <c r="AD1672" s="68"/>
      <c r="AE1672" s="68"/>
      <c r="AF1672" s="68"/>
      <c r="AG1672" s="68"/>
      <c r="AH1672" s="68"/>
      <c r="AI1672" s="68"/>
      <c r="AJ1672" s="68"/>
      <c r="AK1672" s="68"/>
      <c r="AL1672" s="68"/>
      <c r="AM1672" s="68"/>
      <c r="AN1672" s="68"/>
      <c r="AO1672" s="68"/>
      <c r="AP1672" s="68"/>
      <c r="AQ1672" s="68"/>
      <c r="AR1672" s="68"/>
      <c r="AS1672" s="68"/>
      <c r="AT1672" s="68"/>
      <c r="AU1672" s="68"/>
      <c r="AV1672" s="68"/>
      <c r="AW1672" s="68"/>
      <c r="AX1672" s="68"/>
      <c r="AY1672" s="68"/>
      <c r="AZ1672" s="68"/>
      <c r="BA1672" s="68"/>
      <c r="BB1672" s="68"/>
      <c r="BC1672" s="68"/>
      <c r="BD1672" s="68"/>
      <c r="BE1672" s="68"/>
      <c r="BF1672" s="68"/>
      <c r="BG1672" s="68"/>
      <c r="BH1672" s="68"/>
      <c r="BI1672" s="68"/>
      <c r="BJ1672" s="68"/>
      <c r="BK1672" s="68"/>
      <c r="BL1672" s="68"/>
      <c r="BM1672" s="68"/>
      <c r="BN1672" s="68"/>
      <c r="BO1672" s="68"/>
      <c r="BP1672" s="68"/>
      <c r="BQ1672" s="68"/>
      <c r="BR1672" s="68"/>
      <c r="BS1672" s="68"/>
      <c r="BT1672" s="68"/>
      <c r="BU1672" s="68"/>
      <c r="BV1672" s="68"/>
      <c r="BW1672" s="68"/>
      <c r="BX1672" s="68"/>
      <c r="BY1672" s="68"/>
      <c r="BZ1672" s="68"/>
      <c r="CA1672" s="68"/>
      <c r="CB1672" s="68"/>
      <c r="CC1672" s="68"/>
      <c r="CD1672" s="68"/>
      <c r="CE1672" s="68"/>
      <c r="CF1672" s="68"/>
      <c r="CG1672" s="68"/>
      <c r="CH1672" s="68"/>
      <c r="CI1672" s="68"/>
    </row>
    <row r="1673">
      <c r="A1673" s="66">
        <v>108.0</v>
      </c>
      <c r="B1673" s="68"/>
      <c r="C1673" s="67" t="s">
        <v>758</v>
      </c>
      <c r="D1673" s="67" t="s">
        <v>990</v>
      </c>
      <c r="E1673" s="66">
        <v>2020.0</v>
      </c>
      <c r="F1673" s="67" t="s">
        <v>991</v>
      </c>
      <c r="G1673" s="67" t="s">
        <v>824</v>
      </c>
      <c r="H1673" s="68"/>
      <c r="I1673" s="67" t="s">
        <v>95</v>
      </c>
      <c r="J1673" s="66">
        <v>2020.0</v>
      </c>
      <c r="K1673" s="66">
        <v>23.06</v>
      </c>
      <c r="L1673" s="66">
        <v>2010.0</v>
      </c>
      <c r="M1673" s="67" t="s">
        <v>85</v>
      </c>
      <c r="N1673" s="66">
        <v>37.0</v>
      </c>
      <c r="O1673" s="68"/>
      <c r="P1673" s="66">
        <v>0.07</v>
      </c>
      <c r="Q1673" s="66"/>
      <c r="R1673" s="66">
        <v>0.7</v>
      </c>
      <c r="S1673" s="68"/>
      <c r="T1673" s="66">
        <v>1.0</v>
      </c>
      <c r="U1673" s="68"/>
      <c r="V1673" s="68"/>
      <c r="W1673" s="68"/>
      <c r="X1673" s="69"/>
      <c r="Y1673" s="69"/>
      <c r="Z1673" s="66">
        <v>1.0</v>
      </c>
      <c r="AA1673" s="66">
        <v>1.0</v>
      </c>
      <c r="AB1673" s="68"/>
      <c r="AC1673" s="68"/>
      <c r="AD1673" s="68"/>
      <c r="AE1673" s="68"/>
      <c r="AF1673" s="68"/>
      <c r="AG1673" s="68"/>
      <c r="AH1673" s="68"/>
      <c r="AI1673" s="68"/>
      <c r="AJ1673" s="68"/>
      <c r="AK1673" s="68"/>
      <c r="AL1673" s="68"/>
      <c r="AM1673" s="68"/>
      <c r="AN1673" s="68"/>
      <c r="AO1673" s="68"/>
      <c r="AP1673" s="68"/>
      <c r="AQ1673" s="68"/>
      <c r="AR1673" s="68"/>
      <c r="AS1673" s="68"/>
      <c r="AT1673" s="68"/>
      <c r="AU1673" s="68"/>
      <c r="AV1673" s="68"/>
      <c r="AW1673" s="68"/>
      <c r="AX1673" s="68"/>
      <c r="AY1673" s="68"/>
      <c r="AZ1673" s="68"/>
      <c r="BA1673" s="68"/>
      <c r="BB1673" s="68"/>
      <c r="BC1673" s="68"/>
      <c r="BD1673" s="68"/>
      <c r="BE1673" s="68"/>
      <c r="BF1673" s="68"/>
      <c r="BG1673" s="68"/>
      <c r="BH1673" s="68"/>
      <c r="BI1673" s="68"/>
      <c r="BJ1673" s="68"/>
      <c r="BK1673" s="68"/>
      <c r="BL1673" s="68"/>
      <c r="BM1673" s="68"/>
      <c r="BN1673" s="68"/>
      <c r="BO1673" s="68"/>
      <c r="BP1673" s="68"/>
      <c r="BQ1673" s="68"/>
      <c r="BR1673" s="68"/>
      <c r="BS1673" s="68"/>
      <c r="BT1673" s="68"/>
      <c r="BU1673" s="68"/>
      <c r="BV1673" s="68"/>
      <c r="BW1673" s="68"/>
      <c r="BX1673" s="68"/>
      <c r="BY1673" s="68"/>
      <c r="BZ1673" s="68"/>
      <c r="CA1673" s="68"/>
      <c r="CB1673" s="68"/>
      <c r="CC1673" s="68"/>
      <c r="CD1673" s="68"/>
      <c r="CE1673" s="68"/>
      <c r="CF1673" s="68"/>
      <c r="CG1673" s="68"/>
      <c r="CH1673" s="68"/>
      <c r="CI1673" s="68"/>
    </row>
    <row r="1674">
      <c r="A1674" s="66">
        <v>108.0</v>
      </c>
      <c r="B1674" s="68"/>
      <c r="C1674" s="67" t="s">
        <v>758</v>
      </c>
      <c r="D1674" s="67" t="s">
        <v>990</v>
      </c>
      <c r="E1674" s="66">
        <v>2020.0</v>
      </c>
      <c r="F1674" s="67" t="s">
        <v>991</v>
      </c>
      <c r="G1674" s="67" t="s">
        <v>824</v>
      </c>
      <c r="H1674" s="68"/>
      <c r="I1674" s="67" t="s">
        <v>95</v>
      </c>
      <c r="J1674" s="66">
        <v>2020.0</v>
      </c>
      <c r="K1674" s="66">
        <v>17.41</v>
      </c>
      <c r="L1674" s="66">
        <v>2010.0</v>
      </c>
      <c r="M1674" s="67" t="s">
        <v>85</v>
      </c>
      <c r="N1674" s="66">
        <v>37.0</v>
      </c>
      <c r="O1674" s="68"/>
      <c r="P1674" s="66">
        <v>0.08</v>
      </c>
      <c r="Q1674" s="66"/>
      <c r="R1674" s="66">
        <v>1.0000001</v>
      </c>
      <c r="S1674" s="68"/>
      <c r="T1674" s="66">
        <v>1.0</v>
      </c>
      <c r="U1674" s="68"/>
      <c r="V1674" s="68"/>
      <c r="W1674" s="68"/>
      <c r="X1674" s="69"/>
      <c r="Y1674" s="69"/>
      <c r="Z1674" s="66">
        <v>1.0</v>
      </c>
      <c r="AA1674" s="66">
        <v>1.0</v>
      </c>
      <c r="AB1674" s="68"/>
      <c r="AC1674" s="68"/>
      <c r="AD1674" s="68"/>
      <c r="AE1674" s="68"/>
      <c r="AF1674" s="68"/>
      <c r="AG1674" s="68"/>
      <c r="AH1674" s="68"/>
      <c r="AI1674" s="68"/>
      <c r="AJ1674" s="68"/>
      <c r="AK1674" s="68"/>
      <c r="AL1674" s="68"/>
      <c r="AM1674" s="68"/>
      <c r="AN1674" s="68"/>
      <c r="AO1674" s="68"/>
      <c r="AP1674" s="68"/>
      <c r="AQ1674" s="68"/>
      <c r="AR1674" s="68"/>
      <c r="AS1674" s="68"/>
      <c r="AT1674" s="68"/>
      <c r="AU1674" s="68"/>
      <c r="AV1674" s="68"/>
      <c r="AW1674" s="68"/>
      <c r="AX1674" s="68"/>
      <c r="AY1674" s="68"/>
      <c r="AZ1674" s="68"/>
      <c r="BA1674" s="68"/>
      <c r="BB1674" s="68"/>
      <c r="BC1674" s="68"/>
      <c r="BD1674" s="68"/>
      <c r="BE1674" s="68"/>
      <c r="BF1674" s="68"/>
      <c r="BG1674" s="68"/>
      <c r="BH1674" s="68"/>
      <c r="BI1674" s="68"/>
      <c r="BJ1674" s="68"/>
      <c r="BK1674" s="68"/>
      <c r="BL1674" s="68"/>
      <c r="BM1674" s="68"/>
      <c r="BN1674" s="68"/>
      <c r="BO1674" s="68"/>
      <c r="BP1674" s="68"/>
      <c r="BQ1674" s="68"/>
      <c r="BR1674" s="68"/>
      <c r="BS1674" s="68"/>
      <c r="BT1674" s="68"/>
      <c r="BU1674" s="68"/>
      <c r="BV1674" s="68"/>
      <c r="BW1674" s="68"/>
      <c r="BX1674" s="68"/>
      <c r="BY1674" s="68"/>
      <c r="BZ1674" s="68"/>
      <c r="CA1674" s="68"/>
      <c r="CB1674" s="68"/>
      <c r="CC1674" s="68"/>
      <c r="CD1674" s="68"/>
      <c r="CE1674" s="68"/>
      <c r="CF1674" s="68"/>
      <c r="CG1674" s="68"/>
      <c r="CH1674" s="68"/>
      <c r="CI1674" s="68"/>
    </row>
    <row r="1675">
      <c r="A1675" s="66">
        <v>108.0</v>
      </c>
      <c r="B1675" s="68"/>
      <c r="C1675" s="67" t="s">
        <v>758</v>
      </c>
      <c r="D1675" s="67" t="s">
        <v>990</v>
      </c>
      <c r="E1675" s="66">
        <v>2020.0</v>
      </c>
      <c r="F1675" s="67" t="s">
        <v>991</v>
      </c>
      <c r="G1675" s="67" t="s">
        <v>824</v>
      </c>
      <c r="H1675" s="68"/>
      <c r="I1675" s="67" t="s">
        <v>84</v>
      </c>
      <c r="J1675" s="66">
        <v>2050.0</v>
      </c>
      <c r="K1675" s="66">
        <v>363.57</v>
      </c>
      <c r="L1675" s="66">
        <v>2010.0</v>
      </c>
      <c r="M1675" s="67" t="s">
        <v>992</v>
      </c>
      <c r="N1675" s="66">
        <v>91.0</v>
      </c>
      <c r="O1675" s="68"/>
      <c r="P1675" s="66">
        <v>0.005</v>
      </c>
      <c r="Q1675" s="66"/>
      <c r="R1675" s="66">
        <v>1.0000001</v>
      </c>
      <c r="S1675" s="68"/>
      <c r="T1675" s="66">
        <v>1.0</v>
      </c>
      <c r="U1675" s="68"/>
      <c r="V1675" s="68"/>
      <c r="W1675" s="68"/>
      <c r="X1675" s="69"/>
      <c r="Y1675" s="69"/>
      <c r="Z1675" s="66">
        <v>1.0</v>
      </c>
      <c r="AA1675" s="66">
        <v>1.0</v>
      </c>
      <c r="AB1675" s="68"/>
      <c r="AC1675" s="68"/>
      <c r="AD1675" s="68"/>
      <c r="AE1675" s="68"/>
      <c r="AF1675" s="68"/>
      <c r="AG1675" s="68"/>
      <c r="AH1675" s="68"/>
      <c r="AI1675" s="68"/>
      <c r="AJ1675" s="68"/>
      <c r="AK1675" s="68"/>
      <c r="AL1675" s="68"/>
      <c r="AM1675" s="68"/>
      <c r="AN1675" s="68"/>
      <c r="AO1675" s="68"/>
      <c r="AP1675" s="68"/>
      <c r="AQ1675" s="68"/>
      <c r="AR1675" s="68"/>
      <c r="AS1675" s="68"/>
      <c r="AT1675" s="68"/>
      <c r="AU1675" s="68"/>
      <c r="AV1675" s="68"/>
      <c r="AW1675" s="68"/>
      <c r="AX1675" s="68"/>
      <c r="AY1675" s="68"/>
      <c r="AZ1675" s="68"/>
      <c r="BA1675" s="68"/>
      <c r="BB1675" s="68"/>
      <c r="BC1675" s="68"/>
      <c r="BD1675" s="68"/>
      <c r="BE1675" s="68"/>
      <c r="BF1675" s="68"/>
      <c r="BG1675" s="68"/>
      <c r="BH1675" s="68"/>
      <c r="BI1675" s="68"/>
      <c r="BJ1675" s="68"/>
      <c r="BK1675" s="68"/>
      <c r="BL1675" s="68"/>
      <c r="BM1675" s="68"/>
      <c r="BN1675" s="68"/>
      <c r="BO1675" s="68"/>
      <c r="BP1675" s="68"/>
      <c r="BQ1675" s="68"/>
      <c r="BR1675" s="68"/>
      <c r="BS1675" s="68"/>
      <c r="BT1675" s="68"/>
      <c r="BU1675" s="68"/>
      <c r="BV1675" s="68"/>
      <c r="BW1675" s="68"/>
      <c r="BX1675" s="68"/>
      <c r="BY1675" s="68"/>
      <c r="BZ1675" s="68"/>
      <c r="CA1675" s="68"/>
      <c r="CB1675" s="68"/>
      <c r="CC1675" s="68"/>
      <c r="CD1675" s="68"/>
      <c r="CE1675" s="68"/>
      <c r="CF1675" s="68"/>
      <c r="CG1675" s="68"/>
      <c r="CH1675" s="68"/>
      <c r="CI1675" s="68"/>
    </row>
    <row r="1676">
      <c r="A1676" s="66">
        <v>108.0</v>
      </c>
      <c r="B1676" s="68"/>
      <c r="C1676" s="67" t="s">
        <v>758</v>
      </c>
      <c r="D1676" s="67" t="s">
        <v>990</v>
      </c>
      <c r="E1676" s="66">
        <v>2020.0</v>
      </c>
      <c r="F1676" s="67" t="s">
        <v>991</v>
      </c>
      <c r="G1676" s="67" t="s">
        <v>824</v>
      </c>
      <c r="H1676" s="68"/>
      <c r="I1676" s="67" t="s">
        <v>84</v>
      </c>
      <c r="J1676" s="66">
        <v>2050.0</v>
      </c>
      <c r="K1676" s="66">
        <v>235.93</v>
      </c>
      <c r="L1676" s="66">
        <v>2010.0</v>
      </c>
      <c r="M1676" s="67" t="s">
        <v>993</v>
      </c>
      <c r="N1676" s="66">
        <v>91.0</v>
      </c>
      <c r="O1676" s="67" t="s">
        <v>994</v>
      </c>
      <c r="P1676" s="68"/>
      <c r="Q1676" s="68"/>
      <c r="R1676" s="68"/>
      <c r="S1676" s="68"/>
      <c r="T1676" s="66">
        <v>1.0</v>
      </c>
      <c r="U1676" s="68"/>
      <c r="V1676" s="68"/>
      <c r="W1676" s="68"/>
      <c r="X1676" s="69"/>
      <c r="Y1676" s="69"/>
      <c r="Z1676" s="66">
        <v>1.0</v>
      </c>
      <c r="AA1676" s="66">
        <v>1.0</v>
      </c>
      <c r="AB1676" s="68"/>
      <c r="AC1676" s="68"/>
      <c r="AD1676" s="68"/>
      <c r="AE1676" s="68"/>
      <c r="AF1676" s="68"/>
      <c r="AG1676" s="68"/>
      <c r="AH1676" s="68"/>
      <c r="AI1676" s="68"/>
      <c r="AJ1676" s="68"/>
      <c r="AK1676" s="68"/>
      <c r="AL1676" s="68"/>
      <c r="AM1676" s="68"/>
      <c r="AN1676" s="68"/>
      <c r="AO1676" s="68"/>
      <c r="AP1676" s="68"/>
      <c r="AQ1676" s="68"/>
      <c r="AR1676" s="68"/>
      <c r="AS1676" s="68"/>
      <c r="AT1676" s="68"/>
      <c r="AU1676" s="68"/>
      <c r="AV1676" s="68"/>
      <c r="AW1676" s="68"/>
      <c r="AX1676" s="68"/>
      <c r="AY1676" s="68"/>
      <c r="AZ1676" s="68"/>
      <c r="BA1676" s="68"/>
      <c r="BB1676" s="68"/>
      <c r="BC1676" s="68"/>
      <c r="BD1676" s="68"/>
      <c r="BE1676" s="68"/>
      <c r="BF1676" s="68"/>
      <c r="BG1676" s="68"/>
      <c r="BH1676" s="68"/>
      <c r="BI1676" s="68"/>
      <c r="BJ1676" s="68"/>
      <c r="BK1676" s="68"/>
      <c r="BL1676" s="68"/>
      <c r="BM1676" s="68"/>
      <c r="BN1676" s="68"/>
      <c r="BO1676" s="68"/>
      <c r="BP1676" s="68"/>
      <c r="BQ1676" s="68"/>
      <c r="BR1676" s="68"/>
      <c r="BS1676" s="68"/>
      <c r="BT1676" s="68"/>
      <c r="BU1676" s="68"/>
      <c r="BV1676" s="68"/>
      <c r="BW1676" s="68"/>
      <c r="BX1676" s="68"/>
      <c r="BY1676" s="68"/>
      <c r="BZ1676" s="68"/>
      <c r="CA1676" s="68"/>
      <c r="CB1676" s="68"/>
      <c r="CC1676" s="68"/>
      <c r="CD1676" s="68"/>
      <c r="CE1676" s="68"/>
      <c r="CF1676" s="68"/>
      <c r="CG1676" s="68"/>
      <c r="CH1676" s="68"/>
      <c r="CI1676" s="68"/>
    </row>
    <row r="1677">
      <c r="A1677" s="66">
        <v>108.0</v>
      </c>
      <c r="B1677" s="68"/>
      <c r="C1677" s="67" t="s">
        <v>758</v>
      </c>
      <c r="D1677" s="67" t="s">
        <v>990</v>
      </c>
      <c r="E1677" s="66">
        <v>2020.0</v>
      </c>
      <c r="F1677" s="67" t="s">
        <v>991</v>
      </c>
      <c r="G1677" s="67" t="s">
        <v>824</v>
      </c>
      <c r="H1677" s="68"/>
      <c r="I1677" s="67" t="s">
        <v>84</v>
      </c>
      <c r="J1677" s="66">
        <v>2050.0</v>
      </c>
      <c r="K1677" s="66">
        <v>185.16</v>
      </c>
      <c r="L1677" s="66">
        <v>2010.0</v>
      </c>
      <c r="M1677" s="67" t="s">
        <v>995</v>
      </c>
      <c r="N1677" s="66">
        <v>91.0</v>
      </c>
      <c r="O1677" s="68"/>
      <c r="P1677" s="66">
        <v>0.015</v>
      </c>
      <c r="Q1677" s="66"/>
      <c r="R1677" s="66">
        <v>1.45</v>
      </c>
      <c r="S1677" s="68"/>
      <c r="T1677" s="66">
        <v>1.0</v>
      </c>
      <c r="U1677" s="68"/>
      <c r="V1677" s="68"/>
      <c r="W1677" s="68"/>
      <c r="X1677" s="69"/>
      <c r="Y1677" s="69"/>
      <c r="Z1677" s="66">
        <v>1.0</v>
      </c>
      <c r="AA1677" s="66">
        <v>1.0</v>
      </c>
      <c r="AB1677" s="68"/>
      <c r="AC1677" s="68"/>
      <c r="AD1677" s="68"/>
      <c r="AE1677" s="68"/>
      <c r="AF1677" s="68"/>
      <c r="AG1677" s="68"/>
      <c r="AH1677" s="68"/>
      <c r="AI1677" s="68"/>
      <c r="AJ1677" s="68"/>
      <c r="AK1677" s="68"/>
      <c r="AL1677" s="68"/>
      <c r="AM1677" s="68"/>
      <c r="AN1677" s="68"/>
      <c r="AO1677" s="68"/>
      <c r="AP1677" s="68"/>
      <c r="AQ1677" s="68"/>
      <c r="AR1677" s="68"/>
      <c r="AS1677" s="68"/>
      <c r="AT1677" s="68"/>
      <c r="AU1677" s="68"/>
      <c r="AV1677" s="68"/>
      <c r="AW1677" s="68"/>
      <c r="AX1677" s="68"/>
      <c r="AY1677" s="68"/>
      <c r="AZ1677" s="68"/>
      <c r="BA1677" s="68"/>
      <c r="BB1677" s="68"/>
      <c r="BC1677" s="68"/>
      <c r="BD1677" s="68"/>
      <c r="BE1677" s="68"/>
      <c r="BF1677" s="68"/>
      <c r="BG1677" s="68"/>
      <c r="BH1677" s="68"/>
      <c r="BI1677" s="68"/>
      <c r="BJ1677" s="68"/>
      <c r="BK1677" s="68"/>
      <c r="BL1677" s="68"/>
      <c r="BM1677" s="68"/>
      <c r="BN1677" s="68"/>
      <c r="BO1677" s="68"/>
      <c r="BP1677" s="68"/>
      <c r="BQ1677" s="68"/>
      <c r="BR1677" s="68"/>
      <c r="BS1677" s="68"/>
      <c r="BT1677" s="68"/>
      <c r="BU1677" s="68"/>
      <c r="BV1677" s="68"/>
      <c r="BW1677" s="68"/>
      <c r="BX1677" s="68"/>
      <c r="BY1677" s="68"/>
      <c r="BZ1677" s="68"/>
      <c r="CA1677" s="68"/>
      <c r="CB1677" s="68"/>
      <c r="CC1677" s="68"/>
      <c r="CD1677" s="68"/>
      <c r="CE1677" s="68"/>
      <c r="CF1677" s="68"/>
      <c r="CG1677" s="68"/>
      <c r="CH1677" s="68"/>
      <c r="CI1677" s="68"/>
    </row>
    <row r="1678">
      <c r="A1678" s="66">
        <v>108.0</v>
      </c>
      <c r="B1678" s="68"/>
      <c r="C1678" s="67" t="s">
        <v>758</v>
      </c>
      <c r="D1678" s="67" t="s">
        <v>990</v>
      </c>
      <c r="E1678" s="66">
        <v>2020.0</v>
      </c>
      <c r="F1678" s="67" t="s">
        <v>991</v>
      </c>
      <c r="G1678" s="67" t="s">
        <v>824</v>
      </c>
      <c r="H1678" s="68"/>
      <c r="I1678" s="67" t="s">
        <v>95</v>
      </c>
      <c r="J1678" s="66">
        <v>2050.0</v>
      </c>
      <c r="K1678" s="66">
        <v>1260.73</v>
      </c>
      <c r="L1678" s="66">
        <v>2010.0</v>
      </c>
      <c r="M1678" s="67" t="s">
        <v>85</v>
      </c>
      <c r="N1678" s="66">
        <v>91.0</v>
      </c>
      <c r="O1678" s="68"/>
      <c r="P1678" s="66">
        <v>1.0E-8</v>
      </c>
      <c r="Q1678" s="66"/>
      <c r="R1678" s="66">
        <v>1.0E-6</v>
      </c>
      <c r="S1678" s="68"/>
      <c r="T1678" s="66">
        <v>1.0</v>
      </c>
      <c r="U1678" s="68"/>
      <c r="V1678" s="68"/>
      <c r="W1678" s="68"/>
      <c r="X1678" s="69"/>
      <c r="Y1678" s="69"/>
      <c r="Z1678" s="66">
        <v>1.0</v>
      </c>
      <c r="AA1678" s="66">
        <v>1.0</v>
      </c>
      <c r="AB1678" s="68"/>
      <c r="AC1678" s="68"/>
      <c r="AD1678" s="68"/>
      <c r="AE1678" s="68"/>
      <c r="AF1678" s="68"/>
      <c r="AG1678" s="68"/>
      <c r="AH1678" s="68"/>
      <c r="AI1678" s="68"/>
      <c r="AJ1678" s="68"/>
      <c r="AK1678" s="68"/>
      <c r="AL1678" s="68"/>
      <c r="AM1678" s="68"/>
      <c r="AN1678" s="68"/>
      <c r="AO1678" s="68"/>
      <c r="AP1678" s="68"/>
      <c r="AQ1678" s="68"/>
      <c r="AR1678" s="68"/>
      <c r="AS1678" s="68"/>
      <c r="AT1678" s="68"/>
      <c r="AU1678" s="68"/>
      <c r="AV1678" s="68"/>
      <c r="AW1678" s="68"/>
      <c r="AX1678" s="68"/>
      <c r="AY1678" s="68"/>
      <c r="AZ1678" s="68"/>
      <c r="BA1678" s="68"/>
      <c r="BB1678" s="68"/>
      <c r="BC1678" s="68"/>
      <c r="BD1678" s="68"/>
      <c r="BE1678" s="68"/>
      <c r="BF1678" s="68"/>
      <c r="BG1678" s="68"/>
      <c r="BH1678" s="68"/>
      <c r="BI1678" s="68"/>
      <c r="BJ1678" s="68"/>
      <c r="BK1678" s="68"/>
      <c r="BL1678" s="68"/>
      <c r="BM1678" s="68"/>
      <c r="BN1678" s="68"/>
      <c r="BO1678" s="68"/>
      <c r="BP1678" s="68"/>
      <c r="BQ1678" s="68"/>
      <c r="BR1678" s="68"/>
      <c r="BS1678" s="68"/>
      <c r="BT1678" s="68"/>
      <c r="BU1678" s="68"/>
      <c r="BV1678" s="68"/>
      <c r="BW1678" s="68"/>
      <c r="BX1678" s="68"/>
      <c r="BY1678" s="68"/>
      <c r="BZ1678" s="68"/>
      <c r="CA1678" s="68"/>
      <c r="CB1678" s="68"/>
      <c r="CC1678" s="68"/>
      <c r="CD1678" s="68"/>
      <c r="CE1678" s="68"/>
      <c r="CF1678" s="68"/>
      <c r="CG1678" s="68"/>
      <c r="CH1678" s="68"/>
      <c r="CI1678" s="68"/>
    </row>
    <row r="1679">
      <c r="A1679" s="66">
        <v>108.0</v>
      </c>
      <c r="B1679" s="68"/>
      <c r="C1679" s="67" t="s">
        <v>758</v>
      </c>
      <c r="D1679" s="67" t="s">
        <v>990</v>
      </c>
      <c r="E1679" s="66">
        <v>2020.0</v>
      </c>
      <c r="F1679" s="67" t="s">
        <v>991</v>
      </c>
      <c r="G1679" s="67" t="s">
        <v>824</v>
      </c>
      <c r="H1679" s="68"/>
      <c r="I1679" s="67" t="s">
        <v>95</v>
      </c>
      <c r="J1679" s="66">
        <v>2050.0</v>
      </c>
      <c r="K1679" s="66">
        <v>1096.82</v>
      </c>
      <c r="L1679" s="66">
        <v>2010.0</v>
      </c>
      <c r="M1679" s="67" t="s">
        <v>85</v>
      </c>
      <c r="N1679" s="66">
        <v>91.0</v>
      </c>
      <c r="O1679" s="68"/>
      <c r="P1679" s="66">
        <v>1.0E-8</v>
      </c>
      <c r="Q1679" s="66"/>
      <c r="R1679" s="66">
        <v>0.1</v>
      </c>
      <c r="S1679" s="68"/>
      <c r="T1679" s="66">
        <v>1.0</v>
      </c>
      <c r="U1679" s="68"/>
      <c r="V1679" s="68"/>
      <c r="W1679" s="68"/>
      <c r="X1679" s="69"/>
      <c r="Y1679" s="69"/>
      <c r="Z1679" s="66">
        <v>1.0</v>
      </c>
      <c r="AA1679" s="66">
        <v>1.0</v>
      </c>
      <c r="AB1679" s="68"/>
      <c r="AC1679" s="68"/>
      <c r="AD1679" s="68"/>
      <c r="AE1679" s="68"/>
      <c r="AF1679" s="68"/>
      <c r="AG1679" s="68"/>
      <c r="AH1679" s="68"/>
      <c r="AI1679" s="68"/>
      <c r="AJ1679" s="68"/>
      <c r="AK1679" s="68"/>
      <c r="AL1679" s="68"/>
      <c r="AM1679" s="68"/>
      <c r="AN1679" s="68"/>
      <c r="AO1679" s="68"/>
      <c r="AP1679" s="68"/>
      <c r="AQ1679" s="68"/>
      <c r="AR1679" s="68"/>
      <c r="AS1679" s="68"/>
      <c r="AT1679" s="68"/>
      <c r="AU1679" s="68"/>
      <c r="AV1679" s="68"/>
      <c r="AW1679" s="68"/>
      <c r="AX1679" s="68"/>
      <c r="AY1679" s="68"/>
      <c r="AZ1679" s="68"/>
      <c r="BA1679" s="68"/>
      <c r="BB1679" s="68"/>
      <c r="BC1679" s="68"/>
      <c r="BD1679" s="68"/>
      <c r="BE1679" s="68"/>
      <c r="BF1679" s="68"/>
      <c r="BG1679" s="68"/>
      <c r="BH1679" s="68"/>
      <c r="BI1679" s="68"/>
      <c r="BJ1679" s="68"/>
      <c r="BK1679" s="68"/>
      <c r="BL1679" s="68"/>
      <c r="BM1679" s="68"/>
      <c r="BN1679" s="68"/>
      <c r="BO1679" s="68"/>
      <c r="BP1679" s="68"/>
      <c r="BQ1679" s="68"/>
      <c r="BR1679" s="68"/>
      <c r="BS1679" s="68"/>
      <c r="BT1679" s="68"/>
      <c r="BU1679" s="68"/>
      <c r="BV1679" s="68"/>
      <c r="BW1679" s="68"/>
      <c r="BX1679" s="68"/>
      <c r="BY1679" s="68"/>
      <c r="BZ1679" s="68"/>
      <c r="CA1679" s="68"/>
      <c r="CB1679" s="68"/>
      <c r="CC1679" s="68"/>
      <c r="CD1679" s="68"/>
      <c r="CE1679" s="68"/>
      <c r="CF1679" s="68"/>
      <c r="CG1679" s="68"/>
      <c r="CH1679" s="68"/>
      <c r="CI1679" s="68"/>
    </row>
    <row r="1680">
      <c r="A1680" s="66">
        <v>108.0</v>
      </c>
      <c r="B1680" s="68"/>
      <c r="C1680" s="67" t="s">
        <v>758</v>
      </c>
      <c r="D1680" s="67" t="s">
        <v>990</v>
      </c>
      <c r="E1680" s="66">
        <v>2020.0</v>
      </c>
      <c r="F1680" s="67" t="s">
        <v>991</v>
      </c>
      <c r="G1680" s="67" t="s">
        <v>824</v>
      </c>
      <c r="H1680" s="68"/>
      <c r="I1680" s="67" t="s">
        <v>95</v>
      </c>
      <c r="J1680" s="66">
        <v>2050.0</v>
      </c>
      <c r="K1680" s="66">
        <v>1096.82</v>
      </c>
      <c r="L1680" s="66">
        <v>2010.0</v>
      </c>
      <c r="M1680" s="67" t="s">
        <v>85</v>
      </c>
      <c r="N1680" s="66">
        <v>91.0</v>
      </c>
      <c r="O1680" s="68"/>
      <c r="P1680" s="66">
        <v>1.0E-8</v>
      </c>
      <c r="Q1680" s="66"/>
      <c r="R1680" s="66">
        <v>0.1</v>
      </c>
      <c r="S1680" s="68"/>
      <c r="T1680" s="66">
        <v>1.0</v>
      </c>
      <c r="U1680" s="68"/>
      <c r="V1680" s="68"/>
      <c r="W1680" s="68"/>
      <c r="X1680" s="69"/>
      <c r="Y1680" s="69"/>
      <c r="Z1680" s="66">
        <v>1.0</v>
      </c>
      <c r="AA1680" s="66">
        <v>1.0</v>
      </c>
      <c r="AB1680" s="68"/>
      <c r="AC1680" s="68"/>
      <c r="AD1680" s="68"/>
      <c r="AE1680" s="68"/>
      <c r="AF1680" s="68"/>
      <c r="AG1680" s="68"/>
      <c r="AH1680" s="68"/>
      <c r="AI1680" s="68"/>
      <c r="AJ1680" s="68"/>
      <c r="AK1680" s="68"/>
      <c r="AL1680" s="68"/>
      <c r="AM1680" s="68"/>
      <c r="AN1680" s="68"/>
      <c r="AO1680" s="68"/>
      <c r="AP1680" s="68"/>
      <c r="AQ1680" s="68"/>
      <c r="AR1680" s="68"/>
      <c r="AS1680" s="68"/>
      <c r="AT1680" s="68"/>
      <c r="AU1680" s="68"/>
      <c r="AV1680" s="68"/>
      <c r="AW1680" s="68"/>
      <c r="AX1680" s="68"/>
      <c r="AY1680" s="68"/>
      <c r="AZ1680" s="68"/>
      <c r="BA1680" s="68"/>
      <c r="BB1680" s="68"/>
      <c r="BC1680" s="68"/>
      <c r="BD1680" s="68"/>
      <c r="BE1680" s="68"/>
      <c r="BF1680" s="68"/>
      <c r="BG1680" s="68"/>
      <c r="BH1680" s="68"/>
      <c r="BI1680" s="68"/>
      <c r="BJ1680" s="68"/>
      <c r="BK1680" s="68"/>
      <c r="BL1680" s="68"/>
      <c r="BM1680" s="68"/>
      <c r="BN1680" s="68"/>
      <c r="BO1680" s="68"/>
      <c r="BP1680" s="68"/>
      <c r="BQ1680" s="68"/>
      <c r="BR1680" s="68"/>
      <c r="BS1680" s="68"/>
      <c r="BT1680" s="68"/>
      <c r="BU1680" s="68"/>
      <c r="BV1680" s="68"/>
      <c r="BW1680" s="68"/>
      <c r="BX1680" s="68"/>
      <c r="BY1680" s="68"/>
      <c r="BZ1680" s="68"/>
      <c r="CA1680" s="68"/>
      <c r="CB1680" s="68"/>
      <c r="CC1680" s="68"/>
      <c r="CD1680" s="68"/>
      <c r="CE1680" s="68"/>
      <c r="CF1680" s="68"/>
      <c r="CG1680" s="68"/>
      <c r="CH1680" s="68"/>
      <c r="CI1680" s="68"/>
    </row>
    <row r="1681">
      <c r="A1681" s="66">
        <v>108.0</v>
      </c>
      <c r="B1681" s="68"/>
      <c r="C1681" s="67" t="s">
        <v>758</v>
      </c>
      <c r="D1681" s="67" t="s">
        <v>990</v>
      </c>
      <c r="E1681" s="66">
        <v>2020.0</v>
      </c>
      <c r="F1681" s="67" t="s">
        <v>991</v>
      </c>
      <c r="G1681" s="67" t="s">
        <v>824</v>
      </c>
      <c r="H1681" s="68"/>
      <c r="I1681" s="67" t="s">
        <v>95</v>
      </c>
      <c r="J1681" s="66">
        <v>2050.0</v>
      </c>
      <c r="K1681" s="66">
        <v>958.53</v>
      </c>
      <c r="L1681" s="66">
        <v>2010.0</v>
      </c>
      <c r="M1681" s="67" t="s">
        <v>85</v>
      </c>
      <c r="N1681" s="66">
        <v>91.0</v>
      </c>
      <c r="O1681" s="68"/>
      <c r="P1681" s="66">
        <v>1.0E-8</v>
      </c>
      <c r="Q1681" s="66"/>
      <c r="R1681" s="66">
        <v>0.2</v>
      </c>
      <c r="S1681" s="68"/>
      <c r="T1681" s="66">
        <v>1.0</v>
      </c>
      <c r="U1681" s="68"/>
      <c r="V1681" s="68"/>
      <c r="W1681" s="68"/>
      <c r="X1681" s="69"/>
      <c r="Y1681" s="69"/>
      <c r="Z1681" s="66">
        <v>1.0</v>
      </c>
      <c r="AA1681" s="66">
        <v>1.0</v>
      </c>
      <c r="AB1681" s="68"/>
      <c r="AC1681" s="68"/>
      <c r="AD1681" s="68"/>
      <c r="AE1681" s="68"/>
      <c r="AF1681" s="68"/>
      <c r="AG1681" s="68"/>
      <c r="AH1681" s="68"/>
      <c r="AI1681" s="68"/>
      <c r="AJ1681" s="68"/>
      <c r="AK1681" s="68"/>
      <c r="AL1681" s="68"/>
      <c r="AM1681" s="68"/>
      <c r="AN1681" s="68"/>
      <c r="AO1681" s="68"/>
      <c r="AP1681" s="68"/>
      <c r="AQ1681" s="68"/>
      <c r="AR1681" s="68"/>
      <c r="AS1681" s="68"/>
      <c r="AT1681" s="68"/>
      <c r="AU1681" s="68"/>
      <c r="AV1681" s="68"/>
      <c r="AW1681" s="68"/>
      <c r="AX1681" s="68"/>
      <c r="AY1681" s="68"/>
      <c r="AZ1681" s="68"/>
      <c r="BA1681" s="68"/>
      <c r="BB1681" s="68"/>
      <c r="BC1681" s="68"/>
      <c r="BD1681" s="68"/>
      <c r="BE1681" s="68"/>
      <c r="BF1681" s="68"/>
      <c r="BG1681" s="68"/>
      <c r="BH1681" s="68"/>
      <c r="BI1681" s="68"/>
      <c r="BJ1681" s="68"/>
      <c r="BK1681" s="68"/>
      <c r="BL1681" s="68"/>
      <c r="BM1681" s="68"/>
      <c r="BN1681" s="68"/>
      <c r="BO1681" s="68"/>
      <c r="BP1681" s="68"/>
      <c r="BQ1681" s="68"/>
      <c r="BR1681" s="68"/>
      <c r="BS1681" s="68"/>
      <c r="BT1681" s="68"/>
      <c r="BU1681" s="68"/>
      <c r="BV1681" s="68"/>
      <c r="BW1681" s="68"/>
      <c r="BX1681" s="68"/>
      <c r="BY1681" s="68"/>
      <c r="BZ1681" s="68"/>
      <c r="CA1681" s="68"/>
      <c r="CB1681" s="68"/>
      <c r="CC1681" s="68"/>
      <c r="CD1681" s="68"/>
      <c r="CE1681" s="68"/>
      <c r="CF1681" s="68"/>
      <c r="CG1681" s="68"/>
      <c r="CH1681" s="68"/>
      <c r="CI1681" s="68"/>
    </row>
    <row r="1682">
      <c r="A1682" s="66">
        <v>108.0</v>
      </c>
      <c r="B1682" s="68"/>
      <c r="C1682" s="67" t="s">
        <v>758</v>
      </c>
      <c r="D1682" s="67" t="s">
        <v>990</v>
      </c>
      <c r="E1682" s="66">
        <v>2020.0</v>
      </c>
      <c r="F1682" s="67" t="s">
        <v>991</v>
      </c>
      <c r="G1682" s="67" t="s">
        <v>824</v>
      </c>
      <c r="H1682" s="68"/>
      <c r="I1682" s="67" t="s">
        <v>95</v>
      </c>
      <c r="J1682" s="66">
        <v>2050.0</v>
      </c>
      <c r="K1682" s="66">
        <v>654.0</v>
      </c>
      <c r="L1682" s="66">
        <v>2010.0</v>
      </c>
      <c r="M1682" s="67" t="s">
        <v>85</v>
      </c>
      <c r="N1682" s="66">
        <v>91.0</v>
      </c>
      <c r="O1682" s="68"/>
      <c r="P1682" s="66">
        <v>1.0E-8</v>
      </c>
      <c r="Q1682" s="66"/>
      <c r="R1682" s="66">
        <v>0.5</v>
      </c>
      <c r="S1682" s="68"/>
      <c r="T1682" s="66">
        <v>1.0</v>
      </c>
      <c r="U1682" s="68"/>
      <c r="V1682" s="68"/>
      <c r="W1682" s="68"/>
      <c r="X1682" s="69"/>
      <c r="Y1682" s="69"/>
      <c r="Z1682" s="66">
        <v>1.0</v>
      </c>
      <c r="AA1682" s="66">
        <v>1.0</v>
      </c>
      <c r="AB1682" s="68"/>
      <c r="AC1682" s="68"/>
      <c r="AD1682" s="68"/>
      <c r="AE1682" s="68"/>
      <c r="AF1682" s="68"/>
      <c r="AG1682" s="68"/>
      <c r="AH1682" s="68"/>
      <c r="AI1682" s="68"/>
      <c r="AJ1682" s="68"/>
      <c r="AK1682" s="68"/>
      <c r="AL1682" s="68"/>
      <c r="AM1682" s="68"/>
      <c r="AN1682" s="68"/>
      <c r="AO1682" s="68"/>
      <c r="AP1682" s="68"/>
      <c r="AQ1682" s="68"/>
      <c r="AR1682" s="68"/>
      <c r="AS1682" s="68"/>
      <c r="AT1682" s="68"/>
      <c r="AU1682" s="68"/>
      <c r="AV1682" s="68"/>
      <c r="AW1682" s="68"/>
      <c r="AX1682" s="68"/>
      <c r="AY1682" s="68"/>
      <c r="AZ1682" s="68"/>
      <c r="BA1682" s="68"/>
      <c r="BB1682" s="68"/>
      <c r="BC1682" s="68"/>
      <c r="BD1682" s="68"/>
      <c r="BE1682" s="68"/>
      <c r="BF1682" s="68"/>
      <c r="BG1682" s="68"/>
      <c r="BH1682" s="68"/>
      <c r="BI1682" s="68"/>
      <c r="BJ1682" s="68"/>
      <c r="BK1682" s="68"/>
      <c r="BL1682" s="68"/>
      <c r="BM1682" s="68"/>
      <c r="BN1682" s="68"/>
      <c r="BO1682" s="68"/>
      <c r="BP1682" s="68"/>
      <c r="BQ1682" s="68"/>
      <c r="BR1682" s="68"/>
      <c r="BS1682" s="68"/>
      <c r="BT1682" s="68"/>
      <c r="BU1682" s="68"/>
      <c r="BV1682" s="68"/>
      <c r="BW1682" s="68"/>
      <c r="BX1682" s="68"/>
      <c r="BY1682" s="68"/>
      <c r="BZ1682" s="68"/>
      <c r="CA1682" s="68"/>
      <c r="CB1682" s="68"/>
      <c r="CC1682" s="68"/>
      <c r="CD1682" s="68"/>
      <c r="CE1682" s="68"/>
      <c r="CF1682" s="68"/>
      <c r="CG1682" s="68"/>
      <c r="CH1682" s="68"/>
      <c r="CI1682" s="68"/>
    </row>
    <row r="1683">
      <c r="A1683" s="66">
        <v>108.0</v>
      </c>
      <c r="B1683" s="68"/>
      <c r="C1683" s="67" t="s">
        <v>758</v>
      </c>
      <c r="D1683" s="67" t="s">
        <v>990</v>
      </c>
      <c r="E1683" s="66">
        <v>2020.0</v>
      </c>
      <c r="F1683" s="67" t="s">
        <v>991</v>
      </c>
      <c r="G1683" s="67" t="s">
        <v>824</v>
      </c>
      <c r="H1683" s="68"/>
      <c r="I1683" s="67" t="s">
        <v>95</v>
      </c>
      <c r="J1683" s="66">
        <v>2050.0</v>
      </c>
      <c r="K1683" s="66">
        <v>654.0</v>
      </c>
      <c r="L1683" s="66">
        <v>2010.0</v>
      </c>
      <c r="M1683" s="67" t="s">
        <v>85</v>
      </c>
      <c r="N1683" s="66">
        <v>91.0</v>
      </c>
      <c r="O1683" s="68"/>
      <c r="P1683" s="66">
        <v>1.0E-8</v>
      </c>
      <c r="Q1683" s="66"/>
      <c r="R1683" s="66">
        <v>0.5</v>
      </c>
      <c r="S1683" s="68"/>
      <c r="T1683" s="66">
        <v>1.0</v>
      </c>
      <c r="U1683" s="68"/>
      <c r="V1683" s="68"/>
      <c r="W1683" s="68"/>
      <c r="X1683" s="69"/>
      <c r="Y1683" s="69"/>
      <c r="Z1683" s="66">
        <v>1.0</v>
      </c>
      <c r="AA1683" s="66">
        <v>1.0</v>
      </c>
      <c r="AB1683" s="68"/>
      <c r="AC1683" s="68"/>
      <c r="AD1683" s="68"/>
      <c r="AE1683" s="68"/>
      <c r="AF1683" s="68"/>
      <c r="AG1683" s="68"/>
      <c r="AH1683" s="68"/>
      <c r="AI1683" s="68"/>
      <c r="AJ1683" s="68"/>
      <c r="AK1683" s="68"/>
      <c r="AL1683" s="68"/>
      <c r="AM1683" s="68"/>
      <c r="AN1683" s="68"/>
      <c r="AO1683" s="68"/>
      <c r="AP1683" s="68"/>
      <c r="AQ1683" s="68"/>
      <c r="AR1683" s="68"/>
      <c r="AS1683" s="68"/>
      <c r="AT1683" s="68"/>
      <c r="AU1683" s="68"/>
      <c r="AV1683" s="68"/>
      <c r="AW1683" s="68"/>
      <c r="AX1683" s="68"/>
      <c r="AY1683" s="68"/>
      <c r="AZ1683" s="68"/>
      <c r="BA1683" s="68"/>
      <c r="BB1683" s="68"/>
      <c r="BC1683" s="68"/>
      <c r="BD1683" s="68"/>
      <c r="BE1683" s="68"/>
      <c r="BF1683" s="68"/>
      <c r="BG1683" s="68"/>
      <c r="BH1683" s="68"/>
      <c r="BI1683" s="68"/>
      <c r="BJ1683" s="68"/>
      <c r="BK1683" s="68"/>
      <c r="BL1683" s="68"/>
      <c r="BM1683" s="68"/>
      <c r="BN1683" s="68"/>
      <c r="BO1683" s="68"/>
      <c r="BP1683" s="68"/>
      <c r="BQ1683" s="68"/>
      <c r="BR1683" s="68"/>
      <c r="BS1683" s="68"/>
      <c r="BT1683" s="68"/>
      <c r="BU1683" s="68"/>
      <c r="BV1683" s="68"/>
      <c r="BW1683" s="68"/>
      <c r="BX1683" s="68"/>
      <c r="BY1683" s="68"/>
      <c r="BZ1683" s="68"/>
      <c r="CA1683" s="68"/>
      <c r="CB1683" s="68"/>
      <c r="CC1683" s="68"/>
      <c r="CD1683" s="68"/>
      <c r="CE1683" s="68"/>
      <c r="CF1683" s="68"/>
      <c r="CG1683" s="68"/>
      <c r="CH1683" s="68"/>
      <c r="CI1683" s="68"/>
    </row>
    <row r="1684">
      <c r="A1684" s="66">
        <v>108.0</v>
      </c>
      <c r="B1684" s="68"/>
      <c r="C1684" s="67" t="s">
        <v>758</v>
      </c>
      <c r="D1684" s="67" t="s">
        <v>990</v>
      </c>
      <c r="E1684" s="66">
        <v>2020.0</v>
      </c>
      <c r="F1684" s="67" t="s">
        <v>991</v>
      </c>
      <c r="G1684" s="67" t="s">
        <v>824</v>
      </c>
      <c r="H1684" s="68"/>
      <c r="I1684" s="67" t="s">
        <v>95</v>
      </c>
      <c r="J1684" s="66">
        <v>2050.0</v>
      </c>
      <c r="K1684" s="66">
        <v>654.0</v>
      </c>
      <c r="L1684" s="66">
        <v>2010.0</v>
      </c>
      <c r="M1684" s="67" t="s">
        <v>85</v>
      </c>
      <c r="N1684" s="66">
        <v>91.0</v>
      </c>
      <c r="O1684" s="68"/>
      <c r="P1684" s="66">
        <v>1.0E-8</v>
      </c>
      <c r="Q1684" s="66"/>
      <c r="R1684" s="66">
        <v>0.5</v>
      </c>
      <c r="S1684" s="68"/>
      <c r="T1684" s="66">
        <v>1.0</v>
      </c>
      <c r="U1684" s="68"/>
      <c r="V1684" s="68"/>
      <c r="W1684" s="68"/>
      <c r="X1684" s="69"/>
      <c r="Y1684" s="69"/>
      <c r="Z1684" s="66">
        <v>1.0</v>
      </c>
      <c r="AA1684" s="66">
        <v>1.0</v>
      </c>
      <c r="AB1684" s="68"/>
      <c r="AC1684" s="68"/>
      <c r="AD1684" s="68"/>
      <c r="AE1684" s="68"/>
      <c r="AF1684" s="68"/>
      <c r="AG1684" s="68"/>
      <c r="AH1684" s="68"/>
      <c r="AI1684" s="68"/>
      <c r="AJ1684" s="68"/>
      <c r="AK1684" s="68"/>
      <c r="AL1684" s="68"/>
      <c r="AM1684" s="68"/>
      <c r="AN1684" s="68"/>
      <c r="AO1684" s="68"/>
      <c r="AP1684" s="68"/>
      <c r="AQ1684" s="68"/>
      <c r="AR1684" s="68"/>
      <c r="AS1684" s="68"/>
      <c r="AT1684" s="68"/>
      <c r="AU1684" s="68"/>
      <c r="AV1684" s="68"/>
      <c r="AW1684" s="68"/>
      <c r="AX1684" s="68"/>
      <c r="AY1684" s="68"/>
      <c r="AZ1684" s="68"/>
      <c r="BA1684" s="68"/>
      <c r="BB1684" s="68"/>
      <c r="BC1684" s="68"/>
      <c r="BD1684" s="68"/>
      <c r="BE1684" s="68"/>
      <c r="BF1684" s="68"/>
      <c r="BG1684" s="68"/>
      <c r="BH1684" s="68"/>
      <c r="BI1684" s="68"/>
      <c r="BJ1684" s="68"/>
      <c r="BK1684" s="68"/>
      <c r="BL1684" s="68"/>
      <c r="BM1684" s="68"/>
      <c r="BN1684" s="68"/>
      <c r="BO1684" s="68"/>
      <c r="BP1684" s="68"/>
      <c r="BQ1684" s="68"/>
      <c r="BR1684" s="68"/>
      <c r="BS1684" s="68"/>
      <c r="BT1684" s="68"/>
      <c r="BU1684" s="68"/>
      <c r="BV1684" s="68"/>
      <c r="BW1684" s="68"/>
      <c r="BX1684" s="68"/>
      <c r="BY1684" s="68"/>
      <c r="BZ1684" s="68"/>
      <c r="CA1684" s="68"/>
      <c r="CB1684" s="68"/>
      <c r="CC1684" s="68"/>
      <c r="CD1684" s="68"/>
      <c r="CE1684" s="68"/>
      <c r="CF1684" s="68"/>
      <c r="CG1684" s="68"/>
      <c r="CH1684" s="68"/>
      <c r="CI1684" s="68"/>
    </row>
    <row r="1685">
      <c r="A1685" s="66">
        <v>108.0</v>
      </c>
      <c r="B1685" s="68"/>
      <c r="C1685" s="67" t="s">
        <v>758</v>
      </c>
      <c r="D1685" s="67" t="s">
        <v>990</v>
      </c>
      <c r="E1685" s="66">
        <v>2020.0</v>
      </c>
      <c r="F1685" s="67" t="s">
        <v>991</v>
      </c>
      <c r="G1685" s="67" t="s">
        <v>824</v>
      </c>
      <c r="H1685" s="68"/>
      <c r="I1685" s="67" t="s">
        <v>95</v>
      </c>
      <c r="J1685" s="66">
        <v>2050.0</v>
      </c>
      <c r="K1685" s="66">
        <v>654.0</v>
      </c>
      <c r="L1685" s="66">
        <v>2010.0</v>
      </c>
      <c r="M1685" s="67" t="s">
        <v>85</v>
      </c>
      <c r="N1685" s="66">
        <v>91.0</v>
      </c>
      <c r="O1685" s="68"/>
      <c r="P1685" s="66">
        <v>1.0E-8</v>
      </c>
      <c r="Q1685" s="66"/>
      <c r="R1685" s="66">
        <v>0.5</v>
      </c>
      <c r="S1685" s="68"/>
      <c r="T1685" s="66">
        <v>1.0</v>
      </c>
      <c r="U1685" s="68"/>
      <c r="V1685" s="68"/>
      <c r="W1685" s="68"/>
      <c r="X1685" s="69"/>
      <c r="Y1685" s="69"/>
      <c r="Z1685" s="66">
        <v>1.0</v>
      </c>
      <c r="AA1685" s="66">
        <v>1.0</v>
      </c>
      <c r="AB1685" s="68"/>
      <c r="AC1685" s="68"/>
      <c r="AD1685" s="68"/>
      <c r="AE1685" s="68"/>
      <c r="AF1685" s="68"/>
      <c r="AG1685" s="68"/>
      <c r="AH1685" s="68"/>
      <c r="AI1685" s="68"/>
      <c r="AJ1685" s="68"/>
      <c r="AK1685" s="68"/>
      <c r="AL1685" s="68"/>
      <c r="AM1685" s="68"/>
      <c r="AN1685" s="68"/>
      <c r="AO1685" s="68"/>
      <c r="AP1685" s="68"/>
      <c r="AQ1685" s="68"/>
      <c r="AR1685" s="68"/>
      <c r="AS1685" s="68"/>
      <c r="AT1685" s="68"/>
      <c r="AU1685" s="68"/>
      <c r="AV1685" s="68"/>
      <c r="AW1685" s="68"/>
      <c r="AX1685" s="68"/>
      <c r="AY1685" s="68"/>
      <c r="AZ1685" s="68"/>
      <c r="BA1685" s="68"/>
      <c r="BB1685" s="68"/>
      <c r="BC1685" s="68"/>
      <c r="BD1685" s="68"/>
      <c r="BE1685" s="68"/>
      <c r="BF1685" s="68"/>
      <c r="BG1685" s="68"/>
      <c r="BH1685" s="68"/>
      <c r="BI1685" s="68"/>
      <c r="BJ1685" s="68"/>
      <c r="BK1685" s="68"/>
      <c r="BL1685" s="68"/>
      <c r="BM1685" s="68"/>
      <c r="BN1685" s="68"/>
      <c r="BO1685" s="68"/>
      <c r="BP1685" s="68"/>
      <c r="BQ1685" s="68"/>
      <c r="BR1685" s="68"/>
      <c r="BS1685" s="68"/>
      <c r="BT1685" s="68"/>
      <c r="BU1685" s="68"/>
      <c r="BV1685" s="68"/>
      <c r="BW1685" s="68"/>
      <c r="BX1685" s="68"/>
      <c r="BY1685" s="68"/>
      <c r="BZ1685" s="68"/>
      <c r="CA1685" s="68"/>
      <c r="CB1685" s="68"/>
      <c r="CC1685" s="68"/>
      <c r="CD1685" s="68"/>
      <c r="CE1685" s="68"/>
      <c r="CF1685" s="68"/>
      <c r="CG1685" s="68"/>
      <c r="CH1685" s="68"/>
      <c r="CI1685" s="68"/>
    </row>
    <row r="1686">
      <c r="A1686" s="66">
        <v>108.0</v>
      </c>
      <c r="B1686" s="68"/>
      <c r="C1686" s="67" t="s">
        <v>758</v>
      </c>
      <c r="D1686" s="67" t="s">
        <v>990</v>
      </c>
      <c r="E1686" s="66">
        <v>2020.0</v>
      </c>
      <c r="F1686" s="67" t="s">
        <v>991</v>
      </c>
      <c r="G1686" s="67" t="s">
        <v>824</v>
      </c>
      <c r="H1686" s="68"/>
      <c r="I1686" s="67" t="s">
        <v>95</v>
      </c>
      <c r="J1686" s="66">
        <v>2050.0</v>
      </c>
      <c r="K1686" s="66">
        <v>654.0</v>
      </c>
      <c r="L1686" s="66">
        <v>2010.0</v>
      </c>
      <c r="M1686" s="67" t="s">
        <v>85</v>
      </c>
      <c r="N1686" s="66">
        <v>91.0</v>
      </c>
      <c r="O1686" s="68"/>
      <c r="P1686" s="66">
        <v>1.0E-8</v>
      </c>
      <c r="Q1686" s="66"/>
      <c r="R1686" s="66">
        <v>0.5</v>
      </c>
      <c r="S1686" s="68"/>
      <c r="T1686" s="66">
        <v>1.0</v>
      </c>
      <c r="U1686" s="68"/>
      <c r="V1686" s="68"/>
      <c r="W1686" s="68"/>
      <c r="X1686" s="69"/>
      <c r="Y1686" s="69"/>
      <c r="Z1686" s="66">
        <v>1.0</v>
      </c>
      <c r="AA1686" s="66">
        <v>1.0</v>
      </c>
      <c r="AB1686" s="68"/>
      <c r="AC1686" s="68"/>
      <c r="AD1686" s="68"/>
      <c r="AE1686" s="68"/>
      <c r="AF1686" s="68"/>
      <c r="AG1686" s="68"/>
      <c r="AH1686" s="68"/>
      <c r="AI1686" s="68"/>
      <c r="AJ1686" s="68"/>
      <c r="AK1686" s="68"/>
      <c r="AL1686" s="68"/>
      <c r="AM1686" s="68"/>
      <c r="AN1686" s="68"/>
      <c r="AO1686" s="68"/>
      <c r="AP1686" s="68"/>
      <c r="AQ1686" s="68"/>
      <c r="AR1686" s="68"/>
      <c r="AS1686" s="68"/>
      <c r="AT1686" s="68"/>
      <c r="AU1686" s="68"/>
      <c r="AV1686" s="68"/>
      <c r="AW1686" s="68"/>
      <c r="AX1686" s="68"/>
      <c r="AY1686" s="68"/>
      <c r="AZ1686" s="68"/>
      <c r="BA1686" s="68"/>
      <c r="BB1686" s="68"/>
      <c r="BC1686" s="68"/>
      <c r="BD1686" s="68"/>
      <c r="BE1686" s="68"/>
      <c r="BF1686" s="68"/>
      <c r="BG1686" s="68"/>
      <c r="BH1686" s="68"/>
      <c r="BI1686" s="68"/>
      <c r="BJ1686" s="68"/>
      <c r="BK1686" s="68"/>
      <c r="BL1686" s="68"/>
      <c r="BM1686" s="68"/>
      <c r="BN1686" s="68"/>
      <c r="BO1686" s="68"/>
      <c r="BP1686" s="68"/>
      <c r="BQ1686" s="68"/>
      <c r="BR1686" s="68"/>
      <c r="BS1686" s="68"/>
      <c r="BT1686" s="68"/>
      <c r="BU1686" s="68"/>
      <c r="BV1686" s="68"/>
      <c r="BW1686" s="68"/>
      <c r="BX1686" s="68"/>
      <c r="BY1686" s="68"/>
      <c r="BZ1686" s="68"/>
      <c r="CA1686" s="68"/>
      <c r="CB1686" s="68"/>
      <c r="CC1686" s="68"/>
      <c r="CD1686" s="68"/>
      <c r="CE1686" s="68"/>
      <c r="CF1686" s="68"/>
      <c r="CG1686" s="68"/>
      <c r="CH1686" s="68"/>
      <c r="CI1686" s="68"/>
    </row>
    <row r="1687">
      <c r="A1687" s="66">
        <v>108.0</v>
      </c>
      <c r="B1687" s="68"/>
      <c r="C1687" s="67" t="s">
        <v>758</v>
      </c>
      <c r="D1687" s="67" t="s">
        <v>990</v>
      </c>
      <c r="E1687" s="66">
        <v>2020.0</v>
      </c>
      <c r="F1687" s="67" t="s">
        <v>991</v>
      </c>
      <c r="G1687" s="67" t="s">
        <v>824</v>
      </c>
      <c r="H1687" s="68"/>
      <c r="I1687" s="67" t="s">
        <v>95</v>
      </c>
      <c r="J1687" s="66">
        <v>2050.0</v>
      </c>
      <c r="K1687" s="66">
        <v>544.15</v>
      </c>
      <c r="L1687" s="66">
        <v>2010.0</v>
      </c>
      <c r="M1687" s="67" t="s">
        <v>85</v>
      </c>
      <c r="N1687" s="66">
        <v>91.0</v>
      </c>
      <c r="O1687" s="68"/>
      <c r="P1687" s="66">
        <v>1.0E-8</v>
      </c>
      <c r="Q1687" s="66"/>
      <c r="R1687" s="66">
        <v>0.6666</v>
      </c>
      <c r="S1687" s="68"/>
      <c r="T1687" s="66">
        <v>1.0</v>
      </c>
      <c r="U1687" s="68"/>
      <c r="V1687" s="68"/>
      <c r="W1687" s="68"/>
      <c r="X1687" s="69"/>
      <c r="Y1687" s="69"/>
      <c r="Z1687" s="66">
        <v>1.0</v>
      </c>
      <c r="AA1687" s="66">
        <v>1.0</v>
      </c>
      <c r="AB1687" s="68"/>
      <c r="AC1687" s="68"/>
      <c r="AD1687" s="68"/>
      <c r="AE1687" s="68"/>
      <c r="AF1687" s="68"/>
      <c r="AG1687" s="68"/>
      <c r="AH1687" s="68"/>
      <c r="AI1687" s="68"/>
      <c r="AJ1687" s="68"/>
      <c r="AK1687" s="68"/>
      <c r="AL1687" s="68"/>
      <c r="AM1687" s="68"/>
      <c r="AN1687" s="68"/>
      <c r="AO1687" s="68"/>
      <c r="AP1687" s="68"/>
      <c r="AQ1687" s="68"/>
      <c r="AR1687" s="68"/>
      <c r="AS1687" s="68"/>
      <c r="AT1687" s="68"/>
      <c r="AU1687" s="68"/>
      <c r="AV1687" s="68"/>
      <c r="AW1687" s="68"/>
      <c r="AX1687" s="68"/>
      <c r="AY1687" s="68"/>
      <c r="AZ1687" s="68"/>
      <c r="BA1687" s="68"/>
      <c r="BB1687" s="68"/>
      <c r="BC1687" s="68"/>
      <c r="BD1687" s="68"/>
      <c r="BE1687" s="68"/>
      <c r="BF1687" s="68"/>
      <c r="BG1687" s="68"/>
      <c r="BH1687" s="68"/>
      <c r="BI1687" s="68"/>
      <c r="BJ1687" s="68"/>
      <c r="BK1687" s="68"/>
      <c r="BL1687" s="68"/>
      <c r="BM1687" s="68"/>
      <c r="BN1687" s="68"/>
      <c r="BO1687" s="68"/>
      <c r="BP1687" s="68"/>
      <c r="BQ1687" s="68"/>
      <c r="BR1687" s="68"/>
      <c r="BS1687" s="68"/>
      <c r="BT1687" s="68"/>
      <c r="BU1687" s="68"/>
      <c r="BV1687" s="68"/>
      <c r="BW1687" s="68"/>
      <c r="BX1687" s="68"/>
      <c r="BY1687" s="68"/>
      <c r="BZ1687" s="68"/>
      <c r="CA1687" s="68"/>
      <c r="CB1687" s="68"/>
      <c r="CC1687" s="68"/>
      <c r="CD1687" s="68"/>
      <c r="CE1687" s="68"/>
      <c r="CF1687" s="68"/>
      <c r="CG1687" s="68"/>
      <c r="CH1687" s="68"/>
      <c r="CI1687" s="68"/>
    </row>
    <row r="1688">
      <c r="A1688" s="66">
        <v>108.0</v>
      </c>
      <c r="B1688" s="68"/>
      <c r="C1688" s="67" t="s">
        <v>758</v>
      </c>
      <c r="D1688" s="67" t="s">
        <v>990</v>
      </c>
      <c r="E1688" s="66">
        <v>2020.0</v>
      </c>
      <c r="F1688" s="67" t="s">
        <v>991</v>
      </c>
      <c r="G1688" s="67" t="s">
        <v>824</v>
      </c>
      <c r="H1688" s="68"/>
      <c r="I1688" s="67" t="s">
        <v>95</v>
      </c>
      <c r="J1688" s="66">
        <v>2050.0</v>
      </c>
      <c r="K1688" s="66">
        <v>493.0</v>
      </c>
      <c r="L1688" s="66">
        <v>2010.0</v>
      </c>
      <c r="M1688" s="67" t="s">
        <v>85</v>
      </c>
      <c r="N1688" s="66">
        <v>91.0</v>
      </c>
      <c r="O1688" s="68"/>
      <c r="P1688" s="66">
        <v>1.0E-8</v>
      </c>
      <c r="Q1688" s="66"/>
      <c r="R1688" s="66">
        <v>0.8</v>
      </c>
      <c r="S1688" s="68"/>
      <c r="T1688" s="66">
        <v>1.0</v>
      </c>
      <c r="U1688" s="68"/>
      <c r="V1688" s="68"/>
      <c r="W1688" s="68"/>
      <c r="X1688" s="69"/>
      <c r="Y1688" s="69"/>
      <c r="Z1688" s="66">
        <v>1.0</v>
      </c>
      <c r="AA1688" s="66">
        <v>1.0</v>
      </c>
      <c r="AB1688" s="68"/>
      <c r="AC1688" s="68"/>
      <c r="AD1688" s="68"/>
      <c r="AE1688" s="68"/>
      <c r="AF1688" s="68"/>
      <c r="AG1688" s="68"/>
      <c r="AH1688" s="68"/>
      <c r="AI1688" s="68"/>
      <c r="AJ1688" s="68"/>
      <c r="AK1688" s="68"/>
      <c r="AL1688" s="68"/>
      <c r="AM1688" s="68"/>
      <c r="AN1688" s="68"/>
      <c r="AO1688" s="68"/>
      <c r="AP1688" s="68"/>
      <c r="AQ1688" s="68"/>
      <c r="AR1688" s="68"/>
      <c r="AS1688" s="68"/>
      <c r="AT1688" s="68"/>
      <c r="AU1688" s="68"/>
      <c r="AV1688" s="68"/>
      <c r="AW1688" s="68"/>
      <c r="AX1688" s="68"/>
      <c r="AY1688" s="68"/>
      <c r="AZ1688" s="68"/>
      <c r="BA1688" s="68"/>
      <c r="BB1688" s="68"/>
      <c r="BC1688" s="68"/>
      <c r="BD1688" s="68"/>
      <c r="BE1688" s="68"/>
      <c r="BF1688" s="68"/>
      <c r="BG1688" s="68"/>
      <c r="BH1688" s="68"/>
      <c r="BI1688" s="68"/>
      <c r="BJ1688" s="68"/>
      <c r="BK1688" s="68"/>
      <c r="BL1688" s="68"/>
      <c r="BM1688" s="68"/>
      <c r="BN1688" s="68"/>
      <c r="BO1688" s="68"/>
      <c r="BP1688" s="68"/>
      <c r="BQ1688" s="68"/>
      <c r="BR1688" s="68"/>
      <c r="BS1688" s="68"/>
      <c r="BT1688" s="68"/>
      <c r="BU1688" s="68"/>
      <c r="BV1688" s="68"/>
      <c r="BW1688" s="68"/>
      <c r="BX1688" s="68"/>
      <c r="BY1688" s="68"/>
      <c r="BZ1688" s="68"/>
      <c r="CA1688" s="68"/>
      <c r="CB1688" s="68"/>
      <c r="CC1688" s="68"/>
      <c r="CD1688" s="68"/>
      <c r="CE1688" s="68"/>
      <c r="CF1688" s="68"/>
      <c r="CG1688" s="68"/>
      <c r="CH1688" s="68"/>
      <c r="CI1688" s="68"/>
    </row>
    <row r="1689">
      <c r="A1689" s="66">
        <v>108.0</v>
      </c>
      <c r="B1689" s="68"/>
      <c r="C1689" s="67" t="s">
        <v>758</v>
      </c>
      <c r="D1689" s="67" t="s">
        <v>990</v>
      </c>
      <c r="E1689" s="66">
        <v>2020.0</v>
      </c>
      <c r="F1689" s="67" t="s">
        <v>991</v>
      </c>
      <c r="G1689" s="67" t="s">
        <v>824</v>
      </c>
      <c r="H1689" s="68"/>
      <c r="I1689" s="67" t="s">
        <v>95</v>
      </c>
      <c r="J1689" s="66">
        <v>2050.0</v>
      </c>
      <c r="K1689" s="66">
        <v>436.89</v>
      </c>
      <c r="L1689" s="66">
        <v>2010.0</v>
      </c>
      <c r="M1689" s="67" t="s">
        <v>85</v>
      </c>
      <c r="N1689" s="66">
        <v>91.0</v>
      </c>
      <c r="O1689" s="68"/>
      <c r="P1689" s="66">
        <v>1.0E-8</v>
      </c>
      <c r="Q1689" s="66"/>
      <c r="R1689" s="66">
        <v>1.0000001</v>
      </c>
      <c r="S1689" s="68"/>
      <c r="T1689" s="66">
        <v>1.0</v>
      </c>
      <c r="U1689" s="68"/>
      <c r="V1689" s="68"/>
      <c r="W1689" s="68"/>
      <c r="X1689" s="69"/>
      <c r="Y1689" s="69"/>
      <c r="Z1689" s="66">
        <v>1.0</v>
      </c>
      <c r="AA1689" s="66">
        <v>1.0</v>
      </c>
      <c r="AB1689" s="68"/>
      <c r="AC1689" s="68"/>
      <c r="AD1689" s="68"/>
      <c r="AE1689" s="68"/>
      <c r="AF1689" s="68"/>
      <c r="AG1689" s="68"/>
      <c r="AH1689" s="68"/>
      <c r="AI1689" s="68"/>
      <c r="AJ1689" s="68"/>
      <c r="AK1689" s="68"/>
      <c r="AL1689" s="68"/>
      <c r="AM1689" s="68"/>
      <c r="AN1689" s="68"/>
      <c r="AO1689" s="68"/>
      <c r="AP1689" s="68"/>
      <c r="AQ1689" s="68"/>
      <c r="AR1689" s="68"/>
      <c r="AS1689" s="68"/>
      <c r="AT1689" s="68"/>
      <c r="AU1689" s="68"/>
      <c r="AV1689" s="68"/>
      <c r="AW1689" s="68"/>
      <c r="AX1689" s="68"/>
      <c r="AY1689" s="68"/>
      <c r="AZ1689" s="68"/>
      <c r="BA1689" s="68"/>
      <c r="BB1689" s="68"/>
      <c r="BC1689" s="68"/>
      <c r="BD1689" s="68"/>
      <c r="BE1689" s="68"/>
      <c r="BF1689" s="68"/>
      <c r="BG1689" s="68"/>
      <c r="BH1689" s="68"/>
      <c r="BI1689" s="68"/>
      <c r="BJ1689" s="68"/>
      <c r="BK1689" s="68"/>
      <c r="BL1689" s="68"/>
      <c r="BM1689" s="68"/>
      <c r="BN1689" s="68"/>
      <c r="BO1689" s="68"/>
      <c r="BP1689" s="68"/>
      <c r="BQ1689" s="68"/>
      <c r="BR1689" s="68"/>
      <c r="BS1689" s="68"/>
      <c r="BT1689" s="68"/>
      <c r="BU1689" s="68"/>
      <c r="BV1689" s="68"/>
      <c r="BW1689" s="68"/>
      <c r="BX1689" s="68"/>
      <c r="BY1689" s="68"/>
      <c r="BZ1689" s="68"/>
      <c r="CA1689" s="68"/>
      <c r="CB1689" s="68"/>
      <c r="CC1689" s="68"/>
      <c r="CD1689" s="68"/>
      <c r="CE1689" s="68"/>
      <c r="CF1689" s="68"/>
      <c r="CG1689" s="68"/>
      <c r="CH1689" s="68"/>
      <c r="CI1689" s="68"/>
    </row>
    <row r="1690">
      <c r="A1690" s="66">
        <v>108.0</v>
      </c>
      <c r="B1690" s="68"/>
      <c r="C1690" s="67" t="s">
        <v>758</v>
      </c>
      <c r="D1690" s="67" t="s">
        <v>990</v>
      </c>
      <c r="E1690" s="66">
        <v>2020.0</v>
      </c>
      <c r="F1690" s="67" t="s">
        <v>991</v>
      </c>
      <c r="G1690" s="67" t="s">
        <v>824</v>
      </c>
      <c r="H1690" s="68"/>
      <c r="I1690" s="67" t="s">
        <v>95</v>
      </c>
      <c r="J1690" s="66">
        <v>2050.0</v>
      </c>
      <c r="K1690" s="66">
        <v>436.89</v>
      </c>
      <c r="L1690" s="66">
        <v>2010.0</v>
      </c>
      <c r="M1690" s="67" t="s">
        <v>85</v>
      </c>
      <c r="N1690" s="66">
        <v>91.0</v>
      </c>
      <c r="O1690" s="68"/>
      <c r="P1690" s="66">
        <v>1.0E-8</v>
      </c>
      <c r="Q1690" s="66"/>
      <c r="R1690" s="66">
        <v>1.0000001</v>
      </c>
      <c r="S1690" s="68"/>
      <c r="T1690" s="66">
        <v>1.0</v>
      </c>
      <c r="U1690" s="68"/>
      <c r="V1690" s="68"/>
      <c r="W1690" s="68"/>
      <c r="X1690" s="69"/>
      <c r="Y1690" s="69"/>
      <c r="Z1690" s="66">
        <v>1.0</v>
      </c>
      <c r="AA1690" s="66">
        <v>1.0</v>
      </c>
      <c r="AB1690" s="68"/>
      <c r="AC1690" s="68"/>
      <c r="AD1690" s="68"/>
      <c r="AE1690" s="68"/>
      <c r="AF1690" s="68"/>
      <c r="AG1690" s="68"/>
      <c r="AH1690" s="68"/>
      <c r="AI1690" s="68"/>
      <c r="AJ1690" s="68"/>
      <c r="AK1690" s="68"/>
      <c r="AL1690" s="68"/>
      <c r="AM1690" s="68"/>
      <c r="AN1690" s="68"/>
      <c r="AO1690" s="68"/>
      <c r="AP1690" s="68"/>
      <c r="AQ1690" s="68"/>
      <c r="AR1690" s="68"/>
      <c r="AS1690" s="68"/>
      <c r="AT1690" s="68"/>
      <c r="AU1690" s="68"/>
      <c r="AV1690" s="68"/>
      <c r="AW1690" s="68"/>
      <c r="AX1690" s="68"/>
      <c r="AY1690" s="68"/>
      <c r="AZ1690" s="68"/>
      <c r="BA1690" s="68"/>
      <c r="BB1690" s="68"/>
      <c r="BC1690" s="68"/>
      <c r="BD1690" s="68"/>
      <c r="BE1690" s="68"/>
      <c r="BF1690" s="68"/>
      <c r="BG1690" s="68"/>
      <c r="BH1690" s="68"/>
      <c r="BI1690" s="68"/>
      <c r="BJ1690" s="68"/>
      <c r="BK1690" s="68"/>
      <c r="BL1690" s="68"/>
      <c r="BM1690" s="68"/>
      <c r="BN1690" s="68"/>
      <c r="BO1690" s="68"/>
      <c r="BP1690" s="68"/>
      <c r="BQ1690" s="68"/>
      <c r="BR1690" s="68"/>
      <c r="BS1690" s="68"/>
      <c r="BT1690" s="68"/>
      <c r="BU1690" s="68"/>
      <c r="BV1690" s="68"/>
      <c r="BW1690" s="68"/>
      <c r="BX1690" s="68"/>
      <c r="BY1690" s="68"/>
      <c r="BZ1690" s="68"/>
      <c r="CA1690" s="68"/>
      <c r="CB1690" s="68"/>
      <c r="CC1690" s="68"/>
      <c r="CD1690" s="68"/>
      <c r="CE1690" s="68"/>
      <c r="CF1690" s="68"/>
      <c r="CG1690" s="68"/>
      <c r="CH1690" s="68"/>
      <c r="CI1690" s="68"/>
    </row>
    <row r="1691">
      <c r="A1691" s="66">
        <v>108.0</v>
      </c>
      <c r="B1691" s="68"/>
      <c r="C1691" s="67" t="s">
        <v>758</v>
      </c>
      <c r="D1691" s="67" t="s">
        <v>990</v>
      </c>
      <c r="E1691" s="66">
        <v>2020.0</v>
      </c>
      <c r="F1691" s="67" t="s">
        <v>991</v>
      </c>
      <c r="G1691" s="67" t="s">
        <v>824</v>
      </c>
      <c r="H1691" s="68"/>
      <c r="I1691" s="67" t="s">
        <v>95</v>
      </c>
      <c r="J1691" s="66">
        <v>2050.0</v>
      </c>
      <c r="K1691" s="66">
        <v>436.89</v>
      </c>
      <c r="L1691" s="66">
        <v>2010.0</v>
      </c>
      <c r="M1691" s="67" t="s">
        <v>85</v>
      </c>
      <c r="N1691" s="66">
        <v>91.0</v>
      </c>
      <c r="O1691" s="68"/>
      <c r="P1691" s="66">
        <v>1.0E-8</v>
      </c>
      <c r="Q1691" s="66"/>
      <c r="R1691" s="66">
        <v>1.0000001</v>
      </c>
      <c r="S1691" s="68"/>
      <c r="T1691" s="66">
        <v>1.0</v>
      </c>
      <c r="U1691" s="68"/>
      <c r="V1691" s="68"/>
      <c r="W1691" s="68"/>
      <c r="X1691" s="69"/>
      <c r="Y1691" s="69"/>
      <c r="Z1691" s="66">
        <v>1.0</v>
      </c>
      <c r="AA1691" s="66">
        <v>1.0</v>
      </c>
      <c r="AB1691" s="68"/>
      <c r="AC1691" s="68"/>
      <c r="AD1691" s="68"/>
      <c r="AE1691" s="68"/>
      <c r="AF1691" s="68"/>
      <c r="AG1691" s="68"/>
      <c r="AH1691" s="68"/>
      <c r="AI1691" s="68"/>
      <c r="AJ1691" s="68"/>
      <c r="AK1691" s="68"/>
      <c r="AL1691" s="68"/>
      <c r="AM1691" s="68"/>
      <c r="AN1691" s="68"/>
      <c r="AO1691" s="68"/>
      <c r="AP1691" s="68"/>
      <c r="AQ1691" s="68"/>
      <c r="AR1691" s="68"/>
      <c r="AS1691" s="68"/>
      <c r="AT1691" s="68"/>
      <c r="AU1691" s="68"/>
      <c r="AV1691" s="68"/>
      <c r="AW1691" s="68"/>
      <c r="AX1691" s="68"/>
      <c r="AY1691" s="68"/>
      <c r="AZ1691" s="68"/>
      <c r="BA1691" s="68"/>
      <c r="BB1691" s="68"/>
      <c r="BC1691" s="68"/>
      <c r="BD1691" s="68"/>
      <c r="BE1691" s="68"/>
      <c r="BF1691" s="68"/>
      <c r="BG1691" s="68"/>
      <c r="BH1691" s="68"/>
      <c r="BI1691" s="68"/>
      <c r="BJ1691" s="68"/>
      <c r="BK1691" s="68"/>
      <c r="BL1691" s="68"/>
      <c r="BM1691" s="68"/>
      <c r="BN1691" s="68"/>
      <c r="BO1691" s="68"/>
      <c r="BP1691" s="68"/>
      <c r="BQ1691" s="68"/>
      <c r="BR1691" s="68"/>
      <c r="BS1691" s="68"/>
      <c r="BT1691" s="68"/>
      <c r="BU1691" s="68"/>
      <c r="BV1691" s="68"/>
      <c r="BW1691" s="68"/>
      <c r="BX1691" s="68"/>
      <c r="BY1691" s="68"/>
      <c r="BZ1691" s="68"/>
      <c r="CA1691" s="68"/>
      <c r="CB1691" s="68"/>
      <c r="CC1691" s="68"/>
      <c r="CD1691" s="68"/>
      <c r="CE1691" s="68"/>
      <c r="CF1691" s="68"/>
      <c r="CG1691" s="68"/>
      <c r="CH1691" s="68"/>
      <c r="CI1691" s="68"/>
    </row>
    <row r="1692">
      <c r="A1692" s="66">
        <v>108.0</v>
      </c>
      <c r="B1692" s="68"/>
      <c r="C1692" s="67" t="s">
        <v>758</v>
      </c>
      <c r="D1692" s="67" t="s">
        <v>990</v>
      </c>
      <c r="E1692" s="66">
        <v>2020.0</v>
      </c>
      <c r="F1692" s="67" t="s">
        <v>991</v>
      </c>
      <c r="G1692" s="67" t="s">
        <v>824</v>
      </c>
      <c r="H1692" s="68"/>
      <c r="I1692" s="67" t="s">
        <v>95</v>
      </c>
      <c r="J1692" s="66">
        <v>2050.0</v>
      </c>
      <c r="K1692" s="66">
        <v>436.89</v>
      </c>
      <c r="L1692" s="66">
        <v>2010.0</v>
      </c>
      <c r="M1692" s="67" t="s">
        <v>85</v>
      </c>
      <c r="N1692" s="66">
        <v>91.0</v>
      </c>
      <c r="O1692" s="68"/>
      <c r="P1692" s="66">
        <v>1.0E-8</v>
      </c>
      <c r="Q1692" s="66"/>
      <c r="R1692" s="66">
        <v>1.0000001</v>
      </c>
      <c r="S1692" s="68"/>
      <c r="T1692" s="66">
        <v>1.0</v>
      </c>
      <c r="U1692" s="68"/>
      <c r="V1692" s="68"/>
      <c r="W1692" s="68"/>
      <c r="X1692" s="69"/>
      <c r="Y1692" s="69"/>
      <c r="Z1692" s="66">
        <v>1.0</v>
      </c>
      <c r="AA1692" s="66">
        <v>1.0</v>
      </c>
      <c r="AB1692" s="68"/>
      <c r="AC1692" s="68"/>
      <c r="AD1692" s="68"/>
      <c r="AE1692" s="68"/>
      <c r="AF1692" s="68"/>
      <c r="AG1692" s="68"/>
      <c r="AH1692" s="68"/>
      <c r="AI1692" s="68"/>
      <c r="AJ1692" s="68"/>
      <c r="AK1692" s="68"/>
      <c r="AL1692" s="68"/>
      <c r="AM1692" s="68"/>
      <c r="AN1692" s="68"/>
      <c r="AO1692" s="68"/>
      <c r="AP1692" s="68"/>
      <c r="AQ1692" s="68"/>
      <c r="AR1692" s="68"/>
      <c r="AS1692" s="68"/>
      <c r="AT1692" s="68"/>
      <c r="AU1692" s="68"/>
      <c r="AV1692" s="68"/>
      <c r="AW1692" s="68"/>
      <c r="AX1692" s="68"/>
      <c r="AY1692" s="68"/>
      <c r="AZ1692" s="68"/>
      <c r="BA1692" s="68"/>
      <c r="BB1692" s="68"/>
      <c r="BC1692" s="68"/>
      <c r="BD1692" s="68"/>
      <c r="BE1692" s="68"/>
      <c r="BF1692" s="68"/>
      <c r="BG1692" s="68"/>
      <c r="BH1692" s="68"/>
      <c r="BI1692" s="68"/>
      <c r="BJ1692" s="68"/>
      <c r="BK1692" s="68"/>
      <c r="BL1692" s="68"/>
      <c r="BM1692" s="68"/>
      <c r="BN1692" s="68"/>
      <c r="BO1692" s="68"/>
      <c r="BP1692" s="68"/>
      <c r="BQ1692" s="68"/>
      <c r="BR1692" s="68"/>
      <c r="BS1692" s="68"/>
      <c r="BT1692" s="68"/>
      <c r="BU1692" s="68"/>
      <c r="BV1692" s="68"/>
      <c r="BW1692" s="68"/>
      <c r="BX1692" s="68"/>
      <c r="BY1692" s="68"/>
      <c r="BZ1692" s="68"/>
      <c r="CA1692" s="68"/>
      <c r="CB1692" s="68"/>
      <c r="CC1692" s="68"/>
      <c r="CD1692" s="68"/>
      <c r="CE1692" s="68"/>
      <c r="CF1692" s="68"/>
      <c r="CG1692" s="68"/>
      <c r="CH1692" s="68"/>
      <c r="CI1692" s="68"/>
    </row>
    <row r="1693">
      <c r="A1693" s="66">
        <v>108.0</v>
      </c>
      <c r="B1693" s="68"/>
      <c r="C1693" s="67" t="s">
        <v>758</v>
      </c>
      <c r="D1693" s="67" t="s">
        <v>990</v>
      </c>
      <c r="E1693" s="66">
        <v>2020.0</v>
      </c>
      <c r="F1693" s="67" t="s">
        <v>991</v>
      </c>
      <c r="G1693" s="67" t="s">
        <v>824</v>
      </c>
      <c r="H1693" s="68"/>
      <c r="I1693" s="67" t="s">
        <v>95</v>
      </c>
      <c r="J1693" s="66">
        <v>2050.0</v>
      </c>
      <c r="K1693" s="66">
        <v>436.89</v>
      </c>
      <c r="L1693" s="66">
        <v>2010.0</v>
      </c>
      <c r="M1693" s="67" t="s">
        <v>85</v>
      </c>
      <c r="N1693" s="66">
        <v>91.0</v>
      </c>
      <c r="O1693" s="68"/>
      <c r="P1693" s="66">
        <v>1.0E-8</v>
      </c>
      <c r="Q1693" s="66"/>
      <c r="R1693" s="66">
        <v>1.0000001</v>
      </c>
      <c r="S1693" s="68"/>
      <c r="T1693" s="66">
        <v>1.0</v>
      </c>
      <c r="U1693" s="68"/>
      <c r="V1693" s="68"/>
      <c r="W1693" s="68"/>
      <c r="X1693" s="69"/>
      <c r="Y1693" s="69"/>
      <c r="Z1693" s="66">
        <v>1.0</v>
      </c>
      <c r="AA1693" s="66">
        <v>1.0</v>
      </c>
      <c r="AB1693" s="68"/>
      <c r="AC1693" s="68"/>
      <c r="AD1693" s="68"/>
      <c r="AE1693" s="68"/>
      <c r="AF1693" s="68"/>
      <c r="AG1693" s="68"/>
      <c r="AH1693" s="68"/>
      <c r="AI1693" s="68"/>
      <c r="AJ1693" s="68"/>
      <c r="AK1693" s="68"/>
      <c r="AL1693" s="68"/>
      <c r="AM1693" s="68"/>
      <c r="AN1693" s="68"/>
      <c r="AO1693" s="68"/>
      <c r="AP1693" s="68"/>
      <c r="AQ1693" s="68"/>
      <c r="AR1693" s="68"/>
      <c r="AS1693" s="68"/>
      <c r="AT1693" s="68"/>
      <c r="AU1693" s="68"/>
      <c r="AV1693" s="68"/>
      <c r="AW1693" s="68"/>
      <c r="AX1693" s="68"/>
      <c r="AY1693" s="68"/>
      <c r="AZ1693" s="68"/>
      <c r="BA1693" s="68"/>
      <c r="BB1693" s="68"/>
      <c r="BC1693" s="68"/>
      <c r="BD1693" s="68"/>
      <c r="BE1693" s="68"/>
      <c r="BF1693" s="68"/>
      <c r="BG1693" s="68"/>
      <c r="BH1693" s="68"/>
      <c r="BI1693" s="68"/>
      <c r="BJ1693" s="68"/>
      <c r="BK1693" s="68"/>
      <c r="BL1693" s="68"/>
      <c r="BM1693" s="68"/>
      <c r="BN1693" s="68"/>
      <c r="BO1693" s="68"/>
      <c r="BP1693" s="68"/>
      <c r="BQ1693" s="68"/>
      <c r="BR1693" s="68"/>
      <c r="BS1693" s="68"/>
      <c r="BT1693" s="68"/>
      <c r="BU1693" s="68"/>
      <c r="BV1693" s="68"/>
      <c r="BW1693" s="68"/>
      <c r="BX1693" s="68"/>
      <c r="BY1693" s="68"/>
      <c r="BZ1693" s="68"/>
      <c r="CA1693" s="68"/>
      <c r="CB1693" s="68"/>
      <c r="CC1693" s="68"/>
      <c r="CD1693" s="68"/>
      <c r="CE1693" s="68"/>
      <c r="CF1693" s="68"/>
      <c r="CG1693" s="68"/>
      <c r="CH1693" s="68"/>
      <c r="CI1693" s="68"/>
    </row>
    <row r="1694">
      <c r="A1694" s="66">
        <v>108.0</v>
      </c>
      <c r="B1694" s="68"/>
      <c r="C1694" s="67" t="s">
        <v>758</v>
      </c>
      <c r="D1694" s="67" t="s">
        <v>990</v>
      </c>
      <c r="E1694" s="66">
        <v>2020.0</v>
      </c>
      <c r="F1694" s="67" t="s">
        <v>991</v>
      </c>
      <c r="G1694" s="67" t="s">
        <v>824</v>
      </c>
      <c r="H1694" s="68"/>
      <c r="I1694" s="67" t="s">
        <v>95</v>
      </c>
      <c r="J1694" s="66">
        <v>2050.0</v>
      </c>
      <c r="K1694" s="66">
        <v>436.89</v>
      </c>
      <c r="L1694" s="66">
        <v>2010.0</v>
      </c>
      <c r="M1694" s="67" t="s">
        <v>85</v>
      </c>
      <c r="N1694" s="66">
        <v>91.0</v>
      </c>
      <c r="O1694" s="68"/>
      <c r="P1694" s="66">
        <v>1.0E-8</v>
      </c>
      <c r="Q1694" s="66"/>
      <c r="R1694" s="66">
        <v>1.0000001</v>
      </c>
      <c r="S1694" s="68"/>
      <c r="T1694" s="66">
        <v>1.0</v>
      </c>
      <c r="U1694" s="68"/>
      <c r="V1694" s="68"/>
      <c r="W1694" s="68"/>
      <c r="X1694" s="69"/>
      <c r="Y1694" s="69"/>
      <c r="Z1694" s="66">
        <v>1.0</v>
      </c>
      <c r="AA1694" s="66">
        <v>1.0</v>
      </c>
      <c r="AB1694" s="68"/>
      <c r="AC1694" s="68"/>
      <c r="AD1694" s="68"/>
      <c r="AE1694" s="68"/>
      <c r="AF1694" s="68"/>
      <c r="AG1694" s="68"/>
      <c r="AH1694" s="68"/>
      <c r="AI1694" s="68"/>
      <c r="AJ1694" s="68"/>
      <c r="AK1694" s="68"/>
      <c r="AL1694" s="68"/>
      <c r="AM1694" s="68"/>
      <c r="AN1694" s="68"/>
      <c r="AO1694" s="68"/>
      <c r="AP1694" s="68"/>
      <c r="AQ1694" s="68"/>
      <c r="AR1694" s="68"/>
      <c r="AS1694" s="68"/>
      <c r="AT1694" s="68"/>
      <c r="AU1694" s="68"/>
      <c r="AV1694" s="68"/>
      <c r="AW1694" s="68"/>
      <c r="AX1694" s="68"/>
      <c r="AY1694" s="68"/>
      <c r="AZ1694" s="68"/>
      <c r="BA1694" s="68"/>
      <c r="BB1694" s="68"/>
      <c r="BC1694" s="68"/>
      <c r="BD1694" s="68"/>
      <c r="BE1694" s="68"/>
      <c r="BF1694" s="68"/>
      <c r="BG1694" s="68"/>
      <c r="BH1694" s="68"/>
      <c r="BI1694" s="68"/>
      <c r="BJ1694" s="68"/>
      <c r="BK1694" s="68"/>
      <c r="BL1694" s="68"/>
      <c r="BM1694" s="68"/>
      <c r="BN1694" s="68"/>
      <c r="BO1694" s="68"/>
      <c r="BP1694" s="68"/>
      <c r="BQ1694" s="68"/>
      <c r="BR1694" s="68"/>
      <c r="BS1694" s="68"/>
      <c r="BT1694" s="68"/>
      <c r="BU1694" s="68"/>
      <c r="BV1694" s="68"/>
      <c r="BW1694" s="68"/>
      <c r="BX1694" s="68"/>
      <c r="BY1694" s="68"/>
      <c r="BZ1694" s="68"/>
      <c r="CA1694" s="68"/>
      <c r="CB1694" s="68"/>
      <c r="CC1694" s="68"/>
      <c r="CD1694" s="68"/>
      <c r="CE1694" s="68"/>
      <c r="CF1694" s="68"/>
      <c r="CG1694" s="68"/>
      <c r="CH1694" s="68"/>
      <c r="CI1694" s="68"/>
    </row>
    <row r="1695">
      <c r="A1695" s="66">
        <v>108.0</v>
      </c>
      <c r="B1695" s="68"/>
      <c r="C1695" s="67" t="s">
        <v>758</v>
      </c>
      <c r="D1695" s="67" t="s">
        <v>990</v>
      </c>
      <c r="E1695" s="66">
        <v>2020.0</v>
      </c>
      <c r="F1695" s="67" t="s">
        <v>991</v>
      </c>
      <c r="G1695" s="67" t="s">
        <v>824</v>
      </c>
      <c r="H1695" s="68"/>
      <c r="I1695" s="67" t="s">
        <v>95</v>
      </c>
      <c r="J1695" s="66">
        <v>2050.0</v>
      </c>
      <c r="K1695" s="66">
        <v>436.89</v>
      </c>
      <c r="L1695" s="66">
        <v>2010.0</v>
      </c>
      <c r="M1695" s="67" t="s">
        <v>85</v>
      </c>
      <c r="N1695" s="66">
        <v>91.0</v>
      </c>
      <c r="O1695" s="68"/>
      <c r="P1695" s="66">
        <v>1.0E-8</v>
      </c>
      <c r="Q1695" s="66"/>
      <c r="R1695" s="66">
        <v>1.0000001</v>
      </c>
      <c r="S1695" s="68"/>
      <c r="T1695" s="66">
        <v>1.0</v>
      </c>
      <c r="U1695" s="68"/>
      <c r="V1695" s="68"/>
      <c r="W1695" s="68"/>
      <c r="X1695" s="69"/>
      <c r="Y1695" s="69"/>
      <c r="Z1695" s="66">
        <v>1.0</v>
      </c>
      <c r="AA1695" s="66">
        <v>1.0</v>
      </c>
      <c r="AB1695" s="68"/>
      <c r="AC1695" s="68"/>
      <c r="AD1695" s="68"/>
      <c r="AE1695" s="68"/>
      <c r="AF1695" s="68"/>
      <c r="AG1695" s="68"/>
      <c r="AH1695" s="68"/>
      <c r="AI1695" s="68"/>
      <c r="AJ1695" s="68"/>
      <c r="AK1695" s="68"/>
      <c r="AL1695" s="68"/>
      <c r="AM1695" s="68"/>
      <c r="AN1695" s="68"/>
      <c r="AO1695" s="68"/>
      <c r="AP1695" s="68"/>
      <c r="AQ1695" s="68"/>
      <c r="AR1695" s="68"/>
      <c r="AS1695" s="68"/>
      <c r="AT1695" s="68"/>
      <c r="AU1695" s="68"/>
      <c r="AV1695" s="68"/>
      <c r="AW1695" s="68"/>
      <c r="AX1695" s="68"/>
      <c r="AY1695" s="68"/>
      <c r="AZ1695" s="68"/>
      <c r="BA1695" s="68"/>
      <c r="BB1695" s="68"/>
      <c r="BC1695" s="68"/>
      <c r="BD1695" s="68"/>
      <c r="BE1695" s="68"/>
      <c r="BF1695" s="68"/>
      <c r="BG1695" s="68"/>
      <c r="BH1695" s="68"/>
      <c r="BI1695" s="68"/>
      <c r="BJ1695" s="68"/>
      <c r="BK1695" s="68"/>
      <c r="BL1695" s="68"/>
      <c r="BM1695" s="68"/>
      <c r="BN1695" s="68"/>
      <c r="BO1695" s="68"/>
      <c r="BP1695" s="68"/>
      <c r="BQ1695" s="68"/>
      <c r="BR1695" s="68"/>
      <c r="BS1695" s="68"/>
      <c r="BT1695" s="68"/>
      <c r="BU1695" s="68"/>
      <c r="BV1695" s="68"/>
      <c r="BW1695" s="68"/>
      <c r="BX1695" s="68"/>
      <c r="BY1695" s="68"/>
      <c r="BZ1695" s="68"/>
      <c r="CA1695" s="68"/>
      <c r="CB1695" s="68"/>
      <c r="CC1695" s="68"/>
      <c r="CD1695" s="68"/>
      <c r="CE1695" s="68"/>
      <c r="CF1695" s="68"/>
      <c r="CG1695" s="68"/>
      <c r="CH1695" s="68"/>
      <c r="CI1695" s="68"/>
    </row>
    <row r="1696">
      <c r="A1696" s="66">
        <v>108.0</v>
      </c>
      <c r="B1696" s="68"/>
      <c r="C1696" s="67" t="s">
        <v>758</v>
      </c>
      <c r="D1696" s="67" t="s">
        <v>990</v>
      </c>
      <c r="E1696" s="66">
        <v>2020.0</v>
      </c>
      <c r="F1696" s="67" t="s">
        <v>991</v>
      </c>
      <c r="G1696" s="67" t="s">
        <v>824</v>
      </c>
      <c r="H1696" s="68"/>
      <c r="I1696" s="67" t="s">
        <v>95</v>
      </c>
      <c r="J1696" s="66">
        <v>2050.0</v>
      </c>
      <c r="K1696" s="66">
        <v>436.89</v>
      </c>
      <c r="L1696" s="66">
        <v>2010.0</v>
      </c>
      <c r="M1696" s="67" t="s">
        <v>85</v>
      </c>
      <c r="N1696" s="66">
        <v>91.0</v>
      </c>
      <c r="O1696" s="68"/>
      <c r="P1696" s="66">
        <v>1.0E-8</v>
      </c>
      <c r="Q1696" s="66"/>
      <c r="R1696" s="66">
        <v>1.0000001</v>
      </c>
      <c r="S1696" s="68"/>
      <c r="T1696" s="66">
        <v>1.0</v>
      </c>
      <c r="U1696" s="68"/>
      <c r="V1696" s="68"/>
      <c r="W1696" s="68"/>
      <c r="X1696" s="69"/>
      <c r="Y1696" s="69"/>
      <c r="Z1696" s="66">
        <v>1.0</v>
      </c>
      <c r="AA1696" s="66">
        <v>1.0</v>
      </c>
      <c r="AB1696" s="68"/>
      <c r="AC1696" s="68"/>
      <c r="AD1696" s="68"/>
      <c r="AE1696" s="68"/>
      <c r="AF1696" s="68"/>
      <c r="AG1696" s="68"/>
      <c r="AH1696" s="68"/>
      <c r="AI1696" s="68"/>
      <c r="AJ1696" s="68"/>
      <c r="AK1696" s="68"/>
      <c r="AL1696" s="68"/>
      <c r="AM1696" s="68"/>
      <c r="AN1696" s="68"/>
      <c r="AO1696" s="68"/>
      <c r="AP1696" s="68"/>
      <c r="AQ1696" s="68"/>
      <c r="AR1696" s="68"/>
      <c r="AS1696" s="68"/>
      <c r="AT1696" s="68"/>
      <c r="AU1696" s="68"/>
      <c r="AV1696" s="68"/>
      <c r="AW1696" s="68"/>
      <c r="AX1696" s="68"/>
      <c r="AY1696" s="68"/>
      <c r="AZ1696" s="68"/>
      <c r="BA1696" s="68"/>
      <c r="BB1696" s="68"/>
      <c r="BC1696" s="68"/>
      <c r="BD1696" s="68"/>
      <c r="BE1696" s="68"/>
      <c r="BF1696" s="68"/>
      <c r="BG1696" s="68"/>
      <c r="BH1696" s="68"/>
      <c r="BI1696" s="68"/>
      <c r="BJ1696" s="68"/>
      <c r="BK1696" s="68"/>
      <c r="BL1696" s="68"/>
      <c r="BM1696" s="68"/>
      <c r="BN1696" s="68"/>
      <c r="BO1696" s="68"/>
      <c r="BP1696" s="68"/>
      <c r="BQ1696" s="68"/>
      <c r="BR1696" s="68"/>
      <c r="BS1696" s="68"/>
      <c r="BT1696" s="68"/>
      <c r="BU1696" s="68"/>
      <c r="BV1696" s="68"/>
      <c r="BW1696" s="68"/>
      <c r="BX1696" s="68"/>
      <c r="BY1696" s="68"/>
      <c r="BZ1696" s="68"/>
      <c r="CA1696" s="68"/>
      <c r="CB1696" s="68"/>
      <c r="CC1696" s="68"/>
      <c r="CD1696" s="68"/>
      <c r="CE1696" s="68"/>
      <c r="CF1696" s="68"/>
      <c r="CG1696" s="68"/>
      <c r="CH1696" s="68"/>
      <c r="CI1696" s="68"/>
    </row>
    <row r="1697">
      <c r="A1697" s="66">
        <v>108.0</v>
      </c>
      <c r="B1697" s="68"/>
      <c r="C1697" s="67" t="s">
        <v>758</v>
      </c>
      <c r="D1697" s="67" t="s">
        <v>990</v>
      </c>
      <c r="E1697" s="66">
        <v>2020.0</v>
      </c>
      <c r="F1697" s="67" t="s">
        <v>991</v>
      </c>
      <c r="G1697" s="67" t="s">
        <v>824</v>
      </c>
      <c r="H1697" s="68"/>
      <c r="I1697" s="67" t="s">
        <v>95</v>
      </c>
      <c r="J1697" s="66">
        <v>2050.0</v>
      </c>
      <c r="K1697" s="66">
        <v>436.89</v>
      </c>
      <c r="L1697" s="66">
        <v>2010.0</v>
      </c>
      <c r="M1697" s="67" t="s">
        <v>85</v>
      </c>
      <c r="N1697" s="66">
        <v>91.0</v>
      </c>
      <c r="O1697" s="68"/>
      <c r="P1697" s="66">
        <v>1.0E-8</v>
      </c>
      <c r="Q1697" s="66"/>
      <c r="R1697" s="66">
        <v>1.0000001</v>
      </c>
      <c r="S1697" s="68"/>
      <c r="T1697" s="66">
        <v>1.0</v>
      </c>
      <c r="U1697" s="68"/>
      <c r="V1697" s="68"/>
      <c r="W1697" s="68"/>
      <c r="X1697" s="69"/>
      <c r="Y1697" s="69"/>
      <c r="Z1697" s="66">
        <v>1.0</v>
      </c>
      <c r="AA1697" s="66">
        <v>1.0</v>
      </c>
      <c r="AB1697" s="68"/>
      <c r="AC1697" s="68"/>
      <c r="AD1697" s="68"/>
      <c r="AE1697" s="68"/>
      <c r="AF1697" s="68"/>
      <c r="AG1697" s="68"/>
      <c r="AH1697" s="68"/>
      <c r="AI1697" s="68"/>
      <c r="AJ1697" s="68"/>
      <c r="AK1697" s="68"/>
      <c r="AL1697" s="68"/>
      <c r="AM1697" s="68"/>
      <c r="AN1697" s="68"/>
      <c r="AO1697" s="68"/>
      <c r="AP1697" s="68"/>
      <c r="AQ1697" s="68"/>
      <c r="AR1697" s="68"/>
      <c r="AS1697" s="68"/>
      <c r="AT1697" s="68"/>
      <c r="AU1697" s="68"/>
      <c r="AV1697" s="68"/>
      <c r="AW1697" s="68"/>
      <c r="AX1697" s="68"/>
      <c r="AY1697" s="68"/>
      <c r="AZ1697" s="68"/>
      <c r="BA1697" s="68"/>
      <c r="BB1697" s="68"/>
      <c r="BC1697" s="68"/>
      <c r="BD1697" s="68"/>
      <c r="BE1697" s="68"/>
      <c r="BF1697" s="68"/>
      <c r="BG1697" s="68"/>
      <c r="BH1697" s="68"/>
      <c r="BI1697" s="68"/>
      <c r="BJ1697" s="68"/>
      <c r="BK1697" s="68"/>
      <c r="BL1697" s="68"/>
      <c r="BM1697" s="68"/>
      <c r="BN1697" s="68"/>
      <c r="BO1697" s="68"/>
      <c r="BP1697" s="68"/>
      <c r="BQ1697" s="68"/>
      <c r="BR1697" s="68"/>
      <c r="BS1697" s="68"/>
      <c r="BT1697" s="68"/>
      <c r="BU1697" s="68"/>
      <c r="BV1697" s="68"/>
      <c r="BW1697" s="68"/>
      <c r="BX1697" s="68"/>
      <c r="BY1697" s="68"/>
      <c r="BZ1697" s="68"/>
      <c r="CA1697" s="68"/>
      <c r="CB1697" s="68"/>
      <c r="CC1697" s="68"/>
      <c r="CD1697" s="68"/>
      <c r="CE1697" s="68"/>
      <c r="CF1697" s="68"/>
      <c r="CG1697" s="68"/>
      <c r="CH1697" s="68"/>
      <c r="CI1697" s="68"/>
    </row>
    <row r="1698">
      <c r="A1698" s="66">
        <v>108.0</v>
      </c>
      <c r="B1698" s="68"/>
      <c r="C1698" s="67" t="s">
        <v>758</v>
      </c>
      <c r="D1698" s="67" t="s">
        <v>990</v>
      </c>
      <c r="E1698" s="66">
        <v>2020.0</v>
      </c>
      <c r="F1698" s="67" t="s">
        <v>991</v>
      </c>
      <c r="G1698" s="67" t="s">
        <v>824</v>
      </c>
      <c r="H1698" s="68"/>
      <c r="I1698" s="67" t="s">
        <v>95</v>
      </c>
      <c r="J1698" s="66">
        <v>2050.0</v>
      </c>
      <c r="K1698" s="66">
        <v>436.89</v>
      </c>
      <c r="L1698" s="66">
        <v>2010.0</v>
      </c>
      <c r="M1698" s="67" t="s">
        <v>85</v>
      </c>
      <c r="N1698" s="66">
        <v>91.0</v>
      </c>
      <c r="O1698" s="68"/>
      <c r="P1698" s="66">
        <v>1.0E-8</v>
      </c>
      <c r="Q1698" s="66"/>
      <c r="R1698" s="66">
        <v>1.0000001</v>
      </c>
      <c r="S1698" s="68"/>
      <c r="T1698" s="66">
        <v>1.0</v>
      </c>
      <c r="U1698" s="68"/>
      <c r="V1698" s="68"/>
      <c r="W1698" s="68"/>
      <c r="X1698" s="69"/>
      <c r="Y1698" s="69"/>
      <c r="Z1698" s="66">
        <v>1.0</v>
      </c>
      <c r="AA1698" s="66">
        <v>1.0</v>
      </c>
      <c r="AB1698" s="68"/>
      <c r="AC1698" s="68"/>
      <c r="AD1698" s="68"/>
      <c r="AE1698" s="68"/>
      <c r="AF1698" s="68"/>
      <c r="AG1698" s="68"/>
      <c r="AH1698" s="68"/>
      <c r="AI1698" s="68"/>
      <c r="AJ1698" s="68"/>
      <c r="AK1698" s="68"/>
      <c r="AL1698" s="68"/>
      <c r="AM1698" s="68"/>
      <c r="AN1698" s="68"/>
      <c r="AO1698" s="68"/>
      <c r="AP1698" s="68"/>
      <c r="AQ1698" s="68"/>
      <c r="AR1698" s="68"/>
      <c r="AS1698" s="68"/>
      <c r="AT1698" s="68"/>
      <c r="AU1698" s="68"/>
      <c r="AV1698" s="68"/>
      <c r="AW1698" s="68"/>
      <c r="AX1698" s="68"/>
      <c r="AY1698" s="68"/>
      <c r="AZ1698" s="68"/>
      <c r="BA1698" s="68"/>
      <c r="BB1698" s="68"/>
      <c r="BC1698" s="68"/>
      <c r="BD1698" s="68"/>
      <c r="BE1698" s="68"/>
      <c r="BF1698" s="68"/>
      <c r="BG1698" s="68"/>
      <c r="BH1698" s="68"/>
      <c r="BI1698" s="68"/>
      <c r="BJ1698" s="68"/>
      <c r="BK1698" s="68"/>
      <c r="BL1698" s="68"/>
      <c r="BM1698" s="68"/>
      <c r="BN1698" s="68"/>
      <c r="BO1698" s="68"/>
      <c r="BP1698" s="68"/>
      <c r="BQ1698" s="68"/>
      <c r="BR1698" s="68"/>
      <c r="BS1698" s="68"/>
      <c r="BT1698" s="68"/>
      <c r="BU1698" s="68"/>
      <c r="BV1698" s="68"/>
      <c r="BW1698" s="68"/>
      <c r="BX1698" s="68"/>
      <c r="BY1698" s="68"/>
      <c r="BZ1698" s="68"/>
      <c r="CA1698" s="68"/>
      <c r="CB1698" s="68"/>
      <c r="CC1698" s="68"/>
      <c r="CD1698" s="68"/>
      <c r="CE1698" s="68"/>
      <c r="CF1698" s="68"/>
      <c r="CG1698" s="68"/>
      <c r="CH1698" s="68"/>
      <c r="CI1698" s="68"/>
    </row>
    <row r="1699">
      <c r="A1699" s="66">
        <v>108.0</v>
      </c>
      <c r="B1699" s="68"/>
      <c r="C1699" s="67" t="s">
        <v>758</v>
      </c>
      <c r="D1699" s="67" t="s">
        <v>990</v>
      </c>
      <c r="E1699" s="66">
        <v>2020.0</v>
      </c>
      <c r="F1699" s="67" t="s">
        <v>991</v>
      </c>
      <c r="G1699" s="67" t="s">
        <v>824</v>
      </c>
      <c r="H1699" s="68"/>
      <c r="I1699" s="67" t="s">
        <v>95</v>
      </c>
      <c r="J1699" s="66">
        <v>2050.0</v>
      </c>
      <c r="K1699" s="66">
        <v>436.89</v>
      </c>
      <c r="L1699" s="66">
        <v>2010.0</v>
      </c>
      <c r="M1699" s="67" t="s">
        <v>85</v>
      </c>
      <c r="N1699" s="66">
        <v>91.0</v>
      </c>
      <c r="O1699" s="68"/>
      <c r="P1699" s="66">
        <v>1.0E-8</v>
      </c>
      <c r="Q1699" s="66"/>
      <c r="R1699" s="66">
        <v>1.0000001</v>
      </c>
      <c r="S1699" s="68"/>
      <c r="T1699" s="66">
        <v>1.0</v>
      </c>
      <c r="U1699" s="68"/>
      <c r="V1699" s="68"/>
      <c r="W1699" s="68"/>
      <c r="X1699" s="69"/>
      <c r="Y1699" s="69"/>
      <c r="Z1699" s="66">
        <v>1.0</v>
      </c>
      <c r="AA1699" s="66">
        <v>1.0</v>
      </c>
      <c r="AB1699" s="68"/>
      <c r="AC1699" s="68"/>
      <c r="AD1699" s="68"/>
      <c r="AE1699" s="68"/>
      <c r="AF1699" s="68"/>
      <c r="AG1699" s="68"/>
      <c r="AH1699" s="68"/>
      <c r="AI1699" s="68"/>
      <c r="AJ1699" s="68"/>
      <c r="AK1699" s="68"/>
      <c r="AL1699" s="68"/>
      <c r="AM1699" s="68"/>
      <c r="AN1699" s="68"/>
      <c r="AO1699" s="68"/>
      <c r="AP1699" s="68"/>
      <c r="AQ1699" s="68"/>
      <c r="AR1699" s="68"/>
      <c r="AS1699" s="68"/>
      <c r="AT1699" s="68"/>
      <c r="AU1699" s="68"/>
      <c r="AV1699" s="68"/>
      <c r="AW1699" s="68"/>
      <c r="AX1699" s="68"/>
      <c r="AY1699" s="68"/>
      <c r="AZ1699" s="68"/>
      <c r="BA1699" s="68"/>
      <c r="BB1699" s="68"/>
      <c r="BC1699" s="68"/>
      <c r="BD1699" s="68"/>
      <c r="BE1699" s="68"/>
      <c r="BF1699" s="68"/>
      <c r="BG1699" s="68"/>
      <c r="BH1699" s="68"/>
      <c r="BI1699" s="68"/>
      <c r="BJ1699" s="68"/>
      <c r="BK1699" s="68"/>
      <c r="BL1699" s="68"/>
      <c r="BM1699" s="68"/>
      <c r="BN1699" s="68"/>
      <c r="BO1699" s="68"/>
      <c r="BP1699" s="68"/>
      <c r="BQ1699" s="68"/>
      <c r="BR1699" s="68"/>
      <c r="BS1699" s="68"/>
      <c r="BT1699" s="68"/>
      <c r="BU1699" s="68"/>
      <c r="BV1699" s="68"/>
      <c r="BW1699" s="68"/>
      <c r="BX1699" s="68"/>
      <c r="BY1699" s="68"/>
      <c r="BZ1699" s="68"/>
      <c r="CA1699" s="68"/>
      <c r="CB1699" s="68"/>
      <c r="CC1699" s="68"/>
      <c r="CD1699" s="68"/>
      <c r="CE1699" s="68"/>
      <c r="CF1699" s="68"/>
      <c r="CG1699" s="68"/>
      <c r="CH1699" s="68"/>
      <c r="CI1699" s="68"/>
    </row>
    <row r="1700">
      <c r="A1700" s="66">
        <v>108.0</v>
      </c>
      <c r="B1700" s="68"/>
      <c r="C1700" s="67" t="s">
        <v>758</v>
      </c>
      <c r="D1700" s="67" t="s">
        <v>990</v>
      </c>
      <c r="E1700" s="66">
        <v>2020.0</v>
      </c>
      <c r="F1700" s="67" t="s">
        <v>991</v>
      </c>
      <c r="G1700" s="67" t="s">
        <v>824</v>
      </c>
      <c r="H1700" s="68"/>
      <c r="I1700" s="67" t="s">
        <v>95</v>
      </c>
      <c r="J1700" s="66">
        <v>2050.0</v>
      </c>
      <c r="K1700" s="66">
        <v>365.04</v>
      </c>
      <c r="L1700" s="66">
        <v>2010.0</v>
      </c>
      <c r="M1700" s="67" t="s">
        <v>85</v>
      </c>
      <c r="N1700" s="66">
        <v>91.0</v>
      </c>
      <c r="O1700" s="68"/>
      <c r="P1700" s="66">
        <v>1.0E-8</v>
      </c>
      <c r="Q1700" s="66"/>
      <c r="R1700" s="66">
        <v>1.3</v>
      </c>
      <c r="S1700" s="68"/>
      <c r="T1700" s="66">
        <v>1.0</v>
      </c>
      <c r="U1700" s="68"/>
      <c r="V1700" s="68"/>
      <c r="W1700" s="68"/>
      <c r="X1700" s="69"/>
      <c r="Y1700" s="69"/>
      <c r="Z1700" s="66">
        <v>1.0</v>
      </c>
      <c r="AA1700" s="66">
        <v>1.0</v>
      </c>
      <c r="AB1700" s="68"/>
      <c r="AC1700" s="68"/>
      <c r="AD1700" s="68"/>
      <c r="AE1700" s="68"/>
      <c r="AF1700" s="68"/>
      <c r="AG1700" s="68"/>
      <c r="AH1700" s="68"/>
      <c r="AI1700" s="68"/>
      <c r="AJ1700" s="68"/>
      <c r="AK1700" s="68"/>
      <c r="AL1700" s="68"/>
      <c r="AM1700" s="68"/>
      <c r="AN1700" s="68"/>
      <c r="AO1700" s="68"/>
      <c r="AP1700" s="68"/>
      <c r="AQ1700" s="68"/>
      <c r="AR1700" s="68"/>
      <c r="AS1700" s="68"/>
      <c r="AT1700" s="68"/>
      <c r="AU1700" s="68"/>
      <c r="AV1700" s="68"/>
      <c r="AW1700" s="68"/>
      <c r="AX1700" s="68"/>
      <c r="AY1700" s="68"/>
      <c r="AZ1700" s="68"/>
      <c r="BA1700" s="68"/>
      <c r="BB1700" s="68"/>
      <c r="BC1700" s="68"/>
      <c r="BD1700" s="68"/>
      <c r="BE1700" s="68"/>
      <c r="BF1700" s="68"/>
      <c r="BG1700" s="68"/>
      <c r="BH1700" s="68"/>
      <c r="BI1700" s="68"/>
      <c r="BJ1700" s="68"/>
      <c r="BK1700" s="68"/>
      <c r="BL1700" s="68"/>
      <c r="BM1700" s="68"/>
      <c r="BN1700" s="68"/>
      <c r="BO1700" s="68"/>
      <c r="BP1700" s="68"/>
      <c r="BQ1700" s="68"/>
      <c r="BR1700" s="68"/>
      <c r="BS1700" s="68"/>
      <c r="BT1700" s="68"/>
      <c r="BU1700" s="68"/>
      <c r="BV1700" s="68"/>
      <c r="BW1700" s="68"/>
      <c r="BX1700" s="68"/>
      <c r="BY1700" s="68"/>
      <c r="BZ1700" s="68"/>
      <c r="CA1700" s="68"/>
      <c r="CB1700" s="68"/>
      <c r="CC1700" s="68"/>
      <c r="CD1700" s="68"/>
      <c r="CE1700" s="68"/>
      <c r="CF1700" s="68"/>
      <c r="CG1700" s="68"/>
      <c r="CH1700" s="68"/>
      <c r="CI1700" s="68"/>
    </row>
    <row r="1701">
      <c r="A1701" s="66">
        <v>108.0</v>
      </c>
      <c r="B1701" s="68"/>
      <c r="C1701" s="67" t="s">
        <v>758</v>
      </c>
      <c r="D1701" s="67" t="s">
        <v>990</v>
      </c>
      <c r="E1701" s="66">
        <v>2020.0</v>
      </c>
      <c r="F1701" s="67" t="s">
        <v>991</v>
      </c>
      <c r="G1701" s="67" t="s">
        <v>824</v>
      </c>
      <c r="H1701" s="68"/>
      <c r="I1701" s="67" t="s">
        <v>95</v>
      </c>
      <c r="J1701" s="66">
        <v>2050.0</v>
      </c>
      <c r="K1701" s="66">
        <v>323.49</v>
      </c>
      <c r="L1701" s="66">
        <v>2010.0</v>
      </c>
      <c r="M1701" s="67" t="s">
        <v>85</v>
      </c>
      <c r="N1701" s="66">
        <v>91.0</v>
      </c>
      <c r="O1701" s="68"/>
      <c r="P1701" s="66">
        <v>1.0E-8</v>
      </c>
      <c r="Q1701" s="66"/>
      <c r="R1701" s="66">
        <v>1.5</v>
      </c>
      <c r="S1701" s="68"/>
      <c r="T1701" s="66">
        <v>1.0</v>
      </c>
      <c r="U1701" s="68"/>
      <c r="V1701" s="68"/>
      <c r="W1701" s="68"/>
      <c r="X1701" s="69"/>
      <c r="Y1701" s="69"/>
      <c r="Z1701" s="66">
        <v>1.0</v>
      </c>
      <c r="AA1701" s="66">
        <v>1.0</v>
      </c>
      <c r="AB1701" s="68"/>
      <c r="AC1701" s="68"/>
      <c r="AD1701" s="68"/>
      <c r="AE1701" s="68"/>
      <c r="AF1701" s="68"/>
      <c r="AG1701" s="68"/>
      <c r="AH1701" s="68"/>
      <c r="AI1701" s="68"/>
      <c r="AJ1701" s="68"/>
      <c r="AK1701" s="68"/>
      <c r="AL1701" s="68"/>
      <c r="AM1701" s="68"/>
      <c r="AN1701" s="68"/>
      <c r="AO1701" s="68"/>
      <c r="AP1701" s="68"/>
      <c r="AQ1701" s="68"/>
      <c r="AR1701" s="68"/>
      <c r="AS1701" s="68"/>
      <c r="AT1701" s="68"/>
      <c r="AU1701" s="68"/>
      <c r="AV1701" s="68"/>
      <c r="AW1701" s="68"/>
      <c r="AX1701" s="68"/>
      <c r="AY1701" s="68"/>
      <c r="AZ1701" s="68"/>
      <c r="BA1701" s="68"/>
      <c r="BB1701" s="68"/>
      <c r="BC1701" s="68"/>
      <c r="BD1701" s="68"/>
      <c r="BE1701" s="68"/>
      <c r="BF1701" s="68"/>
      <c r="BG1701" s="68"/>
      <c r="BH1701" s="68"/>
      <c r="BI1701" s="68"/>
      <c r="BJ1701" s="68"/>
      <c r="BK1701" s="68"/>
      <c r="BL1701" s="68"/>
      <c r="BM1701" s="68"/>
      <c r="BN1701" s="68"/>
      <c r="BO1701" s="68"/>
      <c r="BP1701" s="68"/>
      <c r="BQ1701" s="68"/>
      <c r="BR1701" s="68"/>
      <c r="BS1701" s="68"/>
      <c r="BT1701" s="68"/>
      <c r="BU1701" s="68"/>
      <c r="BV1701" s="68"/>
      <c r="BW1701" s="68"/>
      <c r="BX1701" s="68"/>
      <c r="BY1701" s="68"/>
      <c r="BZ1701" s="68"/>
      <c r="CA1701" s="68"/>
      <c r="CB1701" s="68"/>
      <c r="CC1701" s="68"/>
      <c r="CD1701" s="68"/>
      <c r="CE1701" s="68"/>
      <c r="CF1701" s="68"/>
      <c r="CG1701" s="68"/>
      <c r="CH1701" s="68"/>
      <c r="CI1701" s="68"/>
    </row>
    <row r="1702">
      <c r="A1702" s="66">
        <v>108.0</v>
      </c>
      <c r="B1702" s="68"/>
      <c r="C1702" s="67" t="s">
        <v>758</v>
      </c>
      <c r="D1702" s="67" t="s">
        <v>990</v>
      </c>
      <c r="E1702" s="66">
        <v>2020.0</v>
      </c>
      <c r="F1702" s="67" t="s">
        <v>991</v>
      </c>
      <c r="G1702" s="67" t="s">
        <v>824</v>
      </c>
      <c r="H1702" s="68"/>
      <c r="I1702" s="67" t="s">
        <v>95</v>
      </c>
      <c r="J1702" s="66">
        <v>2050.0</v>
      </c>
      <c r="K1702" s="66">
        <v>323.49</v>
      </c>
      <c r="L1702" s="66">
        <v>2010.0</v>
      </c>
      <c r="M1702" s="67" t="s">
        <v>85</v>
      </c>
      <c r="N1702" s="66">
        <v>91.0</v>
      </c>
      <c r="O1702" s="68"/>
      <c r="P1702" s="66">
        <v>1.0E-8</v>
      </c>
      <c r="Q1702" s="66"/>
      <c r="R1702" s="66">
        <v>1.5</v>
      </c>
      <c r="S1702" s="68"/>
      <c r="T1702" s="66">
        <v>1.0</v>
      </c>
      <c r="U1702" s="68"/>
      <c r="V1702" s="68"/>
      <c r="W1702" s="68"/>
      <c r="X1702" s="69"/>
      <c r="Y1702" s="69"/>
      <c r="Z1702" s="66">
        <v>1.0</v>
      </c>
      <c r="AA1702" s="66">
        <v>1.0</v>
      </c>
      <c r="AB1702" s="68"/>
      <c r="AC1702" s="68"/>
      <c r="AD1702" s="68"/>
      <c r="AE1702" s="68"/>
      <c r="AF1702" s="68"/>
      <c r="AG1702" s="68"/>
      <c r="AH1702" s="68"/>
      <c r="AI1702" s="68"/>
      <c r="AJ1702" s="68"/>
      <c r="AK1702" s="68"/>
      <c r="AL1702" s="68"/>
      <c r="AM1702" s="68"/>
      <c r="AN1702" s="68"/>
      <c r="AO1702" s="68"/>
      <c r="AP1702" s="68"/>
      <c r="AQ1702" s="68"/>
      <c r="AR1702" s="68"/>
      <c r="AS1702" s="68"/>
      <c r="AT1702" s="68"/>
      <c r="AU1702" s="68"/>
      <c r="AV1702" s="68"/>
      <c r="AW1702" s="68"/>
      <c r="AX1702" s="68"/>
      <c r="AY1702" s="68"/>
      <c r="AZ1702" s="68"/>
      <c r="BA1702" s="68"/>
      <c r="BB1702" s="68"/>
      <c r="BC1702" s="68"/>
      <c r="BD1702" s="68"/>
      <c r="BE1702" s="68"/>
      <c r="BF1702" s="68"/>
      <c r="BG1702" s="68"/>
      <c r="BH1702" s="68"/>
      <c r="BI1702" s="68"/>
      <c r="BJ1702" s="68"/>
      <c r="BK1702" s="68"/>
      <c r="BL1702" s="68"/>
      <c r="BM1702" s="68"/>
      <c r="BN1702" s="68"/>
      <c r="BO1702" s="68"/>
      <c r="BP1702" s="68"/>
      <c r="BQ1702" s="68"/>
      <c r="BR1702" s="68"/>
      <c r="BS1702" s="68"/>
      <c r="BT1702" s="68"/>
      <c r="BU1702" s="68"/>
      <c r="BV1702" s="68"/>
      <c r="BW1702" s="68"/>
      <c r="BX1702" s="68"/>
      <c r="BY1702" s="68"/>
      <c r="BZ1702" s="68"/>
      <c r="CA1702" s="68"/>
      <c r="CB1702" s="68"/>
      <c r="CC1702" s="68"/>
      <c r="CD1702" s="68"/>
      <c r="CE1702" s="68"/>
      <c r="CF1702" s="68"/>
      <c r="CG1702" s="68"/>
      <c r="CH1702" s="68"/>
      <c r="CI1702" s="68"/>
    </row>
    <row r="1703">
      <c r="A1703" s="66">
        <v>108.0</v>
      </c>
      <c r="B1703" s="68"/>
      <c r="C1703" s="67" t="s">
        <v>758</v>
      </c>
      <c r="D1703" s="67" t="s">
        <v>990</v>
      </c>
      <c r="E1703" s="66">
        <v>2020.0</v>
      </c>
      <c r="F1703" s="67" t="s">
        <v>991</v>
      </c>
      <c r="G1703" s="67" t="s">
        <v>824</v>
      </c>
      <c r="H1703" s="68"/>
      <c r="I1703" s="67" t="s">
        <v>95</v>
      </c>
      <c r="J1703" s="66">
        <v>2050.0</v>
      </c>
      <c r="K1703" s="66">
        <v>323.49</v>
      </c>
      <c r="L1703" s="66">
        <v>2010.0</v>
      </c>
      <c r="M1703" s="67" t="s">
        <v>85</v>
      </c>
      <c r="N1703" s="66">
        <v>91.0</v>
      </c>
      <c r="O1703" s="68"/>
      <c r="P1703" s="66">
        <v>1.0E-8</v>
      </c>
      <c r="Q1703" s="66"/>
      <c r="R1703" s="66">
        <v>1.5</v>
      </c>
      <c r="S1703" s="68"/>
      <c r="T1703" s="66">
        <v>1.0</v>
      </c>
      <c r="U1703" s="68"/>
      <c r="V1703" s="68"/>
      <c r="W1703" s="68"/>
      <c r="X1703" s="69"/>
      <c r="Y1703" s="69"/>
      <c r="Z1703" s="66">
        <v>1.0</v>
      </c>
      <c r="AA1703" s="66">
        <v>1.0</v>
      </c>
      <c r="AB1703" s="68"/>
      <c r="AC1703" s="68"/>
      <c r="AD1703" s="68"/>
      <c r="AE1703" s="68"/>
      <c r="AF1703" s="68"/>
      <c r="AG1703" s="68"/>
      <c r="AH1703" s="68"/>
      <c r="AI1703" s="68"/>
      <c r="AJ1703" s="68"/>
      <c r="AK1703" s="68"/>
      <c r="AL1703" s="68"/>
      <c r="AM1703" s="68"/>
      <c r="AN1703" s="68"/>
      <c r="AO1703" s="68"/>
      <c r="AP1703" s="68"/>
      <c r="AQ1703" s="68"/>
      <c r="AR1703" s="68"/>
      <c r="AS1703" s="68"/>
      <c r="AT1703" s="68"/>
      <c r="AU1703" s="68"/>
      <c r="AV1703" s="68"/>
      <c r="AW1703" s="68"/>
      <c r="AX1703" s="68"/>
      <c r="AY1703" s="68"/>
      <c r="AZ1703" s="68"/>
      <c r="BA1703" s="68"/>
      <c r="BB1703" s="68"/>
      <c r="BC1703" s="68"/>
      <c r="BD1703" s="68"/>
      <c r="BE1703" s="68"/>
      <c r="BF1703" s="68"/>
      <c r="BG1703" s="68"/>
      <c r="BH1703" s="68"/>
      <c r="BI1703" s="68"/>
      <c r="BJ1703" s="68"/>
      <c r="BK1703" s="68"/>
      <c r="BL1703" s="68"/>
      <c r="BM1703" s="68"/>
      <c r="BN1703" s="68"/>
      <c r="BO1703" s="68"/>
      <c r="BP1703" s="68"/>
      <c r="BQ1703" s="68"/>
      <c r="BR1703" s="68"/>
      <c r="BS1703" s="68"/>
      <c r="BT1703" s="68"/>
      <c r="BU1703" s="68"/>
      <c r="BV1703" s="68"/>
      <c r="BW1703" s="68"/>
      <c r="BX1703" s="68"/>
      <c r="BY1703" s="68"/>
      <c r="BZ1703" s="68"/>
      <c r="CA1703" s="68"/>
      <c r="CB1703" s="68"/>
      <c r="CC1703" s="68"/>
      <c r="CD1703" s="68"/>
      <c r="CE1703" s="68"/>
      <c r="CF1703" s="68"/>
      <c r="CG1703" s="68"/>
      <c r="CH1703" s="68"/>
      <c r="CI1703" s="68"/>
    </row>
    <row r="1704">
      <c r="A1704" s="66">
        <v>108.0</v>
      </c>
      <c r="B1704" s="68"/>
      <c r="C1704" s="67" t="s">
        <v>758</v>
      </c>
      <c r="D1704" s="67" t="s">
        <v>990</v>
      </c>
      <c r="E1704" s="66">
        <v>2020.0</v>
      </c>
      <c r="F1704" s="67" t="s">
        <v>991</v>
      </c>
      <c r="G1704" s="67" t="s">
        <v>824</v>
      </c>
      <c r="H1704" s="68"/>
      <c r="I1704" s="67" t="s">
        <v>95</v>
      </c>
      <c r="J1704" s="66">
        <v>2050.0</v>
      </c>
      <c r="K1704" s="66">
        <v>323.49</v>
      </c>
      <c r="L1704" s="66">
        <v>2010.0</v>
      </c>
      <c r="M1704" s="67" t="s">
        <v>85</v>
      </c>
      <c r="N1704" s="66">
        <v>91.0</v>
      </c>
      <c r="O1704" s="68"/>
      <c r="P1704" s="66">
        <v>1.0E-8</v>
      </c>
      <c r="Q1704" s="66"/>
      <c r="R1704" s="66">
        <v>1.5</v>
      </c>
      <c r="S1704" s="68"/>
      <c r="T1704" s="66">
        <v>1.0</v>
      </c>
      <c r="U1704" s="68"/>
      <c r="V1704" s="68"/>
      <c r="W1704" s="68"/>
      <c r="X1704" s="69"/>
      <c r="Y1704" s="69"/>
      <c r="Z1704" s="66">
        <v>1.0</v>
      </c>
      <c r="AA1704" s="66">
        <v>1.0</v>
      </c>
      <c r="AB1704" s="68"/>
      <c r="AC1704" s="68"/>
      <c r="AD1704" s="68"/>
      <c r="AE1704" s="68"/>
      <c r="AF1704" s="68"/>
      <c r="AG1704" s="68"/>
      <c r="AH1704" s="68"/>
      <c r="AI1704" s="68"/>
      <c r="AJ1704" s="68"/>
      <c r="AK1704" s="68"/>
      <c r="AL1704" s="68"/>
      <c r="AM1704" s="68"/>
      <c r="AN1704" s="68"/>
      <c r="AO1704" s="68"/>
      <c r="AP1704" s="68"/>
      <c r="AQ1704" s="68"/>
      <c r="AR1704" s="68"/>
      <c r="AS1704" s="68"/>
      <c r="AT1704" s="68"/>
      <c r="AU1704" s="68"/>
      <c r="AV1704" s="68"/>
      <c r="AW1704" s="68"/>
      <c r="AX1704" s="68"/>
      <c r="AY1704" s="68"/>
      <c r="AZ1704" s="68"/>
      <c r="BA1704" s="68"/>
      <c r="BB1704" s="68"/>
      <c r="BC1704" s="68"/>
      <c r="BD1704" s="68"/>
      <c r="BE1704" s="68"/>
      <c r="BF1704" s="68"/>
      <c r="BG1704" s="68"/>
      <c r="BH1704" s="68"/>
      <c r="BI1704" s="68"/>
      <c r="BJ1704" s="68"/>
      <c r="BK1704" s="68"/>
      <c r="BL1704" s="68"/>
      <c r="BM1704" s="68"/>
      <c r="BN1704" s="68"/>
      <c r="BO1704" s="68"/>
      <c r="BP1704" s="68"/>
      <c r="BQ1704" s="68"/>
      <c r="BR1704" s="68"/>
      <c r="BS1704" s="68"/>
      <c r="BT1704" s="68"/>
      <c r="BU1704" s="68"/>
      <c r="BV1704" s="68"/>
      <c r="BW1704" s="68"/>
      <c r="BX1704" s="68"/>
      <c r="BY1704" s="68"/>
      <c r="BZ1704" s="68"/>
      <c r="CA1704" s="68"/>
      <c r="CB1704" s="68"/>
      <c r="CC1704" s="68"/>
      <c r="CD1704" s="68"/>
      <c r="CE1704" s="68"/>
      <c r="CF1704" s="68"/>
      <c r="CG1704" s="68"/>
      <c r="CH1704" s="68"/>
      <c r="CI1704" s="68"/>
    </row>
    <row r="1705">
      <c r="A1705" s="66">
        <v>108.0</v>
      </c>
      <c r="B1705" s="68"/>
      <c r="C1705" s="67" t="s">
        <v>758</v>
      </c>
      <c r="D1705" s="67" t="s">
        <v>990</v>
      </c>
      <c r="E1705" s="66">
        <v>2020.0</v>
      </c>
      <c r="F1705" s="67" t="s">
        <v>991</v>
      </c>
      <c r="G1705" s="67" t="s">
        <v>824</v>
      </c>
      <c r="H1705" s="68"/>
      <c r="I1705" s="67" t="s">
        <v>95</v>
      </c>
      <c r="J1705" s="66">
        <v>2050.0</v>
      </c>
      <c r="K1705" s="66">
        <v>323.49</v>
      </c>
      <c r="L1705" s="66">
        <v>2010.0</v>
      </c>
      <c r="M1705" s="67" t="s">
        <v>85</v>
      </c>
      <c r="N1705" s="66">
        <v>91.0</v>
      </c>
      <c r="O1705" s="68"/>
      <c r="P1705" s="66">
        <v>1.0E-8</v>
      </c>
      <c r="Q1705" s="66"/>
      <c r="R1705" s="66">
        <v>1.5</v>
      </c>
      <c r="S1705" s="68"/>
      <c r="T1705" s="66">
        <v>1.0</v>
      </c>
      <c r="U1705" s="68"/>
      <c r="V1705" s="68"/>
      <c r="W1705" s="68"/>
      <c r="X1705" s="69"/>
      <c r="Y1705" s="69"/>
      <c r="Z1705" s="66">
        <v>1.0</v>
      </c>
      <c r="AA1705" s="66">
        <v>1.0</v>
      </c>
      <c r="AB1705" s="68"/>
      <c r="AC1705" s="68"/>
      <c r="AD1705" s="68"/>
      <c r="AE1705" s="68"/>
      <c r="AF1705" s="68"/>
      <c r="AG1705" s="68"/>
      <c r="AH1705" s="68"/>
      <c r="AI1705" s="68"/>
      <c r="AJ1705" s="68"/>
      <c r="AK1705" s="68"/>
      <c r="AL1705" s="68"/>
      <c r="AM1705" s="68"/>
      <c r="AN1705" s="68"/>
      <c r="AO1705" s="68"/>
      <c r="AP1705" s="68"/>
      <c r="AQ1705" s="68"/>
      <c r="AR1705" s="68"/>
      <c r="AS1705" s="68"/>
      <c r="AT1705" s="68"/>
      <c r="AU1705" s="68"/>
      <c r="AV1705" s="68"/>
      <c r="AW1705" s="68"/>
      <c r="AX1705" s="68"/>
      <c r="AY1705" s="68"/>
      <c r="AZ1705" s="68"/>
      <c r="BA1705" s="68"/>
      <c r="BB1705" s="68"/>
      <c r="BC1705" s="68"/>
      <c r="BD1705" s="68"/>
      <c r="BE1705" s="68"/>
      <c r="BF1705" s="68"/>
      <c r="BG1705" s="68"/>
      <c r="BH1705" s="68"/>
      <c r="BI1705" s="68"/>
      <c r="BJ1705" s="68"/>
      <c r="BK1705" s="68"/>
      <c r="BL1705" s="68"/>
      <c r="BM1705" s="68"/>
      <c r="BN1705" s="68"/>
      <c r="BO1705" s="68"/>
      <c r="BP1705" s="68"/>
      <c r="BQ1705" s="68"/>
      <c r="BR1705" s="68"/>
      <c r="BS1705" s="68"/>
      <c r="BT1705" s="68"/>
      <c r="BU1705" s="68"/>
      <c r="BV1705" s="68"/>
      <c r="BW1705" s="68"/>
      <c r="BX1705" s="68"/>
      <c r="BY1705" s="68"/>
      <c r="BZ1705" s="68"/>
      <c r="CA1705" s="68"/>
      <c r="CB1705" s="68"/>
      <c r="CC1705" s="68"/>
      <c r="CD1705" s="68"/>
      <c r="CE1705" s="68"/>
      <c r="CF1705" s="68"/>
      <c r="CG1705" s="68"/>
      <c r="CH1705" s="68"/>
      <c r="CI1705" s="68"/>
    </row>
    <row r="1706">
      <c r="A1706" s="66">
        <v>108.0</v>
      </c>
      <c r="B1706" s="68"/>
      <c r="C1706" s="67" t="s">
        <v>758</v>
      </c>
      <c r="D1706" s="67" t="s">
        <v>990</v>
      </c>
      <c r="E1706" s="66">
        <v>2020.0</v>
      </c>
      <c r="F1706" s="67" t="s">
        <v>991</v>
      </c>
      <c r="G1706" s="67" t="s">
        <v>824</v>
      </c>
      <c r="H1706" s="68"/>
      <c r="I1706" s="67" t="s">
        <v>95</v>
      </c>
      <c r="J1706" s="66">
        <v>2050.0</v>
      </c>
      <c r="K1706" s="66">
        <v>234.82</v>
      </c>
      <c r="L1706" s="66">
        <v>2010.0</v>
      </c>
      <c r="M1706" s="67" t="s">
        <v>85</v>
      </c>
      <c r="N1706" s="66">
        <v>91.0</v>
      </c>
      <c r="O1706" s="68"/>
      <c r="P1706" s="66">
        <v>1.0E-8</v>
      </c>
      <c r="Q1706" s="66"/>
      <c r="R1706" s="66">
        <v>2.0</v>
      </c>
      <c r="S1706" s="68"/>
      <c r="T1706" s="66">
        <v>1.0</v>
      </c>
      <c r="U1706" s="68"/>
      <c r="V1706" s="68"/>
      <c r="W1706" s="68"/>
      <c r="X1706" s="69"/>
      <c r="Y1706" s="69"/>
      <c r="Z1706" s="66">
        <v>1.0</v>
      </c>
      <c r="AA1706" s="66">
        <v>1.0</v>
      </c>
      <c r="AB1706" s="68"/>
      <c r="AC1706" s="68"/>
      <c r="AD1706" s="68"/>
      <c r="AE1706" s="68"/>
      <c r="AF1706" s="68"/>
      <c r="AG1706" s="68"/>
      <c r="AH1706" s="68"/>
      <c r="AI1706" s="68"/>
      <c r="AJ1706" s="68"/>
      <c r="AK1706" s="68"/>
      <c r="AL1706" s="68"/>
      <c r="AM1706" s="68"/>
      <c r="AN1706" s="68"/>
      <c r="AO1706" s="68"/>
      <c r="AP1706" s="68"/>
      <c r="AQ1706" s="68"/>
      <c r="AR1706" s="68"/>
      <c r="AS1706" s="68"/>
      <c r="AT1706" s="68"/>
      <c r="AU1706" s="68"/>
      <c r="AV1706" s="68"/>
      <c r="AW1706" s="68"/>
      <c r="AX1706" s="68"/>
      <c r="AY1706" s="68"/>
      <c r="AZ1706" s="68"/>
      <c r="BA1706" s="68"/>
      <c r="BB1706" s="68"/>
      <c r="BC1706" s="68"/>
      <c r="BD1706" s="68"/>
      <c r="BE1706" s="68"/>
      <c r="BF1706" s="68"/>
      <c r="BG1706" s="68"/>
      <c r="BH1706" s="68"/>
      <c r="BI1706" s="68"/>
      <c r="BJ1706" s="68"/>
      <c r="BK1706" s="68"/>
      <c r="BL1706" s="68"/>
      <c r="BM1706" s="68"/>
      <c r="BN1706" s="68"/>
      <c r="BO1706" s="68"/>
      <c r="BP1706" s="68"/>
      <c r="BQ1706" s="68"/>
      <c r="BR1706" s="68"/>
      <c r="BS1706" s="68"/>
      <c r="BT1706" s="68"/>
      <c r="BU1706" s="68"/>
      <c r="BV1706" s="68"/>
      <c r="BW1706" s="68"/>
      <c r="BX1706" s="68"/>
      <c r="BY1706" s="68"/>
      <c r="BZ1706" s="68"/>
      <c r="CA1706" s="68"/>
      <c r="CB1706" s="68"/>
      <c r="CC1706" s="68"/>
      <c r="CD1706" s="68"/>
      <c r="CE1706" s="68"/>
      <c r="CF1706" s="68"/>
      <c r="CG1706" s="68"/>
      <c r="CH1706" s="68"/>
      <c r="CI1706" s="68"/>
    </row>
    <row r="1707">
      <c r="A1707" s="66">
        <v>108.0</v>
      </c>
      <c r="B1707" s="68"/>
      <c r="C1707" s="67" t="s">
        <v>758</v>
      </c>
      <c r="D1707" s="67" t="s">
        <v>990</v>
      </c>
      <c r="E1707" s="66">
        <v>2020.0</v>
      </c>
      <c r="F1707" s="67" t="s">
        <v>991</v>
      </c>
      <c r="G1707" s="67" t="s">
        <v>824</v>
      </c>
      <c r="H1707" s="68"/>
      <c r="I1707" s="67" t="s">
        <v>95</v>
      </c>
      <c r="J1707" s="66">
        <v>2050.0</v>
      </c>
      <c r="K1707" s="66">
        <v>234.82</v>
      </c>
      <c r="L1707" s="66">
        <v>2010.0</v>
      </c>
      <c r="M1707" s="67" t="s">
        <v>85</v>
      </c>
      <c r="N1707" s="66">
        <v>91.0</v>
      </c>
      <c r="O1707" s="68"/>
      <c r="P1707" s="66">
        <v>1.0E-8</v>
      </c>
      <c r="Q1707" s="66"/>
      <c r="R1707" s="66">
        <v>2.0</v>
      </c>
      <c r="S1707" s="68"/>
      <c r="T1707" s="66">
        <v>1.0</v>
      </c>
      <c r="U1707" s="68"/>
      <c r="V1707" s="68"/>
      <c r="W1707" s="68"/>
      <c r="X1707" s="69"/>
      <c r="Y1707" s="69"/>
      <c r="Z1707" s="66">
        <v>1.0</v>
      </c>
      <c r="AA1707" s="66">
        <v>1.0</v>
      </c>
      <c r="AB1707" s="68"/>
      <c r="AC1707" s="68"/>
      <c r="AD1707" s="68"/>
      <c r="AE1707" s="68"/>
      <c r="AF1707" s="68"/>
      <c r="AG1707" s="68"/>
      <c r="AH1707" s="68"/>
      <c r="AI1707" s="68"/>
      <c r="AJ1707" s="68"/>
      <c r="AK1707" s="68"/>
      <c r="AL1707" s="68"/>
      <c r="AM1707" s="68"/>
      <c r="AN1707" s="68"/>
      <c r="AO1707" s="68"/>
      <c r="AP1707" s="68"/>
      <c r="AQ1707" s="68"/>
      <c r="AR1707" s="68"/>
      <c r="AS1707" s="68"/>
      <c r="AT1707" s="68"/>
      <c r="AU1707" s="68"/>
      <c r="AV1707" s="68"/>
      <c r="AW1707" s="68"/>
      <c r="AX1707" s="68"/>
      <c r="AY1707" s="68"/>
      <c r="AZ1707" s="68"/>
      <c r="BA1707" s="68"/>
      <c r="BB1707" s="68"/>
      <c r="BC1707" s="68"/>
      <c r="BD1707" s="68"/>
      <c r="BE1707" s="68"/>
      <c r="BF1707" s="68"/>
      <c r="BG1707" s="68"/>
      <c r="BH1707" s="68"/>
      <c r="BI1707" s="68"/>
      <c r="BJ1707" s="68"/>
      <c r="BK1707" s="68"/>
      <c r="BL1707" s="68"/>
      <c r="BM1707" s="68"/>
      <c r="BN1707" s="68"/>
      <c r="BO1707" s="68"/>
      <c r="BP1707" s="68"/>
      <c r="BQ1707" s="68"/>
      <c r="BR1707" s="68"/>
      <c r="BS1707" s="68"/>
      <c r="BT1707" s="68"/>
      <c r="BU1707" s="68"/>
      <c r="BV1707" s="68"/>
      <c r="BW1707" s="68"/>
      <c r="BX1707" s="68"/>
      <c r="BY1707" s="68"/>
      <c r="BZ1707" s="68"/>
      <c r="CA1707" s="68"/>
      <c r="CB1707" s="68"/>
      <c r="CC1707" s="68"/>
      <c r="CD1707" s="68"/>
      <c r="CE1707" s="68"/>
      <c r="CF1707" s="68"/>
      <c r="CG1707" s="68"/>
      <c r="CH1707" s="68"/>
      <c r="CI1707" s="68"/>
    </row>
    <row r="1708">
      <c r="A1708" s="66">
        <v>108.0</v>
      </c>
      <c r="B1708" s="68"/>
      <c r="C1708" s="67" t="s">
        <v>758</v>
      </c>
      <c r="D1708" s="67" t="s">
        <v>990</v>
      </c>
      <c r="E1708" s="66">
        <v>2020.0</v>
      </c>
      <c r="F1708" s="67" t="s">
        <v>991</v>
      </c>
      <c r="G1708" s="67" t="s">
        <v>824</v>
      </c>
      <c r="H1708" s="68"/>
      <c r="I1708" s="67" t="s">
        <v>95</v>
      </c>
      <c r="J1708" s="66">
        <v>2050.0</v>
      </c>
      <c r="K1708" s="66">
        <v>234.82</v>
      </c>
      <c r="L1708" s="66">
        <v>2010.0</v>
      </c>
      <c r="M1708" s="67" t="s">
        <v>85</v>
      </c>
      <c r="N1708" s="66">
        <v>91.0</v>
      </c>
      <c r="O1708" s="68"/>
      <c r="P1708" s="66">
        <v>1.0E-8</v>
      </c>
      <c r="Q1708" s="66"/>
      <c r="R1708" s="66">
        <v>2.0</v>
      </c>
      <c r="S1708" s="68"/>
      <c r="T1708" s="66">
        <v>1.0</v>
      </c>
      <c r="U1708" s="68"/>
      <c r="V1708" s="68"/>
      <c r="W1708" s="68"/>
      <c r="X1708" s="69"/>
      <c r="Y1708" s="69"/>
      <c r="Z1708" s="66">
        <v>1.0</v>
      </c>
      <c r="AA1708" s="66">
        <v>1.0</v>
      </c>
      <c r="AB1708" s="68"/>
      <c r="AC1708" s="68"/>
      <c r="AD1708" s="68"/>
      <c r="AE1708" s="68"/>
      <c r="AF1708" s="68"/>
      <c r="AG1708" s="68"/>
      <c r="AH1708" s="68"/>
      <c r="AI1708" s="68"/>
      <c r="AJ1708" s="68"/>
      <c r="AK1708" s="68"/>
      <c r="AL1708" s="68"/>
      <c r="AM1708" s="68"/>
      <c r="AN1708" s="68"/>
      <c r="AO1708" s="68"/>
      <c r="AP1708" s="68"/>
      <c r="AQ1708" s="68"/>
      <c r="AR1708" s="68"/>
      <c r="AS1708" s="68"/>
      <c r="AT1708" s="68"/>
      <c r="AU1708" s="68"/>
      <c r="AV1708" s="68"/>
      <c r="AW1708" s="68"/>
      <c r="AX1708" s="68"/>
      <c r="AY1708" s="68"/>
      <c r="AZ1708" s="68"/>
      <c r="BA1708" s="68"/>
      <c r="BB1708" s="68"/>
      <c r="BC1708" s="68"/>
      <c r="BD1708" s="68"/>
      <c r="BE1708" s="68"/>
      <c r="BF1708" s="68"/>
      <c r="BG1708" s="68"/>
      <c r="BH1708" s="68"/>
      <c r="BI1708" s="68"/>
      <c r="BJ1708" s="68"/>
      <c r="BK1708" s="68"/>
      <c r="BL1708" s="68"/>
      <c r="BM1708" s="68"/>
      <c r="BN1708" s="68"/>
      <c r="BO1708" s="68"/>
      <c r="BP1708" s="68"/>
      <c r="BQ1708" s="68"/>
      <c r="BR1708" s="68"/>
      <c r="BS1708" s="68"/>
      <c r="BT1708" s="68"/>
      <c r="BU1708" s="68"/>
      <c r="BV1708" s="68"/>
      <c r="BW1708" s="68"/>
      <c r="BX1708" s="68"/>
      <c r="BY1708" s="68"/>
      <c r="BZ1708" s="68"/>
      <c r="CA1708" s="68"/>
      <c r="CB1708" s="68"/>
      <c r="CC1708" s="68"/>
      <c r="CD1708" s="68"/>
      <c r="CE1708" s="68"/>
      <c r="CF1708" s="68"/>
      <c r="CG1708" s="68"/>
      <c r="CH1708" s="68"/>
      <c r="CI1708" s="68"/>
    </row>
    <row r="1709">
      <c r="A1709" s="66">
        <v>108.0</v>
      </c>
      <c r="B1709" s="68"/>
      <c r="C1709" s="67" t="s">
        <v>758</v>
      </c>
      <c r="D1709" s="67" t="s">
        <v>990</v>
      </c>
      <c r="E1709" s="66">
        <v>2020.0</v>
      </c>
      <c r="F1709" s="67" t="s">
        <v>991</v>
      </c>
      <c r="G1709" s="67" t="s">
        <v>824</v>
      </c>
      <c r="H1709" s="68"/>
      <c r="I1709" s="67" t="s">
        <v>95</v>
      </c>
      <c r="J1709" s="66">
        <v>2050.0</v>
      </c>
      <c r="K1709" s="66">
        <v>234.82</v>
      </c>
      <c r="L1709" s="66">
        <v>2010.0</v>
      </c>
      <c r="M1709" s="67" t="s">
        <v>85</v>
      </c>
      <c r="N1709" s="66">
        <v>91.0</v>
      </c>
      <c r="O1709" s="68"/>
      <c r="P1709" s="66">
        <v>1.0E-8</v>
      </c>
      <c r="Q1709" s="66"/>
      <c r="R1709" s="66">
        <v>2.0</v>
      </c>
      <c r="S1709" s="68"/>
      <c r="T1709" s="66">
        <v>1.0</v>
      </c>
      <c r="U1709" s="68"/>
      <c r="V1709" s="68"/>
      <c r="W1709" s="68"/>
      <c r="X1709" s="69"/>
      <c r="Y1709" s="69"/>
      <c r="Z1709" s="66">
        <v>1.0</v>
      </c>
      <c r="AA1709" s="66">
        <v>1.0</v>
      </c>
      <c r="AB1709" s="68"/>
      <c r="AC1709" s="68"/>
      <c r="AD1709" s="68"/>
      <c r="AE1709" s="68"/>
      <c r="AF1709" s="68"/>
      <c r="AG1709" s="68"/>
      <c r="AH1709" s="68"/>
      <c r="AI1709" s="68"/>
      <c r="AJ1709" s="68"/>
      <c r="AK1709" s="68"/>
      <c r="AL1709" s="68"/>
      <c r="AM1709" s="68"/>
      <c r="AN1709" s="68"/>
      <c r="AO1709" s="68"/>
      <c r="AP1709" s="68"/>
      <c r="AQ1709" s="68"/>
      <c r="AR1709" s="68"/>
      <c r="AS1709" s="68"/>
      <c r="AT1709" s="68"/>
      <c r="AU1709" s="68"/>
      <c r="AV1709" s="68"/>
      <c r="AW1709" s="68"/>
      <c r="AX1709" s="68"/>
      <c r="AY1709" s="68"/>
      <c r="AZ1709" s="68"/>
      <c r="BA1709" s="68"/>
      <c r="BB1709" s="68"/>
      <c r="BC1709" s="68"/>
      <c r="BD1709" s="68"/>
      <c r="BE1709" s="68"/>
      <c r="BF1709" s="68"/>
      <c r="BG1709" s="68"/>
      <c r="BH1709" s="68"/>
      <c r="BI1709" s="68"/>
      <c r="BJ1709" s="68"/>
      <c r="BK1709" s="68"/>
      <c r="BL1709" s="68"/>
      <c r="BM1709" s="68"/>
      <c r="BN1709" s="68"/>
      <c r="BO1709" s="68"/>
      <c r="BP1709" s="68"/>
      <c r="BQ1709" s="68"/>
      <c r="BR1709" s="68"/>
      <c r="BS1709" s="68"/>
      <c r="BT1709" s="68"/>
      <c r="BU1709" s="68"/>
      <c r="BV1709" s="68"/>
      <c r="BW1709" s="68"/>
      <c r="BX1709" s="68"/>
      <c r="BY1709" s="68"/>
      <c r="BZ1709" s="68"/>
      <c r="CA1709" s="68"/>
      <c r="CB1709" s="68"/>
      <c r="CC1709" s="68"/>
      <c r="CD1709" s="68"/>
      <c r="CE1709" s="68"/>
      <c r="CF1709" s="68"/>
      <c r="CG1709" s="68"/>
      <c r="CH1709" s="68"/>
      <c r="CI1709" s="68"/>
    </row>
    <row r="1710">
      <c r="A1710" s="66">
        <v>108.0</v>
      </c>
      <c r="B1710" s="68"/>
      <c r="C1710" s="67" t="s">
        <v>758</v>
      </c>
      <c r="D1710" s="67" t="s">
        <v>990</v>
      </c>
      <c r="E1710" s="66">
        <v>2020.0</v>
      </c>
      <c r="F1710" s="67" t="s">
        <v>991</v>
      </c>
      <c r="G1710" s="67" t="s">
        <v>824</v>
      </c>
      <c r="H1710" s="68"/>
      <c r="I1710" s="67" t="s">
        <v>95</v>
      </c>
      <c r="J1710" s="66">
        <v>2050.0</v>
      </c>
      <c r="K1710" s="66">
        <v>234.82</v>
      </c>
      <c r="L1710" s="66">
        <v>2010.0</v>
      </c>
      <c r="M1710" s="67" t="s">
        <v>85</v>
      </c>
      <c r="N1710" s="66">
        <v>91.0</v>
      </c>
      <c r="O1710" s="68"/>
      <c r="P1710" s="66">
        <v>1.0E-8</v>
      </c>
      <c r="Q1710" s="66"/>
      <c r="R1710" s="66">
        <v>2.0</v>
      </c>
      <c r="S1710" s="68"/>
      <c r="T1710" s="66">
        <v>1.0</v>
      </c>
      <c r="U1710" s="68"/>
      <c r="V1710" s="68"/>
      <c r="W1710" s="68"/>
      <c r="X1710" s="69"/>
      <c r="Y1710" s="69"/>
      <c r="Z1710" s="66">
        <v>1.0</v>
      </c>
      <c r="AA1710" s="66">
        <v>1.0</v>
      </c>
      <c r="AB1710" s="68"/>
      <c r="AC1710" s="68"/>
      <c r="AD1710" s="68"/>
      <c r="AE1710" s="68"/>
      <c r="AF1710" s="68"/>
      <c r="AG1710" s="68"/>
      <c r="AH1710" s="68"/>
      <c r="AI1710" s="68"/>
      <c r="AJ1710" s="68"/>
      <c r="AK1710" s="68"/>
      <c r="AL1710" s="68"/>
      <c r="AM1710" s="68"/>
      <c r="AN1710" s="68"/>
      <c r="AO1710" s="68"/>
      <c r="AP1710" s="68"/>
      <c r="AQ1710" s="68"/>
      <c r="AR1710" s="68"/>
      <c r="AS1710" s="68"/>
      <c r="AT1710" s="68"/>
      <c r="AU1710" s="68"/>
      <c r="AV1710" s="68"/>
      <c r="AW1710" s="68"/>
      <c r="AX1710" s="68"/>
      <c r="AY1710" s="68"/>
      <c r="AZ1710" s="68"/>
      <c r="BA1710" s="68"/>
      <c r="BB1710" s="68"/>
      <c r="BC1710" s="68"/>
      <c r="BD1710" s="68"/>
      <c r="BE1710" s="68"/>
      <c r="BF1710" s="68"/>
      <c r="BG1710" s="68"/>
      <c r="BH1710" s="68"/>
      <c r="BI1710" s="68"/>
      <c r="BJ1710" s="68"/>
      <c r="BK1710" s="68"/>
      <c r="BL1710" s="68"/>
      <c r="BM1710" s="68"/>
      <c r="BN1710" s="68"/>
      <c r="BO1710" s="68"/>
      <c r="BP1710" s="68"/>
      <c r="BQ1710" s="68"/>
      <c r="BR1710" s="68"/>
      <c r="BS1710" s="68"/>
      <c r="BT1710" s="68"/>
      <c r="BU1710" s="68"/>
      <c r="BV1710" s="68"/>
      <c r="BW1710" s="68"/>
      <c r="BX1710" s="68"/>
      <c r="BY1710" s="68"/>
      <c r="BZ1710" s="68"/>
      <c r="CA1710" s="68"/>
      <c r="CB1710" s="68"/>
      <c r="CC1710" s="68"/>
      <c r="CD1710" s="68"/>
      <c r="CE1710" s="68"/>
      <c r="CF1710" s="68"/>
      <c r="CG1710" s="68"/>
      <c r="CH1710" s="68"/>
      <c r="CI1710" s="68"/>
    </row>
    <row r="1711">
      <c r="A1711" s="66">
        <v>108.0</v>
      </c>
      <c r="B1711" s="68"/>
      <c r="C1711" s="67" t="s">
        <v>758</v>
      </c>
      <c r="D1711" s="67" t="s">
        <v>990</v>
      </c>
      <c r="E1711" s="66">
        <v>2020.0</v>
      </c>
      <c r="F1711" s="67" t="s">
        <v>991</v>
      </c>
      <c r="G1711" s="67" t="s">
        <v>824</v>
      </c>
      <c r="H1711" s="68"/>
      <c r="I1711" s="67" t="s">
        <v>95</v>
      </c>
      <c r="J1711" s="66">
        <v>2050.0</v>
      </c>
      <c r="K1711" s="66">
        <v>234.82</v>
      </c>
      <c r="L1711" s="66">
        <v>2010.0</v>
      </c>
      <c r="M1711" s="67" t="s">
        <v>85</v>
      </c>
      <c r="N1711" s="66">
        <v>91.0</v>
      </c>
      <c r="O1711" s="68"/>
      <c r="P1711" s="66">
        <v>1.0E-8</v>
      </c>
      <c r="Q1711" s="66"/>
      <c r="R1711" s="66">
        <v>2.0</v>
      </c>
      <c r="S1711" s="68"/>
      <c r="T1711" s="66">
        <v>1.0</v>
      </c>
      <c r="U1711" s="68"/>
      <c r="V1711" s="68"/>
      <c r="W1711" s="68"/>
      <c r="X1711" s="69"/>
      <c r="Y1711" s="69"/>
      <c r="Z1711" s="66">
        <v>1.0</v>
      </c>
      <c r="AA1711" s="66">
        <v>1.0</v>
      </c>
      <c r="AB1711" s="68"/>
      <c r="AC1711" s="68"/>
      <c r="AD1711" s="68"/>
      <c r="AE1711" s="68"/>
      <c r="AF1711" s="68"/>
      <c r="AG1711" s="68"/>
      <c r="AH1711" s="68"/>
      <c r="AI1711" s="68"/>
      <c r="AJ1711" s="68"/>
      <c r="AK1711" s="68"/>
      <c r="AL1711" s="68"/>
      <c r="AM1711" s="68"/>
      <c r="AN1711" s="68"/>
      <c r="AO1711" s="68"/>
      <c r="AP1711" s="68"/>
      <c r="AQ1711" s="68"/>
      <c r="AR1711" s="68"/>
      <c r="AS1711" s="68"/>
      <c r="AT1711" s="68"/>
      <c r="AU1711" s="68"/>
      <c r="AV1711" s="68"/>
      <c r="AW1711" s="68"/>
      <c r="AX1711" s="68"/>
      <c r="AY1711" s="68"/>
      <c r="AZ1711" s="68"/>
      <c r="BA1711" s="68"/>
      <c r="BB1711" s="68"/>
      <c r="BC1711" s="68"/>
      <c r="BD1711" s="68"/>
      <c r="BE1711" s="68"/>
      <c r="BF1711" s="68"/>
      <c r="BG1711" s="68"/>
      <c r="BH1711" s="68"/>
      <c r="BI1711" s="68"/>
      <c r="BJ1711" s="68"/>
      <c r="BK1711" s="68"/>
      <c r="BL1711" s="68"/>
      <c r="BM1711" s="68"/>
      <c r="BN1711" s="68"/>
      <c r="BO1711" s="68"/>
      <c r="BP1711" s="68"/>
      <c r="BQ1711" s="68"/>
      <c r="BR1711" s="68"/>
      <c r="BS1711" s="68"/>
      <c r="BT1711" s="68"/>
      <c r="BU1711" s="68"/>
      <c r="BV1711" s="68"/>
      <c r="BW1711" s="68"/>
      <c r="BX1711" s="68"/>
      <c r="BY1711" s="68"/>
      <c r="BZ1711" s="68"/>
      <c r="CA1711" s="68"/>
      <c r="CB1711" s="68"/>
      <c r="CC1711" s="68"/>
      <c r="CD1711" s="68"/>
      <c r="CE1711" s="68"/>
      <c r="CF1711" s="68"/>
      <c r="CG1711" s="68"/>
      <c r="CH1711" s="68"/>
      <c r="CI1711" s="68"/>
    </row>
    <row r="1712">
      <c r="A1712" s="66">
        <v>108.0</v>
      </c>
      <c r="B1712" s="68"/>
      <c r="C1712" s="67" t="s">
        <v>758</v>
      </c>
      <c r="D1712" s="67" t="s">
        <v>990</v>
      </c>
      <c r="E1712" s="66">
        <v>2020.0</v>
      </c>
      <c r="F1712" s="67" t="s">
        <v>991</v>
      </c>
      <c r="G1712" s="67" t="s">
        <v>824</v>
      </c>
      <c r="H1712" s="68"/>
      <c r="I1712" s="67" t="s">
        <v>95</v>
      </c>
      <c r="J1712" s="66">
        <v>2050.0</v>
      </c>
      <c r="K1712" s="66">
        <v>234.82</v>
      </c>
      <c r="L1712" s="66">
        <v>2010.0</v>
      </c>
      <c r="M1712" s="67" t="s">
        <v>85</v>
      </c>
      <c r="N1712" s="66">
        <v>91.0</v>
      </c>
      <c r="O1712" s="68"/>
      <c r="P1712" s="66">
        <v>1.0E-8</v>
      </c>
      <c r="Q1712" s="66"/>
      <c r="R1712" s="66">
        <v>2.0</v>
      </c>
      <c r="S1712" s="68"/>
      <c r="T1712" s="66">
        <v>1.0</v>
      </c>
      <c r="U1712" s="68"/>
      <c r="V1712" s="68"/>
      <c r="W1712" s="68"/>
      <c r="X1712" s="69"/>
      <c r="Y1712" s="69"/>
      <c r="Z1712" s="66">
        <v>1.0</v>
      </c>
      <c r="AA1712" s="66">
        <v>1.0</v>
      </c>
      <c r="AB1712" s="68"/>
      <c r="AC1712" s="68"/>
      <c r="AD1712" s="68"/>
      <c r="AE1712" s="68"/>
      <c r="AF1712" s="68"/>
      <c r="AG1712" s="68"/>
      <c r="AH1712" s="68"/>
      <c r="AI1712" s="68"/>
      <c r="AJ1712" s="68"/>
      <c r="AK1712" s="68"/>
      <c r="AL1712" s="68"/>
      <c r="AM1712" s="68"/>
      <c r="AN1712" s="68"/>
      <c r="AO1712" s="68"/>
      <c r="AP1712" s="68"/>
      <c r="AQ1712" s="68"/>
      <c r="AR1712" s="68"/>
      <c r="AS1712" s="68"/>
      <c r="AT1712" s="68"/>
      <c r="AU1712" s="68"/>
      <c r="AV1712" s="68"/>
      <c r="AW1712" s="68"/>
      <c r="AX1712" s="68"/>
      <c r="AY1712" s="68"/>
      <c r="AZ1712" s="68"/>
      <c r="BA1712" s="68"/>
      <c r="BB1712" s="68"/>
      <c r="BC1712" s="68"/>
      <c r="BD1712" s="68"/>
      <c r="BE1712" s="68"/>
      <c r="BF1712" s="68"/>
      <c r="BG1712" s="68"/>
      <c r="BH1712" s="68"/>
      <c r="BI1712" s="68"/>
      <c r="BJ1712" s="68"/>
      <c r="BK1712" s="68"/>
      <c r="BL1712" s="68"/>
      <c r="BM1712" s="68"/>
      <c r="BN1712" s="68"/>
      <c r="BO1712" s="68"/>
      <c r="BP1712" s="68"/>
      <c r="BQ1712" s="68"/>
      <c r="BR1712" s="68"/>
      <c r="BS1712" s="68"/>
      <c r="BT1712" s="68"/>
      <c r="BU1712" s="68"/>
      <c r="BV1712" s="68"/>
      <c r="BW1712" s="68"/>
      <c r="BX1712" s="68"/>
      <c r="BY1712" s="68"/>
      <c r="BZ1712" s="68"/>
      <c r="CA1712" s="68"/>
      <c r="CB1712" s="68"/>
      <c r="CC1712" s="68"/>
      <c r="CD1712" s="68"/>
      <c r="CE1712" s="68"/>
      <c r="CF1712" s="68"/>
      <c r="CG1712" s="68"/>
      <c r="CH1712" s="68"/>
      <c r="CI1712" s="68"/>
    </row>
    <row r="1713">
      <c r="A1713" s="66">
        <v>108.0</v>
      </c>
      <c r="B1713" s="68"/>
      <c r="C1713" s="67" t="s">
        <v>758</v>
      </c>
      <c r="D1713" s="67" t="s">
        <v>990</v>
      </c>
      <c r="E1713" s="66">
        <v>2020.0</v>
      </c>
      <c r="F1713" s="67" t="s">
        <v>991</v>
      </c>
      <c r="G1713" s="67" t="s">
        <v>824</v>
      </c>
      <c r="H1713" s="68"/>
      <c r="I1713" s="67" t="s">
        <v>95</v>
      </c>
      <c r="J1713" s="66">
        <v>2050.0</v>
      </c>
      <c r="K1713" s="66">
        <v>234.82</v>
      </c>
      <c r="L1713" s="66">
        <v>2010.0</v>
      </c>
      <c r="M1713" s="67" t="s">
        <v>85</v>
      </c>
      <c r="N1713" s="66">
        <v>91.0</v>
      </c>
      <c r="O1713" s="68"/>
      <c r="P1713" s="66">
        <v>1.0E-8</v>
      </c>
      <c r="Q1713" s="66"/>
      <c r="R1713" s="66">
        <v>2.0</v>
      </c>
      <c r="S1713" s="68"/>
      <c r="T1713" s="66">
        <v>1.0</v>
      </c>
      <c r="U1713" s="68"/>
      <c r="V1713" s="68"/>
      <c r="W1713" s="68"/>
      <c r="X1713" s="69"/>
      <c r="Y1713" s="69"/>
      <c r="Z1713" s="66">
        <v>1.0</v>
      </c>
      <c r="AA1713" s="66">
        <v>1.0</v>
      </c>
      <c r="AB1713" s="68"/>
      <c r="AC1713" s="68"/>
      <c r="AD1713" s="68"/>
      <c r="AE1713" s="68"/>
      <c r="AF1713" s="68"/>
      <c r="AG1713" s="68"/>
      <c r="AH1713" s="68"/>
      <c r="AI1713" s="68"/>
      <c r="AJ1713" s="68"/>
      <c r="AK1713" s="68"/>
      <c r="AL1713" s="68"/>
      <c r="AM1713" s="68"/>
      <c r="AN1713" s="68"/>
      <c r="AO1713" s="68"/>
      <c r="AP1713" s="68"/>
      <c r="AQ1713" s="68"/>
      <c r="AR1713" s="68"/>
      <c r="AS1713" s="68"/>
      <c r="AT1713" s="68"/>
      <c r="AU1713" s="68"/>
      <c r="AV1713" s="68"/>
      <c r="AW1713" s="68"/>
      <c r="AX1713" s="68"/>
      <c r="AY1713" s="68"/>
      <c r="AZ1713" s="68"/>
      <c r="BA1713" s="68"/>
      <c r="BB1713" s="68"/>
      <c r="BC1713" s="68"/>
      <c r="BD1713" s="68"/>
      <c r="BE1713" s="68"/>
      <c r="BF1713" s="68"/>
      <c r="BG1713" s="68"/>
      <c r="BH1713" s="68"/>
      <c r="BI1713" s="68"/>
      <c r="BJ1713" s="68"/>
      <c r="BK1713" s="68"/>
      <c r="BL1713" s="68"/>
      <c r="BM1713" s="68"/>
      <c r="BN1713" s="68"/>
      <c r="BO1713" s="68"/>
      <c r="BP1713" s="68"/>
      <c r="BQ1713" s="68"/>
      <c r="BR1713" s="68"/>
      <c r="BS1713" s="68"/>
      <c r="BT1713" s="68"/>
      <c r="BU1713" s="68"/>
      <c r="BV1713" s="68"/>
      <c r="BW1713" s="68"/>
      <c r="BX1713" s="68"/>
      <c r="BY1713" s="68"/>
      <c r="BZ1713" s="68"/>
      <c r="CA1713" s="68"/>
      <c r="CB1713" s="68"/>
      <c r="CC1713" s="68"/>
      <c r="CD1713" s="68"/>
      <c r="CE1713" s="68"/>
      <c r="CF1713" s="68"/>
      <c r="CG1713" s="68"/>
      <c r="CH1713" s="68"/>
      <c r="CI1713" s="68"/>
    </row>
    <row r="1714">
      <c r="A1714" s="66">
        <v>108.0</v>
      </c>
      <c r="B1714" s="68"/>
      <c r="C1714" s="67" t="s">
        <v>758</v>
      </c>
      <c r="D1714" s="67" t="s">
        <v>990</v>
      </c>
      <c r="E1714" s="66">
        <v>2020.0</v>
      </c>
      <c r="F1714" s="67" t="s">
        <v>991</v>
      </c>
      <c r="G1714" s="67" t="s">
        <v>824</v>
      </c>
      <c r="H1714" s="68"/>
      <c r="I1714" s="67" t="s">
        <v>95</v>
      </c>
      <c r="J1714" s="66">
        <v>2050.0</v>
      </c>
      <c r="K1714" s="66">
        <v>234.82</v>
      </c>
      <c r="L1714" s="66">
        <v>2010.0</v>
      </c>
      <c r="M1714" s="67" t="s">
        <v>85</v>
      </c>
      <c r="N1714" s="66">
        <v>91.0</v>
      </c>
      <c r="O1714" s="68"/>
      <c r="P1714" s="66">
        <v>1.0E-8</v>
      </c>
      <c r="Q1714" s="66"/>
      <c r="R1714" s="66">
        <v>2.0</v>
      </c>
      <c r="S1714" s="68"/>
      <c r="T1714" s="66">
        <v>1.0</v>
      </c>
      <c r="U1714" s="68"/>
      <c r="V1714" s="68"/>
      <c r="W1714" s="68"/>
      <c r="X1714" s="69"/>
      <c r="Y1714" s="69"/>
      <c r="Z1714" s="66">
        <v>1.0</v>
      </c>
      <c r="AA1714" s="66">
        <v>1.0</v>
      </c>
      <c r="AB1714" s="68"/>
      <c r="AC1714" s="68"/>
      <c r="AD1714" s="68"/>
      <c r="AE1714" s="68"/>
      <c r="AF1714" s="68"/>
      <c r="AG1714" s="68"/>
      <c r="AH1714" s="68"/>
      <c r="AI1714" s="68"/>
      <c r="AJ1714" s="68"/>
      <c r="AK1714" s="68"/>
      <c r="AL1714" s="68"/>
      <c r="AM1714" s="68"/>
      <c r="AN1714" s="68"/>
      <c r="AO1714" s="68"/>
      <c r="AP1714" s="68"/>
      <c r="AQ1714" s="68"/>
      <c r="AR1714" s="68"/>
      <c r="AS1714" s="68"/>
      <c r="AT1714" s="68"/>
      <c r="AU1714" s="68"/>
      <c r="AV1714" s="68"/>
      <c r="AW1714" s="68"/>
      <c r="AX1714" s="68"/>
      <c r="AY1714" s="68"/>
      <c r="AZ1714" s="68"/>
      <c r="BA1714" s="68"/>
      <c r="BB1714" s="68"/>
      <c r="BC1714" s="68"/>
      <c r="BD1714" s="68"/>
      <c r="BE1714" s="68"/>
      <c r="BF1714" s="68"/>
      <c r="BG1714" s="68"/>
      <c r="BH1714" s="68"/>
      <c r="BI1714" s="68"/>
      <c r="BJ1714" s="68"/>
      <c r="BK1714" s="68"/>
      <c r="BL1714" s="68"/>
      <c r="BM1714" s="68"/>
      <c r="BN1714" s="68"/>
      <c r="BO1714" s="68"/>
      <c r="BP1714" s="68"/>
      <c r="BQ1714" s="68"/>
      <c r="BR1714" s="68"/>
      <c r="BS1714" s="68"/>
      <c r="BT1714" s="68"/>
      <c r="BU1714" s="68"/>
      <c r="BV1714" s="68"/>
      <c r="BW1714" s="68"/>
      <c r="BX1714" s="68"/>
      <c r="BY1714" s="68"/>
      <c r="BZ1714" s="68"/>
      <c r="CA1714" s="68"/>
      <c r="CB1714" s="68"/>
      <c r="CC1714" s="68"/>
      <c r="CD1714" s="68"/>
      <c r="CE1714" s="68"/>
      <c r="CF1714" s="68"/>
      <c r="CG1714" s="68"/>
      <c r="CH1714" s="68"/>
      <c r="CI1714" s="68"/>
    </row>
    <row r="1715">
      <c r="A1715" s="66">
        <v>108.0</v>
      </c>
      <c r="B1715" s="68"/>
      <c r="C1715" s="67" t="s">
        <v>758</v>
      </c>
      <c r="D1715" s="67" t="s">
        <v>990</v>
      </c>
      <c r="E1715" s="66">
        <v>2020.0</v>
      </c>
      <c r="F1715" s="67" t="s">
        <v>991</v>
      </c>
      <c r="G1715" s="67" t="s">
        <v>824</v>
      </c>
      <c r="H1715" s="68"/>
      <c r="I1715" s="67" t="s">
        <v>95</v>
      </c>
      <c r="J1715" s="66">
        <v>2050.0</v>
      </c>
      <c r="K1715" s="66">
        <v>234.82</v>
      </c>
      <c r="L1715" s="66">
        <v>2010.0</v>
      </c>
      <c r="M1715" s="67" t="s">
        <v>85</v>
      </c>
      <c r="N1715" s="66">
        <v>91.0</v>
      </c>
      <c r="O1715" s="68"/>
      <c r="P1715" s="66">
        <v>1.0E-8</v>
      </c>
      <c r="Q1715" s="66"/>
      <c r="R1715" s="66">
        <v>2.0</v>
      </c>
      <c r="S1715" s="68"/>
      <c r="T1715" s="66">
        <v>1.0</v>
      </c>
      <c r="U1715" s="68"/>
      <c r="V1715" s="68"/>
      <c r="W1715" s="68"/>
      <c r="X1715" s="69"/>
      <c r="Y1715" s="69"/>
      <c r="Z1715" s="66">
        <v>1.0</v>
      </c>
      <c r="AA1715" s="66">
        <v>1.0</v>
      </c>
      <c r="AB1715" s="68"/>
      <c r="AC1715" s="68"/>
      <c r="AD1715" s="68"/>
      <c r="AE1715" s="68"/>
      <c r="AF1715" s="68"/>
      <c r="AG1715" s="68"/>
      <c r="AH1715" s="68"/>
      <c r="AI1715" s="68"/>
      <c r="AJ1715" s="68"/>
      <c r="AK1715" s="68"/>
      <c r="AL1715" s="68"/>
      <c r="AM1715" s="68"/>
      <c r="AN1715" s="68"/>
      <c r="AO1715" s="68"/>
      <c r="AP1715" s="68"/>
      <c r="AQ1715" s="68"/>
      <c r="AR1715" s="68"/>
      <c r="AS1715" s="68"/>
      <c r="AT1715" s="68"/>
      <c r="AU1715" s="68"/>
      <c r="AV1715" s="68"/>
      <c r="AW1715" s="68"/>
      <c r="AX1715" s="68"/>
      <c r="AY1715" s="68"/>
      <c r="AZ1715" s="68"/>
      <c r="BA1715" s="68"/>
      <c r="BB1715" s="68"/>
      <c r="BC1715" s="68"/>
      <c r="BD1715" s="68"/>
      <c r="BE1715" s="68"/>
      <c r="BF1715" s="68"/>
      <c r="BG1715" s="68"/>
      <c r="BH1715" s="68"/>
      <c r="BI1715" s="68"/>
      <c r="BJ1715" s="68"/>
      <c r="BK1715" s="68"/>
      <c r="BL1715" s="68"/>
      <c r="BM1715" s="68"/>
      <c r="BN1715" s="68"/>
      <c r="BO1715" s="68"/>
      <c r="BP1715" s="68"/>
      <c r="BQ1715" s="68"/>
      <c r="BR1715" s="68"/>
      <c r="BS1715" s="68"/>
      <c r="BT1715" s="68"/>
      <c r="BU1715" s="68"/>
      <c r="BV1715" s="68"/>
      <c r="BW1715" s="68"/>
      <c r="BX1715" s="68"/>
      <c r="BY1715" s="68"/>
      <c r="BZ1715" s="68"/>
      <c r="CA1715" s="68"/>
      <c r="CB1715" s="68"/>
      <c r="CC1715" s="68"/>
      <c r="CD1715" s="68"/>
      <c r="CE1715" s="68"/>
      <c r="CF1715" s="68"/>
      <c r="CG1715" s="68"/>
      <c r="CH1715" s="68"/>
      <c r="CI1715" s="68"/>
    </row>
    <row r="1716">
      <c r="A1716" s="66">
        <v>108.0</v>
      </c>
      <c r="B1716" s="68"/>
      <c r="C1716" s="67" t="s">
        <v>758</v>
      </c>
      <c r="D1716" s="67" t="s">
        <v>990</v>
      </c>
      <c r="E1716" s="66">
        <v>2020.0</v>
      </c>
      <c r="F1716" s="67" t="s">
        <v>991</v>
      </c>
      <c r="G1716" s="67" t="s">
        <v>824</v>
      </c>
      <c r="H1716" s="68"/>
      <c r="I1716" s="67" t="s">
        <v>95</v>
      </c>
      <c r="J1716" s="66">
        <v>2050.0</v>
      </c>
      <c r="K1716" s="66">
        <v>234.82</v>
      </c>
      <c r="L1716" s="66">
        <v>2010.0</v>
      </c>
      <c r="M1716" s="67" t="s">
        <v>85</v>
      </c>
      <c r="N1716" s="66">
        <v>91.0</v>
      </c>
      <c r="O1716" s="68"/>
      <c r="P1716" s="66">
        <v>1.0E-8</v>
      </c>
      <c r="Q1716" s="66"/>
      <c r="R1716" s="66">
        <v>2.0</v>
      </c>
      <c r="S1716" s="68"/>
      <c r="T1716" s="66">
        <v>1.0</v>
      </c>
      <c r="U1716" s="68"/>
      <c r="V1716" s="68"/>
      <c r="W1716" s="68"/>
      <c r="X1716" s="69"/>
      <c r="Y1716" s="69"/>
      <c r="Z1716" s="66">
        <v>1.0</v>
      </c>
      <c r="AA1716" s="66">
        <v>1.0</v>
      </c>
      <c r="AB1716" s="68"/>
      <c r="AC1716" s="68"/>
      <c r="AD1716" s="68"/>
      <c r="AE1716" s="68"/>
      <c r="AF1716" s="68"/>
      <c r="AG1716" s="68"/>
      <c r="AH1716" s="68"/>
      <c r="AI1716" s="68"/>
      <c r="AJ1716" s="68"/>
      <c r="AK1716" s="68"/>
      <c r="AL1716" s="68"/>
      <c r="AM1716" s="68"/>
      <c r="AN1716" s="68"/>
      <c r="AO1716" s="68"/>
      <c r="AP1716" s="68"/>
      <c r="AQ1716" s="68"/>
      <c r="AR1716" s="68"/>
      <c r="AS1716" s="68"/>
      <c r="AT1716" s="68"/>
      <c r="AU1716" s="68"/>
      <c r="AV1716" s="68"/>
      <c r="AW1716" s="68"/>
      <c r="AX1716" s="68"/>
      <c r="AY1716" s="68"/>
      <c r="AZ1716" s="68"/>
      <c r="BA1716" s="68"/>
      <c r="BB1716" s="68"/>
      <c r="BC1716" s="68"/>
      <c r="BD1716" s="68"/>
      <c r="BE1716" s="68"/>
      <c r="BF1716" s="68"/>
      <c r="BG1716" s="68"/>
      <c r="BH1716" s="68"/>
      <c r="BI1716" s="68"/>
      <c r="BJ1716" s="68"/>
      <c r="BK1716" s="68"/>
      <c r="BL1716" s="68"/>
      <c r="BM1716" s="68"/>
      <c r="BN1716" s="68"/>
      <c r="BO1716" s="68"/>
      <c r="BP1716" s="68"/>
      <c r="BQ1716" s="68"/>
      <c r="BR1716" s="68"/>
      <c r="BS1716" s="68"/>
      <c r="BT1716" s="68"/>
      <c r="BU1716" s="68"/>
      <c r="BV1716" s="68"/>
      <c r="BW1716" s="68"/>
      <c r="BX1716" s="68"/>
      <c r="BY1716" s="68"/>
      <c r="BZ1716" s="68"/>
      <c r="CA1716" s="68"/>
      <c r="CB1716" s="68"/>
      <c r="CC1716" s="68"/>
      <c r="CD1716" s="68"/>
      <c r="CE1716" s="68"/>
      <c r="CF1716" s="68"/>
      <c r="CG1716" s="68"/>
      <c r="CH1716" s="68"/>
      <c r="CI1716" s="68"/>
    </row>
    <row r="1717">
      <c r="A1717" s="66">
        <v>108.0</v>
      </c>
      <c r="B1717" s="68"/>
      <c r="C1717" s="67" t="s">
        <v>758</v>
      </c>
      <c r="D1717" s="67" t="s">
        <v>990</v>
      </c>
      <c r="E1717" s="66">
        <v>2020.0</v>
      </c>
      <c r="F1717" s="67" t="s">
        <v>991</v>
      </c>
      <c r="G1717" s="67" t="s">
        <v>824</v>
      </c>
      <c r="H1717" s="68"/>
      <c r="I1717" s="67" t="s">
        <v>95</v>
      </c>
      <c r="J1717" s="66">
        <v>2050.0</v>
      </c>
      <c r="K1717" s="66">
        <v>234.82</v>
      </c>
      <c r="L1717" s="66">
        <v>2010.0</v>
      </c>
      <c r="M1717" s="67" t="s">
        <v>85</v>
      </c>
      <c r="N1717" s="66">
        <v>91.0</v>
      </c>
      <c r="O1717" s="68"/>
      <c r="P1717" s="66">
        <v>1.0E-8</v>
      </c>
      <c r="Q1717" s="66"/>
      <c r="R1717" s="66">
        <v>2.0</v>
      </c>
      <c r="S1717" s="68"/>
      <c r="T1717" s="66">
        <v>1.0</v>
      </c>
      <c r="U1717" s="68"/>
      <c r="V1717" s="68"/>
      <c r="W1717" s="68"/>
      <c r="X1717" s="69"/>
      <c r="Y1717" s="69"/>
      <c r="Z1717" s="66">
        <v>1.0</v>
      </c>
      <c r="AA1717" s="66">
        <v>1.0</v>
      </c>
      <c r="AB1717" s="68"/>
      <c r="AC1717" s="68"/>
      <c r="AD1717" s="68"/>
      <c r="AE1717" s="68"/>
      <c r="AF1717" s="68"/>
      <c r="AG1717" s="68"/>
      <c r="AH1717" s="68"/>
      <c r="AI1717" s="68"/>
      <c r="AJ1717" s="68"/>
      <c r="AK1717" s="68"/>
      <c r="AL1717" s="68"/>
      <c r="AM1717" s="68"/>
      <c r="AN1717" s="68"/>
      <c r="AO1717" s="68"/>
      <c r="AP1717" s="68"/>
      <c r="AQ1717" s="68"/>
      <c r="AR1717" s="68"/>
      <c r="AS1717" s="68"/>
      <c r="AT1717" s="68"/>
      <c r="AU1717" s="68"/>
      <c r="AV1717" s="68"/>
      <c r="AW1717" s="68"/>
      <c r="AX1717" s="68"/>
      <c r="AY1717" s="68"/>
      <c r="AZ1717" s="68"/>
      <c r="BA1717" s="68"/>
      <c r="BB1717" s="68"/>
      <c r="BC1717" s="68"/>
      <c r="BD1717" s="68"/>
      <c r="BE1717" s="68"/>
      <c r="BF1717" s="68"/>
      <c r="BG1717" s="68"/>
      <c r="BH1717" s="68"/>
      <c r="BI1717" s="68"/>
      <c r="BJ1717" s="68"/>
      <c r="BK1717" s="68"/>
      <c r="BL1717" s="68"/>
      <c r="BM1717" s="68"/>
      <c r="BN1717" s="68"/>
      <c r="BO1717" s="68"/>
      <c r="BP1717" s="68"/>
      <c r="BQ1717" s="68"/>
      <c r="BR1717" s="68"/>
      <c r="BS1717" s="68"/>
      <c r="BT1717" s="68"/>
      <c r="BU1717" s="68"/>
      <c r="BV1717" s="68"/>
      <c r="BW1717" s="68"/>
      <c r="BX1717" s="68"/>
      <c r="BY1717" s="68"/>
      <c r="BZ1717" s="68"/>
      <c r="CA1717" s="68"/>
      <c r="CB1717" s="68"/>
      <c r="CC1717" s="68"/>
      <c r="CD1717" s="68"/>
      <c r="CE1717" s="68"/>
      <c r="CF1717" s="68"/>
      <c r="CG1717" s="68"/>
      <c r="CH1717" s="68"/>
      <c r="CI1717" s="68"/>
    </row>
    <row r="1718">
      <c r="A1718" s="66">
        <v>108.0</v>
      </c>
      <c r="B1718" s="68"/>
      <c r="C1718" s="67" t="s">
        <v>758</v>
      </c>
      <c r="D1718" s="67" t="s">
        <v>990</v>
      </c>
      <c r="E1718" s="66">
        <v>2020.0</v>
      </c>
      <c r="F1718" s="67" t="s">
        <v>991</v>
      </c>
      <c r="G1718" s="67" t="s">
        <v>824</v>
      </c>
      <c r="H1718" s="68"/>
      <c r="I1718" s="67" t="s">
        <v>95</v>
      </c>
      <c r="J1718" s="66">
        <v>2050.0</v>
      </c>
      <c r="K1718" s="66">
        <v>123.47</v>
      </c>
      <c r="L1718" s="66">
        <v>2010.0</v>
      </c>
      <c r="M1718" s="67" t="s">
        <v>85</v>
      </c>
      <c r="N1718" s="66">
        <v>91.0</v>
      </c>
      <c r="O1718" s="68"/>
      <c r="P1718" s="66">
        <v>1.0E-8</v>
      </c>
      <c r="Q1718" s="66"/>
      <c r="R1718" s="66">
        <v>3.0</v>
      </c>
      <c r="S1718" s="68"/>
      <c r="T1718" s="66">
        <v>1.0</v>
      </c>
      <c r="U1718" s="68"/>
      <c r="V1718" s="68"/>
      <c r="W1718" s="68"/>
      <c r="X1718" s="69"/>
      <c r="Y1718" s="69"/>
      <c r="Z1718" s="66">
        <v>1.0</v>
      </c>
      <c r="AA1718" s="66">
        <v>1.0</v>
      </c>
      <c r="AB1718" s="68"/>
      <c r="AC1718" s="68"/>
      <c r="AD1718" s="68"/>
      <c r="AE1718" s="68"/>
      <c r="AF1718" s="68"/>
      <c r="AG1718" s="68"/>
      <c r="AH1718" s="68"/>
      <c r="AI1718" s="68"/>
      <c r="AJ1718" s="68"/>
      <c r="AK1718" s="68"/>
      <c r="AL1718" s="68"/>
      <c r="AM1718" s="68"/>
      <c r="AN1718" s="68"/>
      <c r="AO1718" s="68"/>
      <c r="AP1718" s="68"/>
      <c r="AQ1718" s="68"/>
      <c r="AR1718" s="68"/>
      <c r="AS1718" s="68"/>
      <c r="AT1718" s="68"/>
      <c r="AU1718" s="68"/>
      <c r="AV1718" s="68"/>
      <c r="AW1718" s="68"/>
      <c r="AX1718" s="68"/>
      <c r="AY1718" s="68"/>
      <c r="AZ1718" s="68"/>
      <c r="BA1718" s="68"/>
      <c r="BB1718" s="68"/>
      <c r="BC1718" s="68"/>
      <c r="BD1718" s="68"/>
      <c r="BE1718" s="68"/>
      <c r="BF1718" s="68"/>
      <c r="BG1718" s="68"/>
      <c r="BH1718" s="68"/>
      <c r="BI1718" s="68"/>
      <c r="BJ1718" s="68"/>
      <c r="BK1718" s="68"/>
      <c r="BL1718" s="68"/>
      <c r="BM1718" s="68"/>
      <c r="BN1718" s="68"/>
      <c r="BO1718" s="68"/>
      <c r="BP1718" s="68"/>
      <c r="BQ1718" s="68"/>
      <c r="BR1718" s="68"/>
      <c r="BS1718" s="68"/>
      <c r="BT1718" s="68"/>
      <c r="BU1718" s="68"/>
      <c r="BV1718" s="68"/>
      <c r="BW1718" s="68"/>
      <c r="BX1718" s="68"/>
      <c r="BY1718" s="68"/>
      <c r="BZ1718" s="68"/>
      <c r="CA1718" s="68"/>
      <c r="CB1718" s="68"/>
      <c r="CC1718" s="68"/>
      <c r="CD1718" s="68"/>
      <c r="CE1718" s="68"/>
      <c r="CF1718" s="68"/>
      <c r="CG1718" s="68"/>
      <c r="CH1718" s="68"/>
      <c r="CI1718" s="68"/>
    </row>
    <row r="1719">
      <c r="A1719" s="66">
        <v>108.0</v>
      </c>
      <c r="B1719" s="68"/>
      <c r="C1719" s="67" t="s">
        <v>758</v>
      </c>
      <c r="D1719" s="67" t="s">
        <v>990</v>
      </c>
      <c r="E1719" s="66">
        <v>2020.0</v>
      </c>
      <c r="F1719" s="67" t="s">
        <v>991</v>
      </c>
      <c r="G1719" s="67" t="s">
        <v>824</v>
      </c>
      <c r="H1719" s="68"/>
      <c r="I1719" s="67" t="s">
        <v>95</v>
      </c>
      <c r="J1719" s="66">
        <v>2050.0</v>
      </c>
      <c r="K1719" s="66">
        <v>47.05</v>
      </c>
      <c r="L1719" s="66">
        <v>2010.0</v>
      </c>
      <c r="M1719" s="67" t="s">
        <v>85</v>
      </c>
      <c r="N1719" s="66">
        <v>91.0</v>
      </c>
      <c r="O1719" s="68"/>
      <c r="P1719" s="66">
        <v>1.0E-8</v>
      </c>
      <c r="Q1719" s="66"/>
      <c r="R1719" s="66">
        <v>5.0</v>
      </c>
      <c r="S1719" s="68"/>
      <c r="T1719" s="66">
        <v>1.0</v>
      </c>
      <c r="U1719" s="68"/>
      <c r="V1719" s="68"/>
      <c r="W1719" s="68"/>
      <c r="X1719" s="69"/>
      <c r="Y1719" s="69"/>
      <c r="Z1719" s="66">
        <v>1.0</v>
      </c>
      <c r="AA1719" s="66">
        <v>1.0</v>
      </c>
      <c r="AB1719" s="68"/>
      <c r="AC1719" s="68"/>
      <c r="AD1719" s="68"/>
      <c r="AE1719" s="68"/>
      <c r="AF1719" s="68"/>
      <c r="AG1719" s="68"/>
      <c r="AH1719" s="68"/>
      <c r="AI1719" s="68"/>
      <c r="AJ1719" s="68"/>
      <c r="AK1719" s="68"/>
      <c r="AL1719" s="68"/>
      <c r="AM1719" s="68"/>
      <c r="AN1719" s="68"/>
      <c r="AO1719" s="68"/>
      <c r="AP1719" s="68"/>
      <c r="AQ1719" s="68"/>
      <c r="AR1719" s="68"/>
      <c r="AS1719" s="68"/>
      <c r="AT1719" s="68"/>
      <c r="AU1719" s="68"/>
      <c r="AV1719" s="68"/>
      <c r="AW1719" s="68"/>
      <c r="AX1719" s="68"/>
      <c r="AY1719" s="68"/>
      <c r="AZ1719" s="68"/>
      <c r="BA1719" s="68"/>
      <c r="BB1719" s="68"/>
      <c r="BC1719" s="68"/>
      <c r="BD1719" s="68"/>
      <c r="BE1719" s="68"/>
      <c r="BF1719" s="68"/>
      <c r="BG1719" s="68"/>
      <c r="BH1719" s="68"/>
      <c r="BI1719" s="68"/>
      <c r="BJ1719" s="68"/>
      <c r="BK1719" s="68"/>
      <c r="BL1719" s="68"/>
      <c r="BM1719" s="68"/>
      <c r="BN1719" s="68"/>
      <c r="BO1719" s="68"/>
      <c r="BP1719" s="68"/>
      <c r="BQ1719" s="68"/>
      <c r="BR1719" s="68"/>
      <c r="BS1719" s="68"/>
      <c r="BT1719" s="68"/>
      <c r="BU1719" s="68"/>
      <c r="BV1719" s="68"/>
      <c r="BW1719" s="68"/>
      <c r="BX1719" s="68"/>
      <c r="BY1719" s="68"/>
      <c r="BZ1719" s="68"/>
      <c r="CA1719" s="68"/>
      <c r="CB1719" s="68"/>
      <c r="CC1719" s="68"/>
      <c r="CD1719" s="68"/>
      <c r="CE1719" s="68"/>
      <c r="CF1719" s="68"/>
      <c r="CG1719" s="68"/>
      <c r="CH1719" s="68"/>
      <c r="CI1719" s="68"/>
    </row>
    <row r="1720">
      <c r="A1720" s="66">
        <v>108.0</v>
      </c>
      <c r="B1720" s="68"/>
      <c r="C1720" s="67" t="s">
        <v>758</v>
      </c>
      <c r="D1720" s="67" t="s">
        <v>990</v>
      </c>
      <c r="E1720" s="66">
        <v>2020.0</v>
      </c>
      <c r="F1720" s="67" t="s">
        <v>991</v>
      </c>
      <c r="G1720" s="67" t="s">
        <v>824</v>
      </c>
      <c r="H1720" s="68"/>
      <c r="I1720" s="67" t="s">
        <v>95</v>
      </c>
      <c r="J1720" s="66">
        <v>2050.0</v>
      </c>
      <c r="K1720" s="66">
        <v>234.72</v>
      </c>
      <c r="L1720" s="66">
        <v>2010.0</v>
      </c>
      <c r="M1720" s="67" t="s">
        <v>85</v>
      </c>
      <c r="N1720" s="66">
        <v>91.0</v>
      </c>
      <c r="O1720" s="68"/>
      <c r="P1720" s="66">
        <v>1.0E-5</v>
      </c>
      <c r="Q1720" s="66"/>
      <c r="R1720" s="66">
        <v>2.0</v>
      </c>
      <c r="S1720" s="68"/>
      <c r="T1720" s="66">
        <v>1.0</v>
      </c>
      <c r="U1720" s="68"/>
      <c r="V1720" s="68"/>
      <c r="W1720" s="68"/>
      <c r="X1720" s="69"/>
      <c r="Y1720" s="69"/>
      <c r="Z1720" s="66">
        <v>1.0</v>
      </c>
      <c r="AA1720" s="66">
        <v>1.0</v>
      </c>
      <c r="AB1720" s="68"/>
      <c r="AC1720" s="68"/>
      <c r="AD1720" s="68"/>
      <c r="AE1720" s="68"/>
      <c r="AF1720" s="68"/>
      <c r="AG1720" s="68"/>
      <c r="AH1720" s="68"/>
      <c r="AI1720" s="68"/>
      <c r="AJ1720" s="68"/>
      <c r="AK1720" s="68"/>
      <c r="AL1720" s="68"/>
      <c r="AM1720" s="68"/>
      <c r="AN1720" s="68"/>
      <c r="AO1720" s="68"/>
      <c r="AP1720" s="68"/>
      <c r="AQ1720" s="68"/>
      <c r="AR1720" s="68"/>
      <c r="AS1720" s="68"/>
      <c r="AT1720" s="68"/>
      <c r="AU1720" s="68"/>
      <c r="AV1720" s="68"/>
      <c r="AW1720" s="68"/>
      <c r="AX1720" s="68"/>
      <c r="AY1720" s="68"/>
      <c r="AZ1720" s="68"/>
      <c r="BA1720" s="68"/>
      <c r="BB1720" s="68"/>
      <c r="BC1720" s="68"/>
      <c r="BD1720" s="68"/>
      <c r="BE1720" s="68"/>
      <c r="BF1720" s="68"/>
      <c r="BG1720" s="68"/>
      <c r="BH1720" s="68"/>
      <c r="BI1720" s="68"/>
      <c r="BJ1720" s="68"/>
      <c r="BK1720" s="68"/>
      <c r="BL1720" s="68"/>
      <c r="BM1720" s="68"/>
      <c r="BN1720" s="68"/>
      <c r="BO1720" s="68"/>
      <c r="BP1720" s="68"/>
      <c r="BQ1720" s="68"/>
      <c r="BR1720" s="68"/>
      <c r="BS1720" s="68"/>
      <c r="BT1720" s="68"/>
      <c r="BU1720" s="68"/>
      <c r="BV1720" s="68"/>
      <c r="BW1720" s="68"/>
      <c r="BX1720" s="68"/>
      <c r="BY1720" s="68"/>
      <c r="BZ1720" s="68"/>
      <c r="CA1720" s="68"/>
      <c r="CB1720" s="68"/>
      <c r="CC1720" s="68"/>
      <c r="CD1720" s="68"/>
      <c r="CE1720" s="68"/>
      <c r="CF1720" s="68"/>
      <c r="CG1720" s="68"/>
      <c r="CH1720" s="68"/>
      <c r="CI1720" s="68"/>
    </row>
    <row r="1721">
      <c r="A1721" s="66">
        <v>108.0</v>
      </c>
      <c r="B1721" s="68"/>
      <c r="C1721" s="67" t="s">
        <v>758</v>
      </c>
      <c r="D1721" s="67" t="s">
        <v>990</v>
      </c>
      <c r="E1721" s="66">
        <v>2020.0</v>
      </c>
      <c r="F1721" s="67" t="s">
        <v>991</v>
      </c>
      <c r="G1721" s="67" t="s">
        <v>824</v>
      </c>
      <c r="H1721" s="68"/>
      <c r="I1721" s="67" t="s">
        <v>95</v>
      </c>
      <c r="J1721" s="66">
        <v>2050.0</v>
      </c>
      <c r="K1721" s="66">
        <v>123.42</v>
      </c>
      <c r="L1721" s="66">
        <v>2010.0</v>
      </c>
      <c r="M1721" s="67" t="s">
        <v>85</v>
      </c>
      <c r="N1721" s="66">
        <v>91.0</v>
      </c>
      <c r="O1721" s="68"/>
      <c r="P1721" s="66">
        <v>1.0E-5</v>
      </c>
      <c r="Q1721" s="66"/>
      <c r="R1721" s="66">
        <v>3.0</v>
      </c>
      <c r="S1721" s="68"/>
      <c r="T1721" s="66">
        <v>1.0</v>
      </c>
      <c r="U1721" s="68"/>
      <c r="V1721" s="68"/>
      <c r="W1721" s="68"/>
      <c r="X1721" s="69"/>
      <c r="Y1721" s="69"/>
      <c r="Z1721" s="66">
        <v>1.0</v>
      </c>
      <c r="AA1721" s="66">
        <v>1.0</v>
      </c>
      <c r="AB1721" s="68"/>
      <c r="AC1721" s="68"/>
      <c r="AD1721" s="68"/>
      <c r="AE1721" s="68"/>
      <c r="AF1721" s="68"/>
      <c r="AG1721" s="68"/>
      <c r="AH1721" s="68"/>
      <c r="AI1721" s="68"/>
      <c r="AJ1721" s="68"/>
      <c r="AK1721" s="68"/>
      <c r="AL1721" s="68"/>
      <c r="AM1721" s="68"/>
      <c r="AN1721" s="68"/>
      <c r="AO1721" s="68"/>
      <c r="AP1721" s="68"/>
      <c r="AQ1721" s="68"/>
      <c r="AR1721" s="68"/>
      <c r="AS1721" s="68"/>
      <c r="AT1721" s="68"/>
      <c r="AU1721" s="68"/>
      <c r="AV1721" s="68"/>
      <c r="AW1721" s="68"/>
      <c r="AX1721" s="68"/>
      <c r="AY1721" s="68"/>
      <c r="AZ1721" s="68"/>
      <c r="BA1721" s="68"/>
      <c r="BB1721" s="68"/>
      <c r="BC1721" s="68"/>
      <c r="BD1721" s="68"/>
      <c r="BE1721" s="68"/>
      <c r="BF1721" s="68"/>
      <c r="BG1721" s="68"/>
      <c r="BH1721" s="68"/>
      <c r="BI1721" s="68"/>
      <c r="BJ1721" s="68"/>
      <c r="BK1721" s="68"/>
      <c r="BL1721" s="68"/>
      <c r="BM1721" s="68"/>
      <c r="BN1721" s="68"/>
      <c r="BO1721" s="68"/>
      <c r="BP1721" s="68"/>
      <c r="BQ1721" s="68"/>
      <c r="BR1721" s="68"/>
      <c r="BS1721" s="68"/>
      <c r="BT1721" s="68"/>
      <c r="BU1721" s="68"/>
      <c r="BV1721" s="68"/>
      <c r="BW1721" s="68"/>
      <c r="BX1721" s="68"/>
      <c r="BY1721" s="68"/>
      <c r="BZ1721" s="68"/>
      <c r="CA1721" s="68"/>
      <c r="CB1721" s="68"/>
      <c r="CC1721" s="68"/>
      <c r="CD1721" s="68"/>
      <c r="CE1721" s="68"/>
      <c r="CF1721" s="68"/>
      <c r="CG1721" s="68"/>
      <c r="CH1721" s="68"/>
      <c r="CI1721" s="68"/>
    </row>
    <row r="1722">
      <c r="A1722" s="66">
        <v>108.0</v>
      </c>
      <c r="B1722" s="68"/>
      <c r="C1722" s="67" t="s">
        <v>758</v>
      </c>
      <c r="D1722" s="67" t="s">
        <v>990</v>
      </c>
      <c r="E1722" s="66">
        <v>2020.0</v>
      </c>
      <c r="F1722" s="67" t="s">
        <v>991</v>
      </c>
      <c r="G1722" s="67" t="s">
        <v>824</v>
      </c>
      <c r="H1722" s="68"/>
      <c r="I1722" s="67" t="s">
        <v>95</v>
      </c>
      <c r="J1722" s="66">
        <v>2050.0</v>
      </c>
      <c r="K1722" s="66">
        <v>123.24</v>
      </c>
      <c r="L1722" s="66">
        <v>2010.0</v>
      </c>
      <c r="M1722" s="67" t="s">
        <v>85</v>
      </c>
      <c r="N1722" s="66">
        <v>91.0</v>
      </c>
      <c r="O1722" s="68"/>
      <c r="P1722" s="66">
        <v>5.0E-5</v>
      </c>
      <c r="Q1722" s="66"/>
      <c r="R1722" s="66">
        <v>3.0</v>
      </c>
      <c r="S1722" s="68"/>
      <c r="T1722" s="66">
        <v>1.0</v>
      </c>
      <c r="U1722" s="68"/>
      <c r="V1722" s="68"/>
      <c r="W1722" s="68"/>
      <c r="X1722" s="69"/>
      <c r="Y1722" s="69"/>
      <c r="Z1722" s="66">
        <v>1.0</v>
      </c>
      <c r="AA1722" s="66">
        <v>1.0</v>
      </c>
      <c r="AB1722" s="68"/>
      <c r="AC1722" s="68"/>
      <c r="AD1722" s="68"/>
      <c r="AE1722" s="68"/>
      <c r="AF1722" s="68"/>
      <c r="AG1722" s="68"/>
      <c r="AH1722" s="68"/>
      <c r="AI1722" s="68"/>
      <c r="AJ1722" s="68"/>
      <c r="AK1722" s="68"/>
      <c r="AL1722" s="68"/>
      <c r="AM1722" s="68"/>
      <c r="AN1722" s="68"/>
      <c r="AO1722" s="68"/>
      <c r="AP1722" s="68"/>
      <c r="AQ1722" s="68"/>
      <c r="AR1722" s="68"/>
      <c r="AS1722" s="68"/>
      <c r="AT1722" s="68"/>
      <c r="AU1722" s="68"/>
      <c r="AV1722" s="68"/>
      <c r="AW1722" s="68"/>
      <c r="AX1722" s="68"/>
      <c r="AY1722" s="68"/>
      <c r="AZ1722" s="68"/>
      <c r="BA1722" s="68"/>
      <c r="BB1722" s="68"/>
      <c r="BC1722" s="68"/>
      <c r="BD1722" s="68"/>
      <c r="BE1722" s="68"/>
      <c r="BF1722" s="68"/>
      <c r="BG1722" s="68"/>
      <c r="BH1722" s="68"/>
      <c r="BI1722" s="68"/>
      <c r="BJ1722" s="68"/>
      <c r="BK1722" s="68"/>
      <c r="BL1722" s="68"/>
      <c r="BM1722" s="68"/>
      <c r="BN1722" s="68"/>
      <c r="BO1722" s="68"/>
      <c r="BP1722" s="68"/>
      <c r="BQ1722" s="68"/>
      <c r="BR1722" s="68"/>
      <c r="BS1722" s="68"/>
      <c r="BT1722" s="68"/>
      <c r="BU1722" s="68"/>
      <c r="BV1722" s="68"/>
      <c r="BW1722" s="68"/>
      <c r="BX1722" s="68"/>
      <c r="BY1722" s="68"/>
      <c r="BZ1722" s="68"/>
      <c r="CA1722" s="68"/>
      <c r="CB1722" s="68"/>
      <c r="CC1722" s="68"/>
      <c r="CD1722" s="68"/>
      <c r="CE1722" s="68"/>
      <c r="CF1722" s="68"/>
      <c r="CG1722" s="68"/>
      <c r="CH1722" s="68"/>
      <c r="CI1722" s="68"/>
    </row>
    <row r="1723">
      <c r="A1723" s="66">
        <v>108.0</v>
      </c>
      <c r="B1723" s="68"/>
      <c r="C1723" s="67" t="s">
        <v>758</v>
      </c>
      <c r="D1723" s="67" t="s">
        <v>990</v>
      </c>
      <c r="E1723" s="66">
        <v>2020.0</v>
      </c>
      <c r="F1723" s="67" t="s">
        <v>991</v>
      </c>
      <c r="G1723" s="67" t="s">
        <v>824</v>
      </c>
      <c r="H1723" s="68"/>
      <c r="I1723" s="67" t="s">
        <v>95</v>
      </c>
      <c r="J1723" s="66">
        <v>2050.0</v>
      </c>
      <c r="K1723" s="66">
        <v>435.28</v>
      </c>
      <c r="L1723" s="66">
        <v>2010.0</v>
      </c>
      <c r="M1723" s="67" t="s">
        <v>85</v>
      </c>
      <c r="N1723" s="66">
        <v>91.0</v>
      </c>
      <c r="O1723" s="68"/>
      <c r="P1723" s="66">
        <v>1.0E-4</v>
      </c>
      <c r="Q1723" s="66"/>
      <c r="R1723" s="66">
        <v>1.0000001</v>
      </c>
      <c r="S1723" s="68"/>
      <c r="T1723" s="66">
        <v>1.0</v>
      </c>
      <c r="U1723" s="68"/>
      <c r="V1723" s="68"/>
      <c r="W1723" s="68"/>
      <c r="X1723" s="69"/>
      <c r="Y1723" s="69"/>
      <c r="Z1723" s="66">
        <v>1.0</v>
      </c>
      <c r="AA1723" s="66">
        <v>1.0</v>
      </c>
      <c r="AB1723" s="68"/>
      <c r="AC1723" s="68"/>
      <c r="AD1723" s="68"/>
      <c r="AE1723" s="68"/>
      <c r="AF1723" s="68"/>
      <c r="AG1723" s="68"/>
      <c r="AH1723" s="68"/>
      <c r="AI1723" s="68"/>
      <c r="AJ1723" s="68"/>
      <c r="AK1723" s="68"/>
      <c r="AL1723" s="68"/>
      <c r="AM1723" s="68"/>
      <c r="AN1723" s="68"/>
      <c r="AO1723" s="68"/>
      <c r="AP1723" s="68"/>
      <c r="AQ1723" s="68"/>
      <c r="AR1723" s="68"/>
      <c r="AS1723" s="68"/>
      <c r="AT1723" s="68"/>
      <c r="AU1723" s="68"/>
      <c r="AV1723" s="68"/>
      <c r="AW1723" s="68"/>
      <c r="AX1723" s="68"/>
      <c r="AY1723" s="68"/>
      <c r="AZ1723" s="68"/>
      <c r="BA1723" s="68"/>
      <c r="BB1723" s="68"/>
      <c r="BC1723" s="68"/>
      <c r="BD1723" s="68"/>
      <c r="BE1723" s="68"/>
      <c r="BF1723" s="68"/>
      <c r="BG1723" s="68"/>
      <c r="BH1723" s="68"/>
      <c r="BI1723" s="68"/>
      <c r="BJ1723" s="68"/>
      <c r="BK1723" s="68"/>
      <c r="BL1723" s="68"/>
      <c r="BM1723" s="68"/>
      <c r="BN1723" s="68"/>
      <c r="BO1723" s="68"/>
      <c r="BP1723" s="68"/>
      <c r="BQ1723" s="68"/>
      <c r="BR1723" s="68"/>
      <c r="BS1723" s="68"/>
      <c r="BT1723" s="68"/>
      <c r="BU1723" s="68"/>
      <c r="BV1723" s="68"/>
      <c r="BW1723" s="68"/>
      <c r="BX1723" s="68"/>
      <c r="BY1723" s="68"/>
      <c r="BZ1723" s="68"/>
      <c r="CA1723" s="68"/>
      <c r="CB1723" s="68"/>
      <c r="CC1723" s="68"/>
      <c r="CD1723" s="68"/>
      <c r="CE1723" s="68"/>
      <c r="CF1723" s="68"/>
      <c r="CG1723" s="68"/>
      <c r="CH1723" s="68"/>
      <c r="CI1723" s="68"/>
    </row>
    <row r="1724">
      <c r="A1724" s="66">
        <v>108.0</v>
      </c>
      <c r="B1724" s="68"/>
      <c r="C1724" s="67" t="s">
        <v>758</v>
      </c>
      <c r="D1724" s="67" t="s">
        <v>990</v>
      </c>
      <c r="E1724" s="66">
        <v>2020.0</v>
      </c>
      <c r="F1724" s="67" t="s">
        <v>991</v>
      </c>
      <c r="G1724" s="67" t="s">
        <v>824</v>
      </c>
      <c r="H1724" s="68"/>
      <c r="I1724" s="67" t="s">
        <v>95</v>
      </c>
      <c r="J1724" s="66">
        <v>2050.0</v>
      </c>
      <c r="K1724" s="66">
        <v>435.28</v>
      </c>
      <c r="L1724" s="66">
        <v>2010.0</v>
      </c>
      <c r="M1724" s="67" t="s">
        <v>85</v>
      </c>
      <c r="N1724" s="66">
        <v>91.0</v>
      </c>
      <c r="O1724" s="68"/>
      <c r="P1724" s="66">
        <v>1.0E-4</v>
      </c>
      <c r="Q1724" s="66"/>
      <c r="R1724" s="66">
        <v>1.0000001</v>
      </c>
      <c r="S1724" s="68"/>
      <c r="T1724" s="66">
        <v>1.0</v>
      </c>
      <c r="U1724" s="68"/>
      <c r="V1724" s="68"/>
      <c r="W1724" s="68"/>
      <c r="X1724" s="69"/>
      <c r="Y1724" s="69"/>
      <c r="Z1724" s="66">
        <v>1.0</v>
      </c>
      <c r="AA1724" s="66">
        <v>1.0</v>
      </c>
      <c r="AB1724" s="68"/>
      <c r="AC1724" s="68"/>
      <c r="AD1724" s="68"/>
      <c r="AE1724" s="68"/>
      <c r="AF1724" s="68"/>
      <c r="AG1724" s="68"/>
      <c r="AH1724" s="68"/>
      <c r="AI1724" s="68"/>
      <c r="AJ1724" s="68"/>
      <c r="AK1724" s="68"/>
      <c r="AL1724" s="68"/>
      <c r="AM1724" s="68"/>
      <c r="AN1724" s="68"/>
      <c r="AO1724" s="68"/>
      <c r="AP1724" s="68"/>
      <c r="AQ1724" s="68"/>
      <c r="AR1724" s="68"/>
      <c r="AS1724" s="68"/>
      <c r="AT1724" s="68"/>
      <c r="AU1724" s="68"/>
      <c r="AV1724" s="68"/>
      <c r="AW1724" s="68"/>
      <c r="AX1724" s="68"/>
      <c r="AY1724" s="68"/>
      <c r="AZ1724" s="68"/>
      <c r="BA1724" s="68"/>
      <c r="BB1724" s="68"/>
      <c r="BC1724" s="68"/>
      <c r="BD1724" s="68"/>
      <c r="BE1724" s="68"/>
      <c r="BF1724" s="68"/>
      <c r="BG1724" s="68"/>
      <c r="BH1724" s="68"/>
      <c r="BI1724" s="68"/>
      <c r="BJ1724" s="68"/>
      <c r="BK1724" s="68"/>
      <c r="BL1724" s="68"/>
      <c r="BM1724" s="68"/>
      <c r="BN1724" s="68"/>
      <c r="BO1724" s="68"/>
      <c r="BP1724" s="68"/>
      <c r="BQ1724" s="68"/>
      <c r="BR1724" s="68"/>
      <c r="BS1724" s="68"/>
      <c r="BT1724" s="68"/>
      <c r="BU1724" s="68"/>
      <c r="BV1724" s="68"/>
      <c r="BW1724" s="68"/>
      <c r="BX1724" s="68"/>
      <c r="BY1724" s="68"/>
      <c r="BZ1724" s="68"/>
      <c r="CA1724" s="68"/>
      <c r="CB1724" s="68"/>
      <c r="CC1724" s="68"/>
      <c r="CD1724" s="68"/>
      <c r="CE1724" s="68"/>
      <c r="CF1724" s="68"/>
      <c r="CG1724" s="68"/>
      <c r="CH1724" s="68"/>
      <c r="CI1724" s="68"/>
    </row>
    <row r="1725">
      <c r="A1725" s="66">
        <v>108.0</v>
      </c>
      <c r="B1725" s="68"/>
      <c r="C1725" s="67" t="s">
        <v>758</v>
      </c>
      <c r="D1725" s="67" t="s">
        <v>990</v>
      </c>
      <c r="E1725" s="66">
        <v>2020.0</v>
      </c>
      <c r="F1725" s="67" t="s">
        <v>991</v>
      </c>
      <c r="G1725" s="67" t="s">
        <v>824</v>
      </c>
      <c r="H1725" s="68"/>
      <c r="I1725" s="67" t="s">
        <v>95</v>
      </c>
      <c r="J1725" s="66">
        <v>2050.0</v>
      </c>
      <c r="K1725" s="66">
        <v>322.24</v>
      </c>
      <c r="L1725" s="66">
        <v>2010.0</v>
      </c>
      <c r="M1725" s="67" t="s">
        <v>85</v>
      </c>
      <c r="N1725" s="66">
        <v>91.0</v>
      </c>
      <c r="O1725" s="68"/>
      <c r="P1725" s="66">
        <v>1.0E-4</v>
      </c>
      <c r="Q1725" s="66"/>
      <c r="R1725" s="66">
        <v>1.5</v>
      </c>
      <c r="S1725" s="68"/>
      <c r="T1725" s="66">
        <v>1.0</v>
      </c>
      <c r="U1725" s="68"/>
      <c r="V1725" s="68"/>
      <c r="W1725" s="68"/>
      <c r="X1725" s="69"/>
      <c r="Y1725" s="69"/>
      <c r="Z1725" s="66">
        <v>1.0</v>
      </c>
      <c r="AA1725" s="66">
        <v>1.0</v>
      </c>
      <c r="AB1725" s="68"/>
      <c r="AC1725" s="68"/>
      <c r="AD1725" s="68"/>
      <c r="AE1725" s="68"/>
      <c r="AF1725" s="68"/>
      <c r="AG1725" s="68"/>
      <c r="AH1725" s="68"/>
      <c r="AI1725" s="68"/>
      <c r="AJ1725" s="68"/>
      <c r="AK1725" s="68"/>
      <c r="AL1725" s="68"/>
      <c r="AM1725" s="68"/>
      <c r="AN1725" s="68"/>
      <c r="AO1725" s="68"/>
      <c r="AP1725" s="68"/>
      <c r="AQ1725" s="68"/>
      <c r="AR1725" s="68"/>
      <c r="AS1725" s="68"/>
      <c r="AT1725" s="68"/>
      <c r="AU1725" s="68"/>
      <c r="AV1725" s="68"/>
      <c r="AW1725" s="68"/>
      <c r="AX1725" s="68"/>
      <c r="AY1725" s="68"/>
      <c r="AZ1725" s="68"/>
      <c r="BA1725" s="68"/>
      <c r="BB1725" s="68"/>
      <c r="BC1725" s="68"/>
      <c r="BD1725" s="68"/>
      <c r="BE1725" s="68"/>
      <c r="BF1725" s="68"/>
      <c r="BG1725" s="68"/>
      <c r="BH1725" s="68"/>
      <c r="BI1725" s="68"/>
      <c r="BJ1725" s="68"/>
      <c r="BK1725" s="68"/>
      <c r="BL1725" s="68"/>
      <c r="BM1725" s="68"/>
      <c r="BN1725" s="68"/>
      <c r="BO1725" s="68"/>
      <c r="BP1725" s="68"/>
      <c r="BQ1725" s="68"/>
      <c r="BR1725" s="68"/>
      <c r="BS1725" s="68"/>
      <c r="BT1725" s="68"/>
      <c r="BU1725" s="68"/>
      <c r="BV1725" s="68"/>
      <c r="BW1725" s="68"/>
      <c r="BX1725" s="68"/>
      <c r="BY1725" s="68"/>
      <c r="BZ1725" s="68"/>
      <c r="CA1725" s="68"/>
      <c r="CB1725" s="68"/>
      <c r="CC1725" s="68"/>
      <c r="CD1725" s="68"/>
      <c r="CE1725" s="68"/>
      <c r="CF1725" s="68"/>
      <c r="CG1725" s="68"/>
      <c r="CH1725" s="68"/>
      <c r="CI1725" s="68"/>
    </row>
    <row r="1726">
      <c r="A1726" s="66">
        <v>108.0</v>
      </c>
      <c r="B1726" s="68"/>
      <c r="C1726" s="67" t="s">
        <v>758</v>
      </c>
      <c r="D1726" s="67" t="s">
        <v>990</v>
      </c>
      <c r="E1726" s="66">
        <v>2020.0</v>
      </c>
      <c r="F1726" s="67" t="s">
        <v>991</v>
      </c>
      <c r="G1726" s="67" t="s">
        <v>824</v>
      </c>
      <c r="H1726" s="68"/>
      <c r="I1726" s="67" t="s">
        <v>95</v>
      </c>
      <c r="J1726" s="66">
        <v>2050.0</v>
      </c>
      <c r="K1726" s="66">
        <v>230.06</v>
      </c>
      <c r="L1726" s="66">
        <v>2010.0</v>
      </c>
      <c r="M1726" s="67" t="s">
        <v>85</v>
      </c>
      <c r="N1726" s="66">
        <v>91.0</v>
      </c>
      <c r="O1726" s="68"/>
      <c r="P1726" s="66">
        <v>5.0E-4</v>
      </c>
      <c r="Q1726" s="66"/>
      <c r="R1726" s="66">
        <v>2.0</v>
      </c>
      <c r="S1726" s="68"/>
      <c r="T1726" s="66">
        <v>1.0</v>
      </c>
      <c r="U1726" s="68"/>
      <c r="V1726" s="68"/>
      <c r="W1726" s="68"/>
      <c r="X1726" s="69"/>
      <c r="Y1726" s="69"/>
      <c r="Z1726" s="66">
        <v>1.0</v>
      </c>
      <c r="AA1726" s="66">
        <v>1.0</v>
      </c>
      <c r="AB1726" s="68"/>
      <c r="AC1726" s="68"/>
      <c r="AD1726" s="68"/>
      <c r="AE1726" s="68"/>
      <c r="AF1726" s="68"/>
      <c r="AG1726" s="68"/>
      <c r="AH1726" s="68"/>
      <c r="AI1726" s="68"/>
      <c r="AJ1726" s="68"/>
      <c r="AK1726" s="68"/>
      <c r="AL1726" s="68"/>
      <c r="AM1726" s="68"/>
      <c r="AN1726" s="68"/>
      <c r="AO1726" s="68"/>
      <c r="AP1726" s="68"/>
      <c r="AQ1726" s="68"/>
      <c r="AR1726" s="68"/>
      <c r="AS1726" s="68"/>
      <c r="AT1726" s="68"/>
      <c r="AU1726" s="68"/>
      <c r="AV1726" s="68"/>
      <c r="AW1726" s="68"/>
      <c r="AX1726" s="68"/>
      <c r="AY1726" s="68"/>
      <c r="AZ1726" s="68"/>
      <c r="BA1726" s="68"/>
      <c r="BB1726" s="68"/>
      <c r="BC1726" s="68"/>
      <c r="BD1726" s="68"/>
      <c r="BE1726" s="68"/>
      <c r="BF1726" s="68"/>
      <c r="BG1726" s="68"/>
      <c r="BH1726" s="68"/>
      <c r="BI1726" s="68"/>
      <c r="BJ1726" s="68"/>
      <c r="BK1726" s="68"/>
      <c r="BL1726" s="68"/>
      <c r="BM1726" s="68"/>
      <c r="BN1726" s="68"/>
      <c r="BO1726" s="68"/>
      <c r="BP1726" s="68"/>
      <c r="BQ1726" s="68"/>
      <c r="BR1726" s="68"/>
      <c r="BS1726" s="68"/>
      <c r="BT1726" s="68"/>
      <c r="BU1726" s="68"/>
      <c r="BV1726" s="68"/>
      <c r="BW1726" s="68"/>
      <c r="BX1726" s="68"/>
      <c r="BY1726" s="68"/>
      <c r="BZ1726" s="68"/>
      <c r="CA1726" s="68"/>
      <c r="CB1726" s="68"/>
      <c r="CC1726" s="68"/>
      <c r="CD1726" s="68"/>
      <c r="CE1726" s="68"/>
      <c r="CF1726" s="68"/>
      <c r="CG1726" s="68"/>
      <c r="CH1726" s="68"/>
      <c r="CI1726" s="68"/>
    </row>
    <row r="1727">
      <c r="A1727" s="66">
        <v>108.0</v>
      </c>
      <c r="B1727" s="68"/>
      <c r="C1727" s="67" t="s">
        <v>758</v>
      </c>
      <c r="D1727" s="67" t="s">
        <v>990</v>
      </c>
      <c r="E1727" s="66">
        <v>2020.0</v>
      </c>
      <c r="F1727" s="67" t="s">
        <v>991</v>
      </c>
      <c r="G1727" s="67" t="s">
        <v>824</v>
      </c>
      <c r="H1727" s="68"/>
      <c r="I1727" s="67" t="s">
        <v>95</v>
      </c>
      <c r="J1727" s="66">
        <v>2050.0</v>
      </c>
      <c r="K1727" s="66">
        <v>606.71</v>
      </c>
      <c r="L1727" s="66">
        <v>2010.0</v>
      </c>
      <c r="M1727" s="67" t="s">
        <v>85</v>
      </c>
      <c r="N1727" s="66">
        <v>91.0</v>
      </c>
      <c r="O1727" s="68"/>
      <c r="P1727" s="66">
        <v>0.001</v>
      </c>
      <c r="Q1727" s="66"/>
      <c r="R1727" s="66">
        <v>0.5</v>
      </c>
      <c r="S1727" s="68"/>
      <c r="T1727" s="66">
        <v>1.0</v>
      </c>
      <c r="U1727" s="68"/>
      <c r="V1727" s="68"/>
      <c r="W1727" s="68"/>
      <c r="X1727" s="69"/>
      <c r="Y1727" s="69"/>
      <c r="Z1727" s="66">
        <v>1.0</v>
      </c>
      <c r="AA1727" s="66">
        <v>1.0</v>
      </c>
      <c r="AB1727" s="68"/>
      <c r="AC1727" s="68"/>
      <c r="AD1727" s="68"/>
      <c r="AE1727" s="68"/>
      <c r="AF1727" s="68"/>
      <c r="AG1727" s="68"/>
      <c r="AH1727" s="68"/>
      <c r="AI1727" s="68"/>
      <c r="AJ1727" s="68"/>
      <c r="AK1727" s="68"/>
      <c r="AL1727" s="68"/>
      <c r="AM1727" s="68"/>
      <c r="AN1727" s="68"/>
      <c r="AO1727" s="68"/>
      <c r="AP1727" s="68"/>
      <c r="AQ1727" s="68"/>
      <c r="AR1727" s="68"/>
      <c r="AS1727" s="68"/>
      <c r="AT1727" s="68"/>
      <c r="AU1727" s="68"/>
      <c r="AV1727" s="68"/>
      <c r="AW1727" s="68"/>
      <c r="AX1727" s="68"/>
      <c r="AY1727" s="68"/>
      <c r="AZ1727" s="68"/>
      <c r="BA1727" s="68"/>
      <c r="BB1727" s="68"/>
      <c r="BC1727" s="68"/>
      <c r="BD1727" s="68"/>
      <c r="BE1727" s="68"/>
      <c r="BF1727" s="68"/>
      <c r="BG1727" s="68"/>
      <c r="BH1727" s="68"/>
      <c r="BI1727" s="68"/>
      <c r="BJ1727" s="68"/>
      <c r="BK1727" s="68"/>
      <c r="BL1727" s="68"/>
      <c r="BM1727" s="68"/>
      <c r="BN1727" s="68"/>
      <c r="BO1727" s="68"/>
      <c r="BP1727" s="68"/>
      <c r="BQ1727" s="68"/>
      <c r="BR1727" s="68"/>
      <c r="BS1727" s="68"/>
      <c r="BT1727" s="68"/>
      <c r="BU1727" s="68"/>
      <c r="BV1727" s="68"/>
      <c r="BW1727" s="68"/>
      <c r="BX1727" s="68"/>
      <c r="BY1727" s="68"/>
      <c r="BZ1727" s="68"/>
      <c r="CA1727" s="68"/>
      <c r="CB1727" s="68"/>
      <c r="CC1727" s="68"/>
      <c r="CD1727" s="68"/>
      <c r="CE1727" s="68"/>
      <c r="CF1727" s="68"/>
      <c r="CG1727" s="68"/>
      <c r="CH1727" s="68"/>
      <c r="CI1727" s="68"/>
    </row>
    <row r="1728">
      <c r="A1728" s="66">
        <v>108.0</v>
      </c>
      <c r="B1728" s="68"/>
      <c r="C1728" s="67" t="s">
        <v>758</v>
      </c>
      <c r="D1728" s="67" t="s">
        <v>990</v>
      </c>
      <c r="E1728" s="66">
        <v>2020.0</v>
      </c>
      <c r="F1728" s="67" t="s">
        <v>991</v>
      </c>
      <c r="G1728" s="67" t="s">
        <v>824</v>
      </c>
      <c r="H1728" s="68"/>
      <c r="I1728" s="67" t="s">
        <v>95</v>
      </c>
      <c r="J1728" s="66">
        <v>2050.0</v>
      </c>
      <c r="K1728" s="66">
        <v>421.38</v>
      </c>
      <c r="L1728" s="66">
        <v>2010.0</v>
      </c>
      <c r="M1728" s="67" t="s">
        <v>85</v>
      </c>
      <c r="N1728" s="66">
        <v>91.0</v>
      </c>
      <c r="O1728" s="68"/>
      <c r="P1728" s="66">
        <v>0.001</v>
      </c>
      <c r="Q1728" s="66"/>
      <c r="R1728" s="66">
        <v>1.0000001</v>
      </c>
      <c r="S1728" s="68"/>
      <c r="T1728" s="66">
        <v>1.0</v>
      </c>
      <c r="U1728" s="68"/>
      <c r="V1728" s="68"/>
      <c r="W1728" s="68"/>
      <c r="X1728" s="69"/>
      <c r="Y1728" s="69"/>
      <c r="Z1728" s="66">
        <v>1.0</v>
      </c>
      <c r="AA1728" s="66">
        <v>1.0</v>
      </c>
      <c r="AB1728" s="68"/>
      <c r="AC1728" s="68"/>
      <c r="AD1728" s="68"/>
      <c r="AE1728" s="68"/>
      <c r="AF1728" s="68"/>
      <c r="AG1728" s="68"/>
      <c r="AH1728" s="68"/>
      <c r="AI1728" s="68"/>
      <c r="AJ1728" s="68"/>
      <c r="AK1728" s="68"/>
      <c r="AL1728" s="68"/>
      <c r="AM1728" s="68"/>
      <c r="AN1728" s="68"/>
      <c r="AO1728" s="68"/>
      <c r="AP1728" s="68"/>
      <c r="AQ1728" s="68"/>
      <c r="AR1728" s="68"/>
      <c r="AS1728" s="68"/>
      <c r="AT1728" s="68"/>
      <c r="AU1728" s="68"/>
      <c r="AV1728" s="68"/>
      <c r="AW1728" s="68"/>
      <c r="AX1728" s="68"/>
      <c r="AY1728" s="68"/>
      <c r="AZ1728" s="68"/>
      <c r="BA1728" s="68"/>
      <c r="BB1728" s="68"/>
      <c r="BC1728" s="68"/>
      <c r="BD1728" s="68"/>
      <c r="BE1728" s="68"/>
      <c r="BF1728" s="68"/>
      <c r="BG1728" s="68"/>
      <c r="BH1728" s="68"/>
      <c r="BI1728" s="68"/>
      <c r="BJ1728" s="68"/>
      <c r="BK1728" s="68"/>
      <c r="BL1728" s="68"/>
      <c r="BM1728" s="68"/>
      <c r="BN1728" s="68"/>
      <c r="BO1728" s="68"/>
      <c r="BP1728" s="68"/>
      <c r="BQ1728" s="68"/>
      <c r="BR1728" s="68"/>
      <c r="BS1728" s="68"/>
      <c r="BT1728" s="68"/>
      <c r="BU1728" s="68"/>
      <c r="BV1728" s="68"/>
      <c r="BW1728" s="68"/>
      <c r="BX1728" s="68"/>
      <c r="BY1728" s="68"/>
      <c r="BZ1728" s="68"/>
      <c r="CA1728" s="68"/>
      <c r="CB1728" s="68"/>
      <c r="CC1728" s="68"/>
      <c r="CD1728" s="68"/>
      <c r="CE1728" s="68"/>
      <c r="CF1728" s="68"/>
      <c r="CG1728" s="68"/>
      <c r="CH1728" s="68"/>
      <c r="CI1728" s="68"/>
    </row>
    <row r="1729">
      <c r="A1729" s="66">
        <v>108.0</v>
      </c>
      <c r="B1729" s="68"/>
      <c r="C1729" s="67" t="s">
        <v>758</v>
      </c>
      <c r="D1729" s="67" t="s">
        <v>990</v>
      </c>
      <c r="E1729" s="66">
        <v>2020.0</v>
      </c>
      <c r="F1729" s="67" t="s">
        <v>991</v>
      </c>
      <c r="G1729" s="67" t="s">
        <v>824</v>
      </c>
      <c r="H1729" s="68"/>
      <c r="I1729" s="67" t="s">
        <v>95</v>
      </c>
      <c r="J1729" s="66">
        <v>2050.0</v>
      </c>
      <c r="K1729" s="66">
        <v>421.38</v>
      </c>
      <c r="L1729" s="66">
        <v>2010.0</v>
      </c>
      <c r="M1729" s="67" t="s">
        <v>85</v>
      </c>
      <c r="N1729" s="66">
        <v>91.0</v>
      </c>
      <c r="O1729" s="68"/>
      <c r="P1729" s="66">
        <v>0.001</v>
      </c>
      <c r="Q1729" s="66"/>
      <c r="R1729" s="66">
        <v>1.0000001</v>
      </c>
      <c r="S1729" s="68"/>
      <c r="T1729" s="66">
        <v>1.0</v>
      </c>
      <c r="U1729" s="68"/>
      <c r="V1729" s="68"/>
      <c r="W1729" s="68"/>
      <c r="X1729" s="69"/>
      <c r="Y1729" s="69"/>
      <c r="Z1729" s="66">
        <v>1.0</v>
      </c>
      <c r="AA1729" s="66">
        <v>1.0</v>
      </c>
      <c r="AB1729" s="68"/>
      <c r="AC1729" s="68"/>
      <c r="AD1729" s="68"/>
      <c r="AE1729" s="68"/>
      <c r="AF1729" s="68"/>
      <c r="AG1729" s="68"/>
      <c r="AH1729" s="68"/>
      <c r="AI1729" s="68"/>
      <c r="AJ1729" s="68"/>
      <c r="AK1729" s="68"/>
      <c r="AL1729" s="68"/>
      <c r="AM1729" s="68"/>
      <c r="AN1729" s="68"/>
      <c r="AO1729" s="68"/>
      <c r="AP1729" s="68"/>
      <c r="AQ1729" s="68"/>
      <c r="AR1729" s="68"/>
      <c r="AS1729" s="68"/>
      <c r="AT1729" s="68"/>
      <c r="AU1729" s="68"/>
      <c r="AV1729" s="68"/>
      <c r="AW1729" s="68"/>
      <c r="AX1729" s="68"/>
      <c r="AY1729" s="68"/>
      <c r="AZ1729" s="68"/>
      <c r="BA1729" s="68"/>
      <c r="BB1729" s="68"/>
      <c r="BC1729" s="68"/>
      <c r="BD1729" s="68"/>
      <c r="BE1729" s="68"/>
      <c r="BF1729" s="68"/>
      <c r="BG1729" s="68"/>
      <c r="BH1729" s="68"/>
      <c r="BI1729" s="68"/>
      <c r="BJ1729" s="68"/>
      <c r="BK1729" s="68"/>
      <c r="BL1729" s="68"/>
      <c r="BM1729" s="68"/>
      <c r="BN1729" s="68"/>
      <c r="BO1729" s="68"/>
      <c r="BP1729" s="68"/>
      <c r="BQ1729" s="68"/>
      <c r="BR1729" s="68"/>
      <c r="BS1729" s="68"/>
      <c r="BT1729" s="68"/>
      <c r="BU1729" s="68"/>
      <c r="BV1729" s="68"/>
      <c r="BW1729" s="68"/>
      <c r="BX1729" s="68"/>
      <c r="BY1729" s="68"/>
      <c r="BZ1729" s="68"/>
      <c r="CA1729" s="68"/>
      <c r="CB1729" s="68"/>
      <c r="CC1729" s="68"/>
      <c r="CD1729" s="68"/>
      <c r="CE1729" s="68"/>
      <c r="CF1729" s="68"/>
      <c r="CG1729" s="68"/>
      <c r="CH1729" s="68"/>
      <c r="CI1729" s="68"/>
    </row>
    <row r="1730">
      <c r="A1730" s="66">
        <v>108.0</v>
      </c>
      <c r="B1730" s="68"/>
      <c r="C1730" s="67" t="s">
        <v>758</v>
      </c>
      <c r="D1730" s="67" t="s">
        <v>990</v>
      </c>
      <c r="E1730" s="66">
        <v>2020.0</v>
      </c>
      <c r="F1730" s="67" t="s">
        <v>991</v>
      </c>
      <c r="G1730" s="67" t="s">
        <v>824</v>
      </c>
      <c r="H1730" s="68"/>
      <c r="I1730" s="67" t="s">
        <v>95</v>
      </c>
      <c r="J1730" s="66">
        <v>2050.0</v>
      </c>
      <c r="K1730" s="66">
        <v>421.38</v>
      </c>
      <c r="L1730" s="66">
        <v>2010.0</v>
      </c>
      <c r="M1730" s="67" t="s">
        <v>85</v>
      </c>
      <c r="N1730" s="66">
        <v>91.0</v>
      </c>
      <c r="O1730" s="68"/>
      <c r="P1730" s="66">
        <v>0.001</v>
      </c>
      <c r="Q1730" s="66"/>
      <c r="R1730" s="66">
        <v>1.0000001</v>
      </c>
      <c r="S1730" s="68"/>
      <c r="T1730" s="66">
        <v>1.0</v>
      </c>
      <c r="U1730" s="68"/>
      <c r="V1730" s="68"/>
      <c r="W1730" s="68"/>
      <c r="X1730" s="69"/>
      <c r="Y1730" s="69"/>
      <c r="Z1730" s="66">
        <v>1.0</v>
      </c>
      <c r="AA1730" s="66">
        <v>1.0</v>
      </c>
      <c r="AB1730" s="68"/>
      <c r="AC1730" s="68"/>
      <c r="AD1730" s="68"/>
      <c r="AE1730" s="68"/>
      <c r="AF1730" s="68"/>
      <c r="AG1730" s="68"/>
      <c r="AH1730" s="68"/>
      <c r="AI1730" s="68"/>
      <c r="AJ1730" s="68"/>
      <c r="AK1730" s="68"/>
      <c r="AL1730" s="68"/>
      <c r="AM1730" s="68"/>
      <c r="AN1730" s="68"/>
      <c r="AO1730" s="68"/>
      <c r="AP1730" s="68"/>
      <c r="AQ1730" s="68"/>
      <c r="AR1730" s="68"/>
      <c r="AS1730" s="68"/>
      <c r="AT1730" s="68"/>
      <c r="AU1730" s="68"/>
      <c r="AV1730" s="68"/>
      <c r="AW1730" s="68"/>
      <c r="AX1730" s="68"/>
      <c r="AY1730" s="68"/>
      <c r="AZ1730" s="68"/>
      <c r="BA1730" s="68"/>
      <c r="BB1730" s="68"/>
      <c r="BC1730" s="68"/>
      <c r="BD1730" s="68"/>
      <c r="BE1730" s="68"/>
      <c r="BF1730" s="68"/>
      <c r="BG1730" s="68"/>
      <c r="BH1730" s="68"/>
      <c r="BI1730" s="68"/>
      <c r="BJ1730" s="68"/>
      <c r="BK1730" s="68"/>
      <c r="BL1730" s="68"/>
      <c r="BM1730" s="68"/>
      <c r="BN1730" s="68"/>
      <c r="BO1730" s="68"/>
      <c r="BP1730" s="68"/>
      <c r="BQ1730" s="68"/>
      <c r="BR1730" s="68"/>
      <c r="BS1730" s="68"/>
      <c r="BT1730" s="68"/>
      <c r="BU1730" s="68"/>
      <c r="BV1730" s="68"/>
      <c r="BW1730" s="68"/>
      <c r="BX1730" s="68"/>
      <c r="BY1730" s="68"/>
      <c r="BZ1730" s="68"/>
      <c r="CA1730" s="68"/>
      <c r="CB1730" s="68"/>
      <c r="CC1730" s="68"/>
      <c r="CD1730" s="68"/>
      <c r="CE1730" s="68"/>
      <c r="CF1730" s="68"/>
      <c r="CG1730" s="68"/>
      <c r="CH1730" s="68"/>
      <c r="CI1730" s="68"/>
    </row>
    <row r="1731">
      <c r="A1731" s="66">
        <v>108.0</v>
      </c>
      <c r="B1731" s="68"/>
      <c r="C1731" s="67" t="s">
        <v>758</v>
      </c>
      <c r="D1731" s="67" t="s">
        <v>990</v>
      </c>
      <c r="E1731" s="66">
        <v>2020.0</v>
      </c>
      <c r="F1731" s="67" t="s">
        <v>991</v>
      </c>
      <c r="G1731" s="67" t="s">
        <v>824</v>
      </c>
      <c r="H1731" s="68"/>
      <c r="I1731" s="67" t="s">
        <v>95</v>
      </c>
      <c r="J1731" s="66">
        <v>2050.0</v>
      </c>
      <c r="K1731" s="66">
        <v>421.38</v>
      </c>
      <c r="L1731" s="66">
        <v>2010.0</v>
      </c>
      <c r="M1731" s="67" t="s">
        <v>85</v>
      </c>
      <c r="N1731" s="66">
        <v>91.0</v>
      </c>
      <c r="O1731" s="68"/>
      <c r="P1731" s="66">
        <v>0.001</v>
      </c>
      <c r="Q1731" s="66"/>
      <c r="R1731" s="66">
        <v>1.0000001</v>
      </c>
      <c r="S1731" s="68"/>
      <c r="T1731" s="66">
        <v>1.0</v>
      </c>
      <c r="U1731" s="68"/>
      <c r="V1731" s="68"/>
      <c r="W1731" s="68"/>
      <c r="X1731" s="69"/>
      <c r="Y1731" s="69"/>
      <c r="Z1731" s="66">
        <v>1.0</v>
      </c>
      <c r="AA1731" s="66">
        <v>1.0</v>
      </c>
      <c r="AB1731" s="68"/>
      <c r="AC1731" s="68"/>
      <c r="AD1731" s="68"/>
      <c r="AE1731" s="68"/>
      <c r="AF1731" s="68"/>
      <c r="AG1731" s="68"/>
      <c r="AH1731" s="68"/>
      <c r="AI1731" s="68"/>
      <c r="AJ1731" s="68"/>
      <c r="AK1731" s="68"/>
      <c r="AL1731" s="68"/>
      <c r="AM1731" s="68"/>
      <c r="AN1731" s="68"/>
      <c r="AO1731" s="68"/>
      <c r="AP1731" s="68"/>
      <c r="AQ1731" s="68"/>
      <c r="AR1731" s="68"/>
      <c r="AS1731" s="68"/>
      <c r="AT1731" s="68"/>
      <c r="AU1731" s="68"/>
      <c r="AV1731" s="68"/>
      <c r="AW1731" s="68"/>
      <c r="AX1731" s="68"/>
      <c r="AY1731" s="68"/>
      <c r="AZ1731" s="68"/>
      <c r="BA1731" s="68"/>
      <c r="BB1731" s="68"/>
      <c r="BC1731" s="68"/>
      <c r="BD1731" s="68"/>
      <c r="BE1731" s="68"/>
      <c r="BF1731" s="68"/>
      <c r="BG1731" s="68"/>
      <c r="BH1731" s="68"/>
      <c r="BI1731" s="68"/>
      <c r="BJ1731" s="68"/>
      <c r="BK1731" s="68"/>
      <c r="BL1731" s="68"/>
      <c r="BM1731" s="68"/>
      <c r="BN1731" s="68"/>
      <c r="BO1731" s="68"/>
      <c r="BP1731" s="68"/>
      <c r="BQ1731" s="68"/>
      <c r="BR1731" s="68"/>
      <c r="BS1731" s="68"/>
      <c r="BT1731" s="68"/>
      <c r="BU1731" s="68"/>
      <c r="BV1731" s="68"/>
      <c r="BW1731" s="68"/>
      <c r="BX1731" s="68"/>
      <c r="BY1731" s="68"/>
      <c r="BZ1731" s="68"/>
      <c r="CA1731" s="68"/>
      <c r="CB1731" s="68"/>
      <c r="CC1731" s="68"/>
      <c r="CD1731" s="68"/>
      <c r="CE1731" s="68"/>
      <c r="CF1731" s="68"/>
      <c r="CG1731" s="68"/>
      <c r="CH1731" s="68"/>
      <c r="CI1731" s="68"/>
    </row>
    <row r="1732">
      <c r="A1732" s="66">
        <v>108.0</v>
      </c>
      <c r="B1732" s="68"/>
      <c r="C1732" s="67" t="s">
        <v>758</v>
      </c>
      <c r="D1732" s="67" t="s">
        <v>990</v>
      </c>
      <c r="E1732" s="66">
        <v>2020.0</v>
      </c>
      <c r="F1732" s="67" t="s">
        <v>991</v>
      </c>
      <c r="G1732" s="67" t="s">
        <v>824</v>
      </c>
      <c r="H1732" s="68"/>
      <c r="I1732" s="67" t="s">
        <v>95</v>
      </c>
      <c r="J1732" s="66">
        <v>2050.0</v>
      </c>
      <c r="K1732" s="66">
        <v>421.38</v>
      </c>
      <c r="L1732" s="66">
        <v>2010.0</v>
      </c>
      <c r="M1732" s="67" t="s">
        <v>85</v>
      </c>
      <c r="N1732" s="66">
        <v>91.0</v>
      </c>
      <c r="O1732" s="68"/>
      <c r="P1732" s="66">
        <v>0.001</v>
      </c>
      <c r="Q1732" s="66"/>
      <c r="R1732" s="66">
        <v>1.0000001</v>
      </c>
      <c r="S1732" s="68"/>
      <c r="T1732" s="66">
        <v>1.0</v>
      </c>
      <c r="U1732" s="68"/>
      <c r="V1732" s="68"/>
      <c r="W1732" s="68"/>
      <c r="X1732" s="69"/>
      <c r="Y1732" s="69"/>
      <c r="Z1732" s="66">
        <v>1.0</v>
      </c>
      <c r="AA1732" s="66">
        <v>1.0</v>
      </c>
      <c r="AB1732" s="68"/>
      <c r="AC1732" s="68"/>
      <c r="AD1732" s="68"/>
      <c r="AE1732" s="68"/>
      <c r="AF1732" s="68"/>
      <c r="AG1732" s="68"/>
      <c r="AH1732" s="68"/>
      <c r="AI1732" s="68"/>
      <c r="AJ1732" s="68"/>
      <c r="AK1732" s="68"/>
      <c r="AL1732" s="68"/>
      <c r="AM1732" s="68"/>
      <c r="AN1732" s="68"/>
      <c r="AO1732" s="68"/>
      <c r="AP1732" s="68"/>
      <c r="AQ1732" s="68"/>
      <c r="AR1732" s="68"/>
      <c r="AS1732" s="68"/>
      <c r="AT1732" s="68"/>
      <c r="AU1732" s="68"/>
      <c r="AV1732" s="68"/>
      <c r="AW1732" s="68"/>
      <c r="AX1732" s="68"/>
      <c r="AY1732" s="68"/>
      <c r="AZ1732" s="68"/>
      <c r="BA1732" s="68"/>
      <c r="BB1732" s="68"/>
      <c r="BC1732" s="68"/>
      <c r="BD1732" s="68"/>
      <c r="BE1732" s="68"/>
      <c r="BF1732" s="68"/>
      <c r="BG1732" s="68"/>
      <c r="BH1732" s="68"/>
      <c r="BI1732" s="68"/>
      <c r="BJ1732" s="68"/>
      <c r="BK1732" s="68"/>
      <c r="BL1732" s="68"/>
      <c r="BM1732" s="68"/>
      <c r="BN1732" s="68"/>
      <c r="BO1732" s="68"/>
      <c r="BP1732" s="68"/>
      <c r="BQ1732" s="68"/>
      <c r="BR1732" s="68"/>
      <c r="BS1732" s="68"/>
      <c r="BT1732" s="68"/>
      <c r="BU1732" s="68"/>
      <c r="BV1732" s="68"/>
      <c r="BW1732" s="68"/>
      <c r="BX1732" s="68"/>
      <c r="BY1732" s="68"/>
      <c r="BZ1732" s="68"/>
      <c r="CA1732" s="68"/>
      <c r="CB1732" s="68"/>
      <c r="CC1732" s="68"/>
      <c r="CD1732" s="68"/>
      <c r="CE1732" s="68"/>
      <c r="CF1732" s="68"/>
      <c r="CG1732" s="68"/>
      <c r="CH1732" s="68"/>
      <c r="CI1732" s="68"/>
    </row>
    <row r="1733">
      <c r="A1733" s="66">
        <v>108.0</v>
      </c>
      <c r="B1733" s="68"/>
      <c r="C1733" s="67" t="s">
        <v>758</v>
      </c>
      <c r="D1733" s="67" t="s">
        <v>990</v>
      </c>
      <c r="E1733" s="66">
        <v>2020.0</v>
      </c>
      <c r="F1733" s="67" t="s">
        <v>991</v>
      </c>
      <c r="G1733" s="67" t="s">
        <v>824</v>
      </c>
      <c r="H1733" s="68"/>
      <c r="I1733" s="67" t="s">
        <v>95</v>
      </c>
      <c r="J1733" s="66">
        <v>2050.0</v>
      </c>
      <c r="K1733" s="66">
        <v>421.38</v>
      </c>
      <c r="L1733" s="66">
        <v>2010.0</v>
      </c>
      <c r="M1733" s="67" t="s">
        <v>85</v>
      </c>
      <c r="N1733" s="66">
        <v>91.0</v>
      </c>
      <c r="O1733" s="68"/>
      <c r="P1733" s="66">
        <v>0.001</v>
      </c>
      <c r="Q1733" s="66"/>
      <c r="R1733" s="66">
        <v>1.0000001</v>
      </c>
      <c r="S1733" s="68"/>
      <c r="T1733" s="66">
        <v>1.0</v>
      </c>
      <c r="U1733" s="68"/>
      <c r="V1733" s="68"/>
      <c r="W1733" s="68"/>
      <c r="X1733" s="69"/>
      <c r="Y1733" s="69"/>
      <c r="Z1733" s="66">
        <v>1.0</v>
      </c>
      <c r="AA1733" s="66">
        <v>1.0</v>
      </c>
      <c r="AB1733" s="68"/>
      <c r="AC1733" s="68"/>
      <c r="AD1733" s="68"/>
      <c r="AE1733" s="68"/>
      <c r="AF1733" s="68"/>
      <c r="AG1733" s="68"/>
      <c r="AH1733" s="68"/>
      <c r="AI1733" s="68"/>
      <c r="AJ1733" s="68"/>
      <c r="AK1733" s="68"/>
      <c r="AL1733" s="68"/>
      <c r="AM1733" s="68"/>
      <c r="AN1733" s="68"/>
      <c r="AO1733" s="68"/>
      <c r="AP1733" s="68"/>
      <c r="AQ1733" s="68"/>
      <c r="AR1733" s="68"/>
      <c r="AS1733" s="68"/>
      <c r="AT1733" s="68"/>
      <c r="AU1733" s="68"/>
      <c r="AV1733" s="68"/>
      <c r="AW1733" s="68"/>
      <c r="AX1733" s="68"/>
      <c r="AY1733" s="68"/>
      <c r="AZ1733" s="68"/>
      <c r="BA1733" s="68"/>
      <c r="BB1733" s="68"/>
      <c r="BC1733" s="68"/>
      <c r="BD1733" s="68"/>
      <c r="BE1733" s="68"/>
      <c r="BF1733" s="68"/>
      <c r="BG1733" s="68"/>
      <c r="BH1733" s="68"/>
      <c r="BI1733" s="68"/>
      <c r="BJ1733" s="68"/>
      <c r="BK1733" s="68"/>
      <c r="BL1733" s="68"/>
      <c r="BM1733" s="68"/>
      <c r="BN1733" s="68"/>
      <c r="BO1733" s="68"/>
      <c r="BP1733" s="68"/>
      <c r="BQ1733" s="68"/>
      <c r="BR1733" s="68"/>
      <c r="BS1733" s="68"/>
      <c r="BT1733" s="68"/>
      <c r="BU1733" s="68"/>
      <c r="BV1733" s="68"/>
      <c r="BW1733" s="68"/>
      <c r="BX1733" s="68"/>
      <c r="BY1733" s="68"/>
      <c r="BZ1733" s="68"/>
      <c r="CA1733" s="68"/>
      <c r="CB1733" s="68"/>
      <c r="CC1733" s="68"/>
      <c r="CD1733" s="68"/>
      <c r="CE1733" s="68"/>
      <c r="CF1733" s="68"/>
      <c r="CG1733" s="68"/>
      <c r="CH1733" s="68"/>
      <c r="CI1733" s="68"/>
    </row>
    <row r="1734">
      <c r="A1734" s="66">
        <v>108.0</v>
      </c>
      <c r="B1734" s="68"/>
      <c r="C1734" s="67" t="s">
        <v>758</v>
      </c>
      <c r="D1734" s="67" t="s">
        <v>990</v>
      </c>
      <c r="E1734" s="66">
        <v>2020.0</v>
      </c>
      <c r="F1734" s="67" t="s">
        <v>991</v>
      </c>
      <c r="G1734" s="67" t="s">
        <v>824</v>
      </c>
      <c r="H1734" s="68"/>
      <c r="I1734" s="67" t="s">
        <v>95</v>
      </c>
      <c r="J1734" s="66">
        <v>2050.0</v>
      </c>
      <c r="K1734" s="66">
        <v>421.38</v>
      </c>
      <c r="L1734" s="66">
        <v>2010.0</v>
      </c>
      <c r="M1734" s="67" t="s">
        <v>85</v>
      </c>
      <c r="N1734" s="66">
        <v>91.0</v>
      </c>
      <c r="O1734" s="68"/>
      <c r="P1734" s="66">
        <v>0.001</v>
      </c>
      <c r="Q1734" s="66"/>
      <c r="R1734" s="66">
        <v>1.0000001</v>
      </c>
      <c r="S1734" s="68"/>
      <c r="T1734" s="66">
        <v>1.0</v>
      </c>
      <c r="U1734" s="68"/>
      <c r="V1734" s="68"/>
      <c r="W1734" s="68"/>
      <c r="X1734" s="69"/>
      <c r="Y1734" s="69"/>
      <c r="Z1734" s="66">
        <v>1.0</v>
      </c>
      <c r="AA1734" s="66">
        <v>1.0</v>
      </c>
      <c r="AB1734" s="68"/>
      <c r="AC1734" s="68"/>
      <c r="AD1734" s="68"/>
      <c r="AE1734" s="68"/>
      <c r="AF1734" s="68"/>
      <c r="AG1734" s="68"/>
      <c r="AH1734" s="68"/>
      <c r="AI1734" s="68"/>
      <c r="AJ1734" s="68"/>
      <c r="AK1734" s="68"/>
      <c r="AL1734" s="68"/>
      <c r="AM1734" s="68"/>
      <c r="AN1734" s="68"/>
      <c r="AO1734" s="68"/>
      <c r="AP1734" s="68"/>
      <c r="AQ1734" s="68"/>
      <c r="AR1734" s="68"/>
      <c r="AS1734" s="68"/>
      <c r="AT1734" s="68"/>
      <c r="AU1734" s="68"/>
      <c r="AV1734" s="68"/>
      <c r="AW1734" s="68"/>
      <c r="AX1734" s="68"/>
      <c r="AY1734" s="68"/>
      <c r="AZ1734" s="68"/>
      <c r="BA1734" s="68"/>
      <c r="BB1734" s="68"/>
      <c r="BC1734" s="68"/>
      <c r="BD1734" s="68"/>
      <c r="BE1734" s="68"/>
      <c r="BF1734" s="68"/>
      <c r="BG1734" s="68"/>
      <c r="BH1734" s="68"/>
      <c r="BI1734" s="68"/>
      <c r="BJ1734" s="68"/>
      <c r="BK1734" s="68"/>
      <c r="BL1734" s="68"/>
      <c r="BM1734" s="68"/>
      <c r="BN1734" s="68"/>
      <c r="BO1734" s="68"/>
      <c r="BP1734" s="68"/>
      <c r="BQ1734" s="68"/>
      <c r="BR1734" s="68"/>
      <c r="BS1734" s="68"/>
      <c r="BT1734" s="68"/>
      <c r="BU1734" s="68"/>
      <c r="BV1734" s="68"/>
      <c r="BW1734" s="68"/>
      <c r="BX1734" s="68"/>
      <c r="BY1734" s="68"/>
      <c r="BZ1734" s="68"/>
      <c r="CA1734" s="68"/>
      <c r="CB1734" s="68"/>
      <c r="CC1734" s="68"/>
      <c r="CD1734" s="68"/>
      <c r="CE1734" s="68"/>
      <c r="CF1734" s="68"/>
      <c r="CG1734" s="68"/>
      <c r="CH1734" s="68"/>
      <c r="CI1734" s="68"/>
    </row>
    <row r="1735">
      <c r="A1735" s="66">
        <v>108.0</v>
      </c>
      <c r="B1735" s="68"/>
      <c r="C1735" s="67" t="s">
        <v>758</v>
      </c>
      <c r="D1735" s="67" t="s">
        <v>990</v>
      </c>
      <c r="E1735" s="66">
        <v>2020.0</v>
      </c>
      <c r="F1735" s="67" t="s">
        <v>991</v>
      </c>
      <c r="G1735" s="67" t="s">
        <v>824</v>
      </c>
      <c r="H1735" s="68"/>
      <c r="I1735" s="67" t="s">
        <v>95</v>
      </c>
      <c r="J1735" s="66">
        <v>2050.0</v>
      </c>
      <c r="K1735" s="66">
        <v>373.61</v>
      </c>
      <c r="L1735" s="66">
        <v>2010.0</v>
      </c>
      <c r="M1735" s="67" t="s">
        <v>85</v>
      </c>
      <c r="N1735" s="66">
        <v>91.0</v>
      </c>
      <c r="O1735" s="68"/>
      <c r="P1735" s="66">
        <v>0.001</v>
      </c>
      <c r="Q1735" s="66"/>
      <c r="R1735" s="66">
        <v>1.2</v>
      </c>
      <c r="S1735" s="68"/>
      <c r="T1735" s="66">
        <v>1.0</v>
      </c>
      <c r="U1735" s="68"/>
      <c r="V1735" s="68"/>
      <c r="W1735" s="68"/>
      <c r="X1735" s="69"/>
      <c r="Y1735" s="69"/>
      <c r="Z1735" s="66">
        <v>1.0</v>
      </c>
      <c r="AA1735" s="66">
        <v>1.0</v>
      </c>
      <c r="AB1735" s="68"/>
      <c r="AC1735" s="68"/>
      <c r="AD1735" s="68"/>
      <c r="AE1735" s="68"/>
      <c r="AF1735" s="68"/>
      <c r="AG1735" s="68"/>
      <c r="AH1735" s="68"/>
      <c r="AI1735" s="68"/>
      <c r="AJ1735" s="68"/>
      <c r="AK1735" s="68"/>
      <c r="AL1735" s="68"/>
      <c r="AM1735" s="68"/>
      <c r="AN1735" s="68"/>
      <c r="AO1735" s="68"/>
      <c r="AP1735" s="68"/>
      <c r="AQ1735" s="68"/>
      <c r="AR1735" s="68"/>
      <c r="AS1735" s="68"/>
      <c r="AT1735" s="68"/>
      <c r="AU1735" s="68"/>
      <c r="AV1735" s="68"/>
      <c r="AW1735" s="68"/>
      <c r="AX1735" s="68"/>
      <c r="AY1735" s="68"/>
      <c r="AZ1735" s="68"/>
      <c r="BA1735" s="68"/>
      <c r="BB1735" s="68"/>
      <c r="BC1735" s="68"/>
      <c r="BD1735" s="68"/>
      <c r="BE1735" s="68"/>
      <c r="BF1735" s="68"/>
      <c r="BG1735" s="68"/>
      <c r="BH1735" s="68"/>
      <c r="BI1735" s="68"/>
      <c r="BJ1735" s="68"/>
      <c r="BK1735" s="68"/>
      <c r="BL1735" s="68"/>
      <c r="BM1735" s="68"/>
      <c r="BN1735" s="68"/>
      <c r="BO1735" s="68"/>
      <c r="BP1735" s="68"/>
      <c r="BQ1735" s="68"/>
      <c r="BR1735" s="68"/>
      <c r="BS1735" s="68"/>
      <c r="BT1735" s="68"/>
      <c r="BU1735" s="68"/>
      <c r="BV1735" s="68"/>
      <c r="BW1735" s="68"/>
      <c r="BX1735" s="68"/>
      <c r="BY1735" s="68"/>
      <c r="BZ1735" s="68"/>
      <c r="CA1735" s="68"/>
      <c r="CB1735" s="68"/>
      <c r="CC1735" s="68"/>
      <c r="CD1735" s="68"/>
      <c r="CE1735" s="68"/>
      <c r="CF1735" s="68"/>
      <c r="CG1735" s="68"/>
      <c r="CH1735" s="68"/>
      <c r="CI1735" s="68"/>
    </row>
    <row r="1736">
      <c r="A1736" s="66">
        <v>108.0</v>
      </c>
      <c r="B1736" s="68"/>
      <c r="C1736" s="67" t="s">
        <v>758</v>
      </c>
      <c r="D1736" s="67" t="s">
        <v>990</v>
      </c>
      <c r="E1736" s="66">
        <v>2020.0</v>
      </c>
      <c r="F1736" s="67" t="s">
        <v>991</v>
      </c>
      <c r="G1736" s="67" t="s">
        <v>824</v>
      </c>
      <c r="H1736" s="68"/>
      <c r="I1736" s="67" t="s">
        <v>95</v>
      </c>
      <c r="J1736" s="66">
        <v>2050.0</v>
      </c>
      <c r="K1736" s="66">
        <v>311.21</v>
      </c>
      <c r="L1736" s="66">
        <v>2010.0</v>
      </c>
      <c r="M1736" s="67" t="s">
        <v>85</v>
      </c>
      <c r="N1736" s="66">
        <v>91.0</v>
      </c>
      <c r="O1736" s="68"/>
      <c r="P1736" s="66">
        <v>0.001</v>
      </c>
      <c r="Q1736" s="66"/>
      <c r="R1736" s="66">
        <v>1.5</v>
      </c>
      <c r="S1736" s="68"/>
      <c r="T1736" s="66">
        <v>1.0</v>
      </c>
      <c r="U1736" s="68"/>
      <c r="V1736" s="68"/>
      <c r="W1736" s="68"/>
      <c r="X1736" s="69"/>
      <c r="Y1736" s="69"/>
      <c r="Z1736" s="66">
        <v>1.0</v>
      </c>
      <c r="AA1736" s="66">
        <v>1.0</v>
      </c>
      <c r="AB1736" s="68"/>
      <c r="AC1736" s="68"/>
      <c r="AD1736" s="68"/>
      <c r="AE1736" s="68"/>
      <c r="AF1736" s="68"/>
      <c r="AG1736" s="68"/>
      <c r="AH1736" s="68"/>
      <c r="AI1736" s="68"/>
      <c r="AJ1736" s="68"/>
      <c r="AK1736" s="68"/>
      <c r="AL1736" s="68"/>
      <c r="AM1736" s="68"/>
      <c r="AN1736" s="68"/>
      <c r="AO1736" s="68"/>
      <c r="AP1736" s="68"/>
      <c r="AQ1736" s="68"/>
      <c r="AR1736" s="68"/>
      <c r="AS1736" s="68"/>
      <c r="AT1736" s="68"/>
      <c r="AU1736" s="68"/>
      <c r="AV1736" s="68"/>
      <c r="AW1736" s="68"/>
      <c r="AX1736" s="68"/>
      <c r="AY1736" s="68"/>
      <c r="AZ1736" s="68"/>
      <c r="BA1736" s="68"/>
      <c r="BB1736" s="68"/>
      <c r="BC1736" s="68"/>
      <c r="BD1736" s="68"/>
      <c r="BE1736" s="68"/>
      <c r="BF1736" s="68"/>
      <c r="BG1736" s="68"/>
      <c r="BH1736" s="68"/>
      <c r="BI1736" s="68"/>
      <c r="BJ1736" s="68"/>
      <c r="BK1736" s="68"/>
      <c r="BL1736" s="68"/>
      <c r="BM1736" s="68"/>
      <c r="BN1736" s="68"/>
      <c r="BO1736" s="68"/>
      <c r="BP1736" s="68"/>
      <c r="BQ1736" s="68"/>
      <c r="BR1736" s="68"/>
      <c r="BS1736" s="68"/>
      <c r="BT1736" s="68"/>
      <c r="BU1736" s="68"/>
      <c r="BV1736" s="68"/>
      <c r="BW1736" s="68"/>
      <c r="BX1736" s="68"/>
      <c r="BY1736" s="68"/>
      <c r="BZ1736" s="68"/>
      <c r="CA1736" s="68"/>
      <c r="CB1736" s="68"/>
      <c r="CC1736" s="68"/>
      <c r="CD1736" s="68"/>
      <c r="CE1736" s="68"/>
      <c r="CF1736" s="68"/>
      <c r="CG1736" s="68"/>
      <c r="CH1736" s="68"/>
      <c r="CI1736" s="68"/>
    </row>
    <row r="1737">
      <c r="A1737" s="66">
        <v>108.0</v>
      </c>
      <c r="B1737" s="68"/>
      <c r="C1737" s="67" t="s">
        <v>758</v>
      </c>
      <c r="D1737" s="67" t="s">
        <v>990</v>
      </c>
      <c r="E1737" s="66">
        <v>2020.0</v>
      </c>
      <c r="F1737" s="67" t="s">
        <v>991</v>
      </c>
      <c r="G1737" s="67" t="s">
        <v>824</v>
      </c>
      <c r="H1737" s="68"/>
      <c r="I1737" s="67" t="s">
        <v>95</v>
      </c>
      <c r="J1737" s="66">
        <v>2050.0</v>
      </c>
      <c r="K1737" s="66">
        <v>225.39</v>
      </c>
      <c r="L1737" s="66">
        <v>2010.0</v>
      </c>
      <c r="M1737" s="67" t="s">
        <v>85</v>
      </c>
      <c r="N1737" s="66">
        <v>91.0</v>
      </c>
      <c r="O1737" s="68"/>
      <c r="P1737" s="66">
        <v>0.001</v>
      </c>
      <c r="Q1737" s="66"/>
      <c r="R1737" s="66">
        <v>2.0</v>
      </c>
      <c r="S1737" s="68"/>
      <c r="T1737" s="66">
        <v>1.0</v>
      </c>
      <c r="U1737" s="68"/>
      <c r="V1737" s="68"/>
      <c r="W1737" s="68"/>
      <c r="X1737" s="69"/>
      <c r="Y1737" s="69"/>
      <c r="Z1737" s="66">
        <v>1.0</v>
      </c>
      <c r="AA1737" s="66">
        <v>1.0</v>
      </c>
      <c r="AB1737" s="68"/>
      <c r="AC1737" s="68"/>
      <c r="AD1737" s="68"/>
      <c r="AE1737" s="68"/>
      <c r="AF1737" s="68"/>
      <c r="AG1737" s="68"/>
      <c r="AH1737" s="68"/>
      <c r="AI1737" s="68"/>
      <c r="AJ1737" s="68"/>
      <c r="AK1737" s="68"/>
      <c r="AL1737" s="68"/>
      <c r="AM1737" s="68"/>
      <c r="AN1737" s="68"/>
      <c r="AO1737" s="68"/>
      <c r="AP1737" s="68"/>
      <c r="AQ1737" s="68"/>
      <c r="AR1737" s="68"/>
      <c r="AS1737" s="68"/>
      <c r="AT1737" s="68"/>
      <c r="AU1737" s="68"/>
      <c r="AV1737" s="68"/>
      <c r="AW1737" s="68"/>
      <c r="AX1737" s="68"/>
      <c r="AY1737" s="68"/>
      <c r="AZ1737" s="68"/>
      <c r="BA1737" s="68"/>
      <c r="BB1737" s="68"/>
      <c r="BC1737" s="68"/>
      <c r="BD1737" s="68"/>
      <c r="BE1737" s="68"/>
      <c r="BF1737" s="68"/>
      <c r="BG1737" s="68"/>
      <c r="BH1737" s="68"/>
      <c r="BI1737" s="68"/>
      <c r="BJ1737" s="68"/>
      <c r="BK1737" s="68"/>
      <c r="BL1737" s="68"/>
      <c r="BM1737" s="68"/>
      <c r="BN1737" s="68"/>
      <c r="BO1737" s="68"/>
      <c r="BP1737" s="68"/>
      <c r="BQ1737" s="68"/>
      <c r="BR1737" s="68"/>
      <c r="BS1737" s="68"/>
      <c r="BT1737" s="68"/>
      <c r="BU1737" s="68"/>
      <c r="BV1737" s="68"/>
      <c r="BW1737" s="68"/>
      <c r="BX1737" s="68"/>
      <c r="BY1737" s="68"/>
      <c r="BZ1737" s="68"/>
      <c r="CA1737" s="68"/>
      <c r="CB1737" s="68"/>
      <c r="CC1737" s="68"/>
      <c r="CD1737" s="68"/>
      <c r="CE1737" s="68"/>
      <c r="CF1737" s="68"/>
      <c r="CG1737" s="68"/>
      <c r="CH1737" s="68"/>
      <c r="CI1737" s="68"/>
    </row>
    <row r="1738">
      <c r="A1738" s="66">
        <v>108.0</v>
      </c>
      <c r="B1738" s="68"/>
      <c r="C1738" s="67" t="s">
        <v>758</v>
      </c>
      <c r="D1738" s="67" t="s">
        <v>990</v>
      </c>
      <c r="E1738" s="66">
        <v>2020.0</v>
      </c>
      <c r="F1738" s="67" t="s">
        <v>991</v>
      </c>
      <c r="G1738" s="67" t="s">
        <v>824</v>
      </c>
      <c r="H1738" s="68"/>
      <c r="I1738" s="67" t="s">
        <v>95</v>
      </c>
      <c r="J1738" s="66">
        <v>2050.0</v>
      </c>
      <c r="K1738" s="66">
        <v>225.39</v>
      </c>
      <c r="L1738" s="66">
        <v>2010.0</v>
      </c>
      <c r="M1738" s="67" t="s">
        <v>85</v>
      </c>
      <c r="N1738" s="66">
        <v>91.0</v>
      </c>
      <c r="O1738" s="68"/>
      <c r="P1738" s="66">
        <v>0.001</v>
      </c>
      <c r="Q1738" s="66"/>
      <c r="R1738" s="66">
        <v>2.0</v>
      </c>
      <c r="S1738" s="68"/>
      <c r="T1738" s="66">
        <v>1.0</v>
      </c>
      <c r="U1738" s="68"/>
      <c r="V1738" s="68"/>
      <c r="W1738" s="68"/>
      <c r="X1738" s="69"/>
      <c r="Y1738" s="69"/>
      <c r="Z1738" s="66">
        <v>1.0</v>
      </c>
      <c r="AA1738" s="66">
        <v>1.0</v>
      </c>
      <c r="AB1738" s="68"/>
      <c r="AC1738" s="68"/>
      <c r="AD1738" s="68"/>
      <c r="AE1738" s="68"/>
      <c r="AF1738" s="68"/>
      <c r="AG1738" s="68"/>
      <c r="AH1738" s="68"/>
      <c r="AI1738" s="68"/>
      <c r="AJ1738" s="68"/>
      <c r="AK1738" s="68"/>
      <c r="AL1738" s="68"/>
      <c r="AM1738" s="68"/>
      <c r="AN1738" s="68"/>
      <c r="AO1738" s="68"/>
      <c r="AP1738" s="68"/>
      <c r="AQ1738" s="68"/>
      <c r="AR1738" s="68"/>
      <c r="AS1738" s="68"/>
      <c r="AT1738" s="68"/>
      <c r="AU1738" s="68"/>
      <c r="AV1738" s="68"/>
      <c r="AW1738" s="68"/>
      <c r="AX1738" s="68"/>
      <c r="AY1738" s="68"/>
      <c r="AZ1738" s="68"/>
      <c r="BA1738" s="68"/>
      <c r="BB1738" s="68"/>
      <c r="BC1738" s="68"/>
      <c r="BD1738" s="68"/>
      <c r="BE1738" s="68"/>
      <c r="BF1738" s="68"/>
      <c r="BG1738" s="68"/>
      <c r="BH1738" s="68"/>
      <c r="BI1738" s="68"/>
      <c r="BJ1738" s="68"/>
      <c r="BK1738" s="68"/>
      <c r="BL1738" s="68"/>
      <c r="BM1738" s="68"/>
      <c r="BN1738" s="68"/>
      <c r="BO1738" s="68"/>
      <c r="BP1738" s="68"/>
      <c r="BQ1738" s="68"/>
      <c r="BR1738" s="68"/>
      <c r="BS1738" s="68"/>
      <c r="BT1738" s="68"/>
      <c r="BU1738" s="68"/>
      <c r="BV1738" s="68"/>
      <c r="BW1738" s="68"/>
      <c r="BX1738" s="68"/>
      <c r="BY1738" s="68"/>
      <c r="BZ1738" s="68"/>
      <c r="CA1738" s="68"/>
      <c r="CB1738" s="68"/>
      <c r="CC1738" s="68"/>
      <c r="CD1738" s="68"/>
      <c r="CE1738" s="68"/>
      <c r="CF1738" s="68"/>
      <c r="CG1738" s="68"/>
      <c r="CH1738" s="68"/>
      <c r="CI1738" s="68"/>
    </row>
    <row r="1739">
      <c r="A1739" s="66">
        <v>108.0</v>
      </c>
      <c r="B1739" s="68"/>
      <c r="C1739" s="67" t="s">
        <v>758</v>
      </c>
      <c r="D1739" s="67" t="s">
        <v>990</v>
      </c>
      <c r="E1739" s="66">
        <v>2020.0</v>
      </c>
      <c r="F1739" s="67" t="s">
        <v>991</v>
      </c>
      <c r="G1739" s="67" t="s">
        <v>824</v>
      </c>
      <c r="H1739" s="68"/>
      <c r="I1739" s="67" t="s">
        <v>95</v>
      </c>
      <c r="J1739" s="66">
        <v>2050.0</v>
      </c>
      <c r="K1739" s="66">
        <v>225.39</v>
      </c>
      <c r="L1739" s="66">
        <v>2010.0</v>
      </c>
      <c r="M1739" s="67" t="s">
        <v>85</v>
      </c>
      <c r="N1739" s="66">
        <v>91.0</v>
      </c>
      <c r="O1739" s="68"/>
      <c r="P1739" s="66">
        <v>0.001</v>
      </c>
      <c r="Q1739" s="66"/>
      <c r="R1739" s="66">
        <v>2.0</v>
      </c>
      <c r="S1739" s="68"/>
      <c r="T1739" s="66">
        <v>1.0</v>
      </c>
      <c r="U1739" s="68"/>
      <c r="V1739" s="68"/>
      <c r="W1739" s="68"/>
      <c r="X1739" s="69"/>
      <c r="Y1739" s="69"/>
      <c r="Z1739" s="66">
        <v>1.0</v>
      </c>
      <c r="AA1739" s="66">
        <v>1.0</v>
      </c>
      <c r="AB1739" s="68"/>
      <c r="AC1739" s="68"/>
      <c r="AD1739" s="68"/>
      <c r="AE1739" s="68"/>
      <c r="AF1739" s="68"/>
      <c r="AG1739" s="68"/>
      <c r="AH1739" s="68"/>
      <c r="AI1739" s="68"/>
      <c r="AJ1739" s="68"/>
      <c r="AK1739" s="68"/>
      <c r="AL1739" s="68"/>
      <c r="AM1739" s="68"/>
      <c r="AN1739" s="68"/>
      <c r="AO1739" s="68"/>
      <c r="AP1739" s="68"/>
      <c r="AQ1739" s="68"/>
      <c r="AR1739" s="68"/>
      <c r="AS1739" s="68"/>
      <c r="AT1739" s="68"/>
      <c r="AU1739" s="68"/>
      <c r="AV1739" s="68"/>
      <c r="AW1739" s="68"/>
      <c r="AX1739" s="68"/>
      <c r="AY1739" s="68"/>
      <c r="AZ1739" s="68"/>
      <c r="BA1739" s="68"/>
      <c r="BB1739" s="68"/>
      <c r="BC1739" s="68"/>
      <c r="BD1739" s="68"/>
      <c r="BE1739" s="68"/>
      <c r="BF1739" s="68"/>
      <c r="BG1739" s="68"/>
      <c r="BH1739" s="68"/>
      <c r="BI1739" s="68"/>
      <c r="BJ1739" s="68"/>
      <c r="BK1739" s="68"/>
      <c r="BL1739" s="68"/>
      <c r="BM1739" s="68"/>
      <c r="BN1739" s="68"/>
      <c r="BO1739" s="68"/>
      <c r="BP1739" s="68"/>
      <c r="BQ1739" s="68"/>
      <c r="BR1739" s="68"/>
      <c r="BS1739" s="68"/>
      <c r="BT1739" s="68"/>
      <c r="BU1739" s="68"/>
      <c r="BV1739" s="68"/>
      <c r="BW1739" s="68"/>
      <c r="BX1739" s="68"/>
      <c r="BY1739" s="68"/>
      <c r="BZ1739" s="68"/>
      <c r="CA1739" s="68"/>
      <c r="CB1739" s="68"/>
      <c r="CC1739" s="68"/>
      <c r="CD1739" s="68"/>
      <c r="CE1739" s="68"/>
      <c r="CF1739" s="68"/>
      <c r="CG1739" s="68"/>
      <c r="CH1739" s="68"/>
      <c r="CI1739" s="68"/>
    </row>
    <row r="1740">
      <c r="A1740" s="66">
        <v>108.0</v>
      </c>
      <c r="B1740" s="68"/>
      <c r="C1740" s="67" t="s">
        <v>758</v>
      </c>
      <c r="D1740" s="67" t="s">
        <v>990</v>
      </c>
      <c r="E1740" s="66">
        <v>2020.0</v>
      </c>
      <c r="F1740" s="67" t="s">
        <v>991</v>
      </c>
      <c r="G1740" s="67" t="s">
        <v>824</v>
      </c>
      <c r="H1740" s="68"/>
      <c r="I1740" s="67" t="s">
        <v>95</v>
      </c>
      <c r="J1740" s="66">
        <v>2050.0</v>
      </c>
      <c r="K1740" s="66">
        <v>225.39</v>
      </c>
      <c r="L1740" s="66">
        <v>2010.0</v>
      </c>
      <c r="M1740" s="67" t="s">
        <v>85</v>
      </c>
      <c r="N1740" s="66">
        <v>91.0</v>
      </c>
      <c r="O1740" s="68"/>
      <c r="P1740" s="66">
        <v>0.001</v>
      </c>
      <c r="Q1740" s="66"/>
      <c r="R1740" s="66">
        <v>2.0</v>
      </c>
      <c r="S1740" s="68"/>
      <c r="T1740" s="66">
        <v>1.0</v>
      </c>
      <c r="U1740" s="68"/>
      <c r="V1740" s="68"/>
      <c r="W1740" s="68"/>
      <c r="X1740" s="69"/>
      <c r="Y1740" s="69"/>
      <c r="Z1740" s="66">
        <v>1.0</v>
      </c>
      <c r="AA1740" s="66">
        <v>1.0</v>
      </c>
      <c r="AB1740" s="68"/>
      <c r="AC1740" s="68"/>
      <c r="AD1740" s="68"/>
      <c r="AE1740" s="68"/>
      <c r="AF1740" s="68"/>
      <c r="AG1740" s="68"/>
      <c r="AH1740" s="68"/>
      <c r="AI1740" s="68"/>
      <c r="AJ1740" s="68"/>
      <c r="AK1740" s="68"/>
      <c r="AL1740" s="68"/>
      <c r="AM1740" s="68"/>
      <c r="AN1740" s="68"/>
      <c r="AO1740" s="68"/>
      <c r="AP1740" s="68"/>
      <c r="AQ1740" s="68"/>
      <c r="AR1740" s="68"/>
      <c r="AS1740" s="68"/>
      <c r="AT1740" s="68"/>
      <c r="AU1740" s="68"/>
      <c r="AV1740" s="68"/>
      <c r="AW1740" s="68"/>
      <c r="AX1740" s="68"/>
      <c r="AY1740" s="68"/>
      <c r="AZ1740" s="68"/>
      <c r="BA1740" s="68"/>
      <c r="BB1740" s="68"/>
      <c r="BC1740" s="68"/>
      <c r="BD1740" s="68"/>
      <c r="BE1740" s="68"/>
      <c r="BF1740" s="68"/>
      <c r="BG1740" s="68"/>
      <c r="BH1740" s="68"/>
      <c r="BI1740" s="68"/>
      <c r="BJ1740" s="68"/>
      <c r="BK1740" s="68"/>
      <c r="BL1740" s="68"/>
      <c r="BM1740" s="68"/>
      <c r="BN1740" s="68"/>
      <c r="BO1740" s="68"/>
      <c r="BP1740" s="68"/>
      <c r="BQ1740" s="68"/>
      <c r="BR1740" s="68"/>
      <c r="BS1740" s="68"/>
      <c r="BT1740" s="68"/>
      <c r="BU1740" s="68"/>
      <c r="BV1740" s="68"/>
      <c r="BW1740" s="68"/>
      <c r="BX1740" s="68"/>
      <c r="BY1740" s="68"/>
      <c r="BZ1740" s="68"/>
      <c r="CA1740" s="68"/>
      <c r="CB1740" s="68"/>
      <c r="CC1740" s="68"/>
      <c r="CD1740" s="68"/>
      <c r="CE1740" s="68"/>
      <c r="CF1740" s="68"/>
      <c r="CG1740" s="68"/>
      <c r="CH1740" s="68"/>
      <c r="CI1740" s="68"/>
    </row>
    <row r="1741">
      <c r="A1741" s="66">
        <v>108.0</v>
      </c>
      <c r="B1741" s="68"/>
      <c r="C1741" s="67" t="s">
        <v>758</v>
      </c>
      <c r="D1741" s="67" t="s">
        <v>990</v>
      </c>
      <c r="E1741" s="66">
        <v>2020.0</v>
      </c>
      <c r="F1741" s="67" t="s">
        <v>991</v>
      </c>
      <c r="G1741" s="67" t="s">
        <v>824</v>
      </c>
      <c r="H1741" s="68"/>
      <c r="I1741" s="67" t="s">
        <v>95</v>
      </c>
      <c r="J1741" s="66">
        <v>2050.0</v>
      </c>
      <c r="K1741" s="66">
        <v>225.39</v>
      </c>
      <c r="L1741" s="66">
        <v>2010.0</v>
      </c>
      <c r="M1741" s="67" t="s">
        <v>85</v>
      </c>
      <c r="N1741" s="66">
        <v>91.0</v>
      </c>
      <c r="O1741" s="68"/>
      <c r="P1741" s="66">
        <v>0.001</v>
      </c>
      <c r="Q1741" s="66"/>
      <c r="R1741" s="66">
        <v>2.0</v>
      </c>
      <c r="S1741" s="68"/>
      <c r="T1741" s="66">
        <v>1.0</v>
      </c>
      <c r="U1741" s="68"/>
      <c r="V1741" s="68"/>
      <c r="W1741" s="68"/>
      <c r="X1741" s="69"/>
      <c r="Y1741" s="69"/>
      <c r="Z1741" s="66">
        <v>1.0</v>
      </c>
      <c r="AA1741" s="66">
        <v>1.0</v>
      </c>
      <c r="AB1741" s="68"/>
      <c r="AC1741" s="68"/>
      <c r="AD1741" s="68"/>
      <c r="AE1741" s="68"/>
      <c r="AF1741" s="68"/>
      <c r="AG1741" s="68"/>
      <c r="AH1741" s="68"/>
      <c r="AI1741" s="68"/>
      <c r="AJ1741" s="68"/>
      <c r="AK1741" s="68"/>
      <c r="AL1741" s="68"/>
      <c r="AM1741" s="68"/>
      <c r="AN1741" s="68"/>
      <c r="AO1741" s="68"/>
      <c r="AP1741" s="68"/>
      <c r="AQ1741" s="68"/>
      <c r="AR1741" s="68"/>
      <c r="AS1741" s="68"/>
      <c r="AT1741" s="68"/>
      <c r="AU1741" s="68"/>
      <c r="AV1741" s="68"/>
      <c r="AW1741" s="68"/>
      <c r="AX1741" s="68"/>
      <c r="AY1741" s="68"/>
      <c r="AZ1741" s="68"/>
      <c r="BA1741" s="68"/>
      <c r="BB1741" s="68"/>
      <c r="BC1741" s="68"/>
      <c r="BD1741" s="68"/>
      <c r="BE1741" s="68"/>
      <c r="BF1741" s="68"/>
      <c r="BG1741" s="68"/>
      <c r="BH1741" s="68"/>
      <c r="BI1741" s="68"/>
      <c r="BJ1741" s="68"/>
      <c r="BK1741" s="68"/>
      <c r="BL1741" s="68"/>
      <c r="BM1741" s="68"/>
      <c r="BN1741" s="68"/>
      <c r="BO1741" s="68"/>
      <c r="BP1741" s="68"/>
      <c r="BQ1741" s="68"/>
      <c r="BR1741" s="68"/>
      <c r="BS1741" s="68"/>
      <c r="BT1741" s="68"/>
      <c r="BU1741" s="68"/>
      <c r="BV1741" s="68"/>
      <c r="BW1741" s="68"/>
      <c r="BX1741" s="68"/>
      <c r="BY1741" s="68"/>
      <c r="BZ1741" s="68"/>
      <c r="CA1741" s="68"/>
      <c r="CB1741" s="68"/>
      <c r="CC1741" s="68"/>
      <c r="CD1741" s="68"/>
      <c r="CE1741" s="68"/>
      <c r="CF1741" s="68"/>
      <c r="CG1741" s="68"/>
      <c r="CH1741" s="68"/>
      <c r="CI1741" s="68"/>
    </row>
    <row r="1742">
      <c r="A1742" s="66">
        <v>108.0</v>
      </c>
      <c r="B1742" s="68"/>
      <c r="C1742" s="67" t="s">
        <v>758</v>
      </c>
      <c r="D1742" s="67" t="s">
        <v>990</v>
      </c>
      <c r="E1742" s="66">
        <v>2020.0</v>
      </c>
      <c r="F1742" s="67" t="s">
        <v>991</v>
      </c>
      <c r="G1742" s="67" t="s">
        <v>824</v>
      </c>
      <c r="H1742" s="68"/>
      <c r="I1742" s="67" t="s">
        <v>95</v>
      </c>
      <c r="J1742" s="66">
        <v>2050.0</v>
      </c>
      <c r="K1742" s="66">
        <v>225.39</v>
      </c>
      <c r="L1742" s="66">
        <v>2010.0</v>
      </c>
      <c r="M1742" s="67" t="s">
        <v>85</v>
      </c>
      <c r="N1742" s="66">
        <v>91.0</v>
      </c>
      <c r="O1742" s="68"/>
      <c r="P1742" s="66">
        <v>0.001</v>
      </c>
      <c r="Q1742" s="66"/>
      <c r="R1742" s="66">
        <v>2.0</v>
      </c>
      <c r="S1742" s="68"/>
      <c r="T1742" s="66">
        <v>1.0</v>
      </c>
      <c r="U1742" s="68"/>
      <c r="V1742" s="68"/>
      <c r="W1742" s="68"/>
      <c r="X1742" s="69"/>
      <c r="Y1742" s="69"/>
      <c r="Z1742" s="66">
        <v>1.0</v>
      </c>
      <c r="AA1742" s="66">
        <v>1.0</v>
      </c>
      <c r="AB1742" s="68"/>
      <c r="AC1742" s="68"/>
      <c r="AD1742" s="68"/>
      <c r="AE1742" s="68"/>
      <c r="AF1742" s="68"/>
      <c r="AG1742" s="68"/>
      <c r="AH1742" s="68"/>
      <c r="AI1742" s="68"/>
      <c r="AJ1742" s="68"/>
      <c r="AK1742" s="68"/>
      <c r="AL1742" s="68"/>
      <c r="AM1742" s="68"/>
      <c r="AN1742" s="68"/>
      <c r="AO1742" s="68"/>
      <c r="AP1742" s="68"/>
      <c r="AQ1742" s="68"/>
      <c r="AR1742" s="68"/>
      <c r="AS1742" s="68"/>
      <c r="AT1742" s="68"/>
      <c r="AU1742" s="68"/>
      <c r="AV1742" s="68"/>
      <c r="AW1742" s="68"/>
      <c r="AX1742" s="68"/>
      <c r="AY1742" s="68"/>
      <c r="AZ1742" s="68"/>
      <c r="BA1742" s="68"/>
      <c r="BB1742" s="68"/>
      <c r="BC1742" s="68"/>
      <c r="BD1742" s="68"/>
      <c r="BE1742" s="68"/>
      <c r="BF1742" s="68"/>
      <c r="BG1742" s="68"/>
      <c r="BH1742" s="68"/>
      <c r="BI1742" s="68"/>
      <c r="BJ1742" s="68"/>
      <c r="BK1742" s="68"/>
      <c r="BL1742" s="68"/>
      <c r="BM1742" s="68"/>
      <c r="BN1742" s="68"/>
      <c r="BO1742" s="68"/>
      <c r="BP1742" s="68"/>
      <c r="BQ1742" s="68"/>
      <c r="BR1742" s="68"/>
      <c r="BS1742" s="68"/>
      <c r="BT1742" s="68"/>
      <c r="BU1742" s="68"/>
      <c r="BV1742" s="68"/>
      <c r="BW1742" s="68"/>
      <c r="BX1742" s="68"/>
      <c r="BY1742" s="68"/>
      <c r="BZ1742" s="68"/>
      <c r="CA1742" s="68"/>
      <c r="CB1742" s="68"/>
      <c r="CC1742" s="68"/>
      <c r="CD1742" s="68"/>
      <c r="CE1742" s="68"/>
      <c r="CF1742" s="68"/>
      <c r="CG1742" s="68"/>
      <c r="CH1742" s="68"/>
      <c r="CI1742" s="68"/>
    </row>
    <row r="1743">
      <c r="A1743" s="66">
        <v>108.0</v>
      </c>
      <c r="B1743" s="68"/>
      <c r="C1743" s="67" t="s">
        <v>758</v>
      </c>
      <c r="D1743" s="67" t="s">
        <v>990</v>
      </c>
      <c r="E1743" s="66">
        <v>2020.0</v>
      </c>
      <c r="F1743" s="67" t="s">
        <v>991</v>
      </c>
      <c r="G1743" s="67" t="s">
        <v>824</v>
      </c>
      <c r="H1743" s="68"/>
      <c r="I1743" s="67" t="s">
        <v>95</v>
      </c>
      <c r="J1743" s="66">
        <v>2050.0</v>
      </c>
      <c r="K1743" s="66">
        <v>431.04</v>
      </c>
      <c r="L1743" s="66">
        <v>2010.0</v>
      </c>
      <c r="M1743" s="67" t="s">
        <v>85</v>
      </c>
      <c r="N1743" s="66">
        <v>91.0</v>
      </c>
      <c r="O1743" s="68"/>
      <c r="P1743" s="66">
        <v>0.002</v>
      </c>
      <c r="Q1743" s="66"/>
      <c r="R1743" s="66">
        <v>0.9</v>
      </c>
      <c r="S1743" s="68"/>
      <c r="T1743" s="66">
        <v>1.0</v>
      </c>
      <c r="U1743" s="68"/>
      <c r="V1743" s="68"/>
      <c r="W1743" s="68"/>
      <c r="X1743" s="69"/>
      <c r="Y1743" s="69"/>
      <c r="Z1743" s="66">
        <v>1.0</v>
      </c>
      <c r="AA1743" s="66">
        <v>1.0</v>
      </c>
      <c r="AB1743" s="68"/>
      <c r="AC1743" s="68"/>
      <c r="AD1743" s="68"/>
      <c r="AE1743" s="68"/>
      <c r="AF1743" s="68"/>
      <c r="AG1743" s="68"/>
      <c r="AH1743" s="68"/>
      <c r="AI1743" s="68"/>
      <c r="AJ1743" s="68"/>
      <c r="AK1743" s="68"/>
      <c r="AL1743" s="68"/>
      <c r="AM1743" s="68"/>
      <c r="AN1743" s="68"/>
      <c r="AO1743" s="68"/>
      <c r="AP1743" s="68"/>
      <c r="AQ1743" s="68"/>
      <c r="AR1743" s="68"/>
      <c r="AS1743" s="68"/>
      <c r="AT1743" s="68"/>
      <c r="AU1743" s="68"/>
      <c r="AV1743" s="68"/>
      <c r="AW1743" s="68"/>
      <c r="AX1743" s="68"/>
      <c r="AY1743" s="68"/>
      <c r="AZ1743" s="68"/>
      <c r="BA1743" s="68"/>
      <c r="BB1743" s="68"/>
      <c r="BC1743" s="68"/>
      <c r="BD1743" s="68"/>
      <c r="BE1743" s="68"/>
      <c r="BF1743" s="68"/>
      <c r="BG1743" s="68"/>
      <c r="BH1743" s="68"/>
      <c r="BI1743" s="68"/>
      <c r="BJ1743" s="68"/>
      <c r="BK1743" s="68"/>
      <c r="BL1743" s="68"/>
      <c r="BM1743" s="68"/>
      <c r="BN1743" s="68"/>
      <c r="BO1743" s="68"/>
      <c r="BP1743" s="68"/>
      <c r="BQ1743" s="68"/>
      <c r="BR1743" s="68"/>
      <c r="BS1743" s="68"/>
      <c r="BT1743" s="68"/>
      <c r="BU1743" s="68"/>
      <c r="BV1743" s="68"/>
      <c r="BW1743" s="68"/>
      <c r="BX1743" s="68"/>
      <c r="BY1743" s="68"/>
      <c r="BZ1743" s="68"/>
      <c r="CA1743" s="68"/>
      <c r="CB1743" s="68"/>
      <c r="CC1743" s="68"/>
      <c r="CD1743" s="68"/>
      <c r="CE1743" s="68"/>
      <c r="CF1743" s="68"/>
      <c r="CG1743" s="68"/>
      <c r="CH1743" s="68"/>
      <c r="CI1743" s="68"/>
    </row>
    <row r="1744">
      <c r="A1744" s="66">
        <v>108.0</v>
      </c>
      <c r="B1744" s="68"/>
      <c r="C1744" s="67" t="s">
        <v>758</v>
      </c>
      <c r="D1744" s="67" t="s">
        <v>990</v>
      </c>
      <c r="E1744" s="66">
        <v>2020.0</v>
      </c>
      <c r="F1744" s="67" t="s">
        <v>991</v>
      </c>
      <c r="G1744" s="67" t="s">
        <v>824</v>
      </c>
      <c r="H1744" s="68"/>
      <c r="I1744" s="67" t="s">
        <v>95</v>
      </c>
      <c r="J1744" s="66">
        <v>2050.0</v>
      </c>
      <c r="K1744" s="66">
        <v>216.33</v>
      </c>
      <c r="L1744" s="66">
        <v>2010.0</v>
      </c>
      <c r="M1744" s="67" t="s">
        <v>85</v>
      </c>
      <c r="N1744" s="66">
        <v>91.0</v>
      </c>
      <c r="O1744" s="68"/>
      <c r="P1744" s="66">
        <v>0.002</v>
      </c>
      <c r="Q1744" s="66"/>
      <c r="R1744" s="66">
        <v>2.0</v>
      </c>
      <c r="S1744" s="68"/>
      <c r="T1744" s="66">
        <v>1.0</v>
      </c>
      <c r="U1744" s="68"/>
      <c r="V1744" s="68"/>
      <c r="W1744" s="68"/>
      <c r="X1744" s="69"/>
      <c r="Y1744" s="69"/>
      <c r="Z1744" s="66">
        <v>1.0</v>
      </c>
      <c r="AA1744" s="66">
        <v>1.0</v>
      </c>
      <c r="AB1744" s="68"/>
      <c r="AC1744" s="68"/>
      <c r="AD1744" s="68"/>
      <c r="AE1744" s="68"/>
      <c r="AF1744" s="68"/>
      <c r="AG1744" s="68"/>
      <c r="AH1744" s="68"/>
      <c r="AI1744" s="68"/>
      <c r="AJ1744" s="68"/>
      <c r="AK1744" s="68"/>
      <c r="AL1744" s="68"/>
      <c r="AM1744" s="68"/>
      <c r="AN1744" s="68"/>
      <c r="AO1744" s="68"/>
      <c r="AP1744" s="68"/>
      <c r="AQ1744" s="68"/>
      <c r="AR1744" s="68"/>
      <c r="AS1744" s="68"/>
      <c r="AT1744" s="68"/>
      <c r="AU1744" s="68"/>
      <c r="AV1744" s="68"/>
      <c r="AW1744" s="68"/>
      <c r="AX1744" s="68"/>
      <c r="AY1744" s="68"/>
      <c r="AZ1744" s="68"/>
      <c r="BA1744" s="68"/>
      <c r="BB1744" s="68"/>
      <c r="BC1744" s="68"/>
      <c r="BD1744" s="68"/>
      <c r="BE1744" s="68"/>
      <c r="BF1744" s="68"/>
      <c r="BG1744" s="68"/>
      <c r="BH1744" s="68"/>
      <c r="BI1744" s="68"/>
      <c r="BJ1744" s="68"/>
      <c r="BK1744" s="68"/>
      <c r="BL1744" s="68"/>
      <c r="BM1744" s="68"/>
      <c r="BN1744" s="68"/>
      <c r="BO1744" s="68"/>
      <c r="BP1744" s="68"/>
      <c r="BQ1744" s="68"/>
      <c r="BR1744" s="68"/>
      <c r="BS1744" s="68"/>
      <c r="BT1744" s="68"/>
      <c r="BU1744" s="68"/>
      <c r="BV1744" s="68"/>
      <c r="BW1744" s="68"/>
      <c r="BX1744" s="68"/>
      <c r="BY1744" s="68"/>
      <c r="BZ1744" s="68"/>
      <c r="CA1744" s="68"/>
      <c r="CB1744" s="68"/>
      <c r="CC1744" s="68"/>
      <c r="CD1744" s="68"/>
      <c r="CE1744" s="68"/>
      <c r="CF1744" s="68"/>
      <c r="CG1744" s="68"/>
      <c r="CH1744" s="68"/>
      <c r="CI1744" s="68"/>
    </row>
    <row r="1745">
      <c r="A1745" s="66">
        <v>108.0</v>
      </c>
      <c r="B1745" s="68"/>
      <c r="C1745" s="67" t="s">
        <v>758</v>
      </c>
      <c r="D1745" s="67" t="s">
        <v>990</v>
      </c>
      <c r="E1745" s="66">
        <v>2020.0</v>
      </c>
      <c r="F1745" s="67" t="s">
        <v>991</v>
      </c>
      <c r="G1745" s="67" t="s">
        <v>824</v>
      </c>
      <c r="H1745" s="68"/>
      <c r="I1745" s="67" t="s">
        <v>95</v>
      </c>
      <c r="J1745" s="66">
        <v>2050.0</v>
      </c>
      <c r="K1745" s="66">
        <v>398.9</v>
      </c>
      <c r="L1745" s="66">
        <v>2010.0</v>
      </c>
      <c r="M1745" s="67" t="s">
        <v>85</v>
      </c>
      <c r="N1745" s="66">
        <v>91.0</v>
      </c>
      <c r="O1745" s="68"/>
      <c r="P1745" s="66">
        <v>0.0025</v>
      </c>
      <c r="Q1745" s="66"/>
      <c r="R1745" s="66">
        <v>1.0000001</v>
      </c>
      <c r="S1745" s="68"/>
      <c r="T1745" s="66">
        <v>1.0</v>
      </c>
      <c r="U1745" s="68"/>
      <c r="V1745" s="68"/>
      <c r="W1745" s="68"/>
      <c r="X1745" s="69"/>
      <c r="Y1745" s="69"/>
      <c r="Z1745" s="66">
        <v>1.0</v>
      </c>
      <c r="AA1745" s="66">
        <v>1.0</v>
      </c>
      <c r="AB1745" s="68"/>
      <c r="AC1745" s="68"/>
      <c r="AD1745" s="68"/>
      <c r="AE1745" s="68"/>
      <c r="AF1745" s="68"/>
      <c r="AG1745" s="68"/>
      <c r="AH1745" s="68"/>
      <c r="AI1745" s="68"/>
      <c r="AJ1745" s="68"/>
      <c r="AK1745" s="68"/>
      <c r="AL1745" s="68"/>
      <c r="AM1745" s="68"/>
      <c r="AN1745" s="68"/>
      <c r="AO1745" s="68"/>
      <c r="AP1745" s="68"/>
      <c r="AQ1745" s="68"/>
      <c r="AR1745" s="68"/>
      <c r="AS1745" s="68"/>
      <c r="AT1745" s="68"/>
      <c r="AU1745" s="68"/>
      <c r="AV1745" s="68"/>
      <c r="AW1745" s="68"/>
      <c r="AX1745" s="68"/>
      <c r="AY1745" s="68"/>
      <c r="AZ1745" s="68"/>
      <c r="BA1745" s="68"/>
      <c r="BB1745" s="68"/>
      <c r="BC1745" s="68"/>
      <c r="BD1745" s="68"/>
      <c r="BE1745" s="68"/>
      <c r="BF1745" s="68"/>
      <c r="BG1745" s="68"/>
      <c r="BH1745" s="68"/>
      <c r="BI1745" s="68"/>
      <c r="BJ1745" s="68"/>
      <c r="BK1745" s="68"/>
      <c r="BL1745" s="68"/>
      <c r="BM1745" s="68"/>
      <c r="BN1745" s="68"/>
      <c r="BO1745" s="68"/>
      <c r="BP1745" s="68"/>
      <c r="BQ1745" s="68"/>
      <c r="BR1745" s="68"/>
      <c r="BS1745" s="68"/>
      <c r="BT1745" s="68"/>
      <c r="BU1745" s="68"/>
      <c r="BV1745" s="68"/>
      <c r="BW1745" s="68"/>
      <c r="BX1745" s="68"/>
      <c r="BY1745" s="68"/>
      <c r="BZ1745" s="68"/>
      <c r="CA1745" s="68"/>
      <c r="CB1745" s="68"/>
      <c r="CC1745" s="68"/>
      <c r="CD1745" s="68"/>
      <c r="CE1745" s="68"/>
      <c r="CF1745" s="68"/>
      <c r="CG1745" s="68"/>
      <c r="CH1745" s="68"/>
      <c r="CI1745" s="68"/>
    </row>
    <row r="1746">
      <c r="A1746" s="66">
        <v>108.0</v>
      </c>
      <c r="B1746" s="68"/>
      <c r="C1746" s="67" t="s">
        <v>758</v>
      </c>
      <c r="D1746" s="67" t="s">
        <v>990</v>
      </c>
      <c r="E1746" s="66">
        <v>2020.0</v>
      </c>
      <c r="F1746" s="67" t="s">
        <v>991</v>
      </c>
      <c r="G1746" s="67" t="s">
        <v>824</v>
      </c>
      <c r="H1746" s="68"/>
      <c r="I1746" s="67" t="s">
        <v>95</v>
      </c>
      <c r="J1746" s="66">
        <v>2050.0</v>
      </c>
      <c r="K1746" s="66">
        <v>306.74</v>
      </c>
      <c r="L1746" s="66">
        <v>2010.0</v>
      </c>
      <c r="M1746" s="67" t="s">
        <v>85</v>
      </c>
      <c r="N1746" s="66">
        <v>91.0</v>
      </c>
      <c r="O1746" s="68"/>
      <c r="P1746" s="66">
        <v>0.003</v>
      </c>
      <c r="Q1746" s="66"/>
      <c r="R1746" s="66">
        <v>1.4</v>
      </c>
      <c r="S1746" s="68"/>
      <c r="T1746" s="66">
        <v>1.0</v>
      </c>
      <c r="U1746" s="68"/>
      <c r="V1746" s="68"/>
      <c r="W1746" s="68"/>
      <c r="X1746" s="69"/>
      <c r="Y1746" s="69"/>
      <c r="Z1746" s="66">
        <v>1.0</v>
      </c>
      <c r="AA1746" s="66">
        <v>1.0</v>
      </c>
      <c r="AB1746" s="68"/>
      <c r="AC1746" s="68"/>
      <c r="AD1746" s="68"/>
      <c r="AE1746" s="68"/>
      <c r="AF1746" s="68"/>
      <c r="AG1746" s="68"/>
      <c r="AH1746" s="68"/>
      <c r="AI1746" s="68"/>
      <c r="AJ1746" s="68"/>
      <c r="AK1746" s="68"/>
      <c r="AL1746" s="68"/>
      <c r="AM1746" s="68"/>
      <c r="AN1746" s="68"/>
      <c r="AO1746" s="68"/>
      <c r="AP1746" s="68"/>
      <c r="AQ1746" s="68"/>
      <c r="AR1746" s="68"/>
      <c r="AS1746" s="68"/>
      <c r="AT1746" s="68"/>
      <c r="AU1746" s="68"/>
      <c r="AV1746" s="68"/>
      <c r="AW1746" s="68"/>
      <c r="AX1746" s="68"/>
      <c r="AY1746" s="68"/>
      <c r="AZ1746" s="68"/>
      <c r="BA1746" s="68"/>
      <c r="BB1746" s="68"/>
      <c r="BC1746" s="68"/>
      <c r="BD1746" s="68"/>
      <c r="BE1746" s="68"/>
      <c r="BF1746" s="68"/>
      <c r="BG1746" s="68"/>
      <c r="BH1746" s="68"/>
      <c r="BI1746" s="68"/>
      <c r="BJ1746" s="68"/>
      <c r="BK1746" s="68"/>
      <c r="BL1746" s="68"/>
      <c r="BM1746" s="68"/>
      <c r="BN1746" s="68"/>
      <c r="BO1746" s="68"/>
      <c r="BP1746" s="68"/>
      <c r="BQ1746" s="68"/>
      <c r="BR1746" s="68"/>
      <c r="BS1746" s="68"/>
      <c r="BT1746" s="68"/>
      <c r="BU1746" s="68"/>
      <c r="BV1746" s="68"/>
      <c r="BW1746" s="68"/>
      <c r="BX1746" s="68"/>
      <c r="BY1746" s="68"/>
      <c r="BZ1746" s="68"/>
      <c r="CA1746" s="68"/>
      <c r="CB1746" s="68"/>
      <c r="CC1746" s="68"/>
      <c r="CD1746" s="68"/>
      <c r="CE1746" s="68"/>
      <c r="CF1746" s="68"/>
      <c r="CG1746" s="68"/>
      <c r="CH1746" s="68"/>
      <c r="CI1746" s="68"/>
    </row>
    <row r="1747">
      <c r="A1747" s="66">
        <v>108.0</v>
      </c>
      <c r="B1747" s="68"/>
      <c r="C1747" s="67" t="s">
        <v>758</v>
      </c>
      <c r="D1747" s="67" t="s">
        <v>990</v>
      </c>
      <c r="E1747" s="66">
        <v>2020.0</v>
      </c>
      <c r="F1747" s="67" t="s">
        <v>991</v>
      </c>
      <c r="G1747" s="67" t="s">
        <v>824</v>
      </c>
      <c r="H1747" s="68"/>
      <c r="I1747" s="67" t="s">
        <v>95</v>
      </c>
      <c r="J1747" s="66">
        <v>2050.0</v>
      </c>
      <c r="K1747" s="66">
        <v>207.79</v>
      </c>
      <c r="L1747" s="66">
        <v>2010.0</v>
      </c>
      <c r="M1747" s="67" t="s">
        <v>85</v>
      </c>
      <c r="N1747" s="66">
        <v>91.0</v>
      </c>
      <c r="O1747" s="68"/>
      <c r="P1747" s="66">
        <v>0.003</v>
      </c>
      <c r="Q1747" s="66"/>
      <c r="R1747" s="66">
        <v>2.0</v>
      </c>
      <c r="S1747" s="68"/>
      <c r="T1747" s="66">
        <v>1.0</v>
      </c>
      <c r="U1747" s="68"/>
      <c r="V1747" s="68"/>
      <c r="W1747" s="68"/>
      <c r="X1747" s="69"/>
      <c r="Y1747" s="69"/>
      <c r="Z1747" s="66">
        <v>1.0</v>
      </c>
      <c r="AA1747" s="66">
        <v>1.0</v>
      </c>
      <c r="AB1747" s="68"/>
      <c r="AC1747" s="68"/>
      <c r="AD1747" s="68"/>
      <c r="AE1747" s="68"/>
      <c r="AF1747" s="68"/>
      <c r="AG1747" s="68"/>
      <c r="AH1747" s="68"/>
      <c r="AI1747" s="68"/>
      <c r="AJ1747" s="68"/>
      <c r="AK1747" s="68"/>
      <c r="AL1747" s="68"/>
      <c r="AM1747" s="68"/>
      <c r="AN1747" s="68"/>
      <c r="AO1747" s="68"/>
      <c r="AP1747" s="68"/>
      <c r="AQ1747" s="68"/>
      <c r="AR1747" s="68"/>
      <c r="AS1747" s="68"/>
      <c r="AT1747" s="68"/>
      <c r="AU1747" s="68"/>
      <c r="AV1747" s="68"/>
      <c r="AW1747" s="68"/>
      <c r="AX1747" s="68"/>
      <c r="AY1747" s="68"/>
      <c r="AZ1747" s="68"/>
      <c r="BA1747" s="68"/>
      <c r="BB1747" s="68"/>
      <c r="BC1747" s="68"/>
      <c r="BD1747" s="68"/>
      <c r="BE1747" s="68"/>
      <c r="BF1747" s="68"/>
      <c r="BG1747" s="68"/>
      <c r="BH1747" s="68"/>
      <c r="BI1747" s="68"/>
      <c r="BJ1747" s="68"/>
      <c r="BK1747" s="68"/>
      <c r="BL1747" s="68"/>
      <c r="BM1747" s="68"/>
      <c r="BN1747" s="68"/>
      <c r="BO1747" s="68"/>
      <c r="BP1747" s="68"/>
      <c r="BQ1747" s="68"/>
      <c r="BR1747" s="68"/>
      <c r="BS1747" s="68"/>
      <c r="BT1747" s="68"/>
      <c r="BU1747" s="68"/>
      <c r="BV1747" s="68"/>
      <c r="BW1747" s="68"/>
      <c r="BX1747" s="68"/>
      <c r="BY1747" s="68"/>
      <c r="BZ1747" s="68"/>
      <c r="CA1747" s="68"/>
      <c r="CB1747" s="68"/>
      <c r="CC1747" s="68"/>
      <c r="CD1747" s="68"/>
      <c r="CE1747" s="68"/>
      <c r="CF1747" s="68"/>
      <c r="CG1747" s="68"/>
      <c r="CH1747" s="68"/>
      <c r="CI1747" s="68"/>
    </row>
    <row r="1748">
      <c r="A1748" s="66">
        <v>108.0</v>
      </c>
      <c r="B1748" s="68"/>
      <c r="C1748" s="67" t="s">
        <v>758</v>
      </c>
      <c r="D1748" s="67" t="s">
        <v>990</v>
      </c>
      <c r="E1748" s="66">
        <v>2020.0</v>
      </c>
      <c r="F1748" s="67" t="s">
        <v>991</v>
      </c>
      <c r="G1748" s="67" t="s">
        <v>824</v>
      </c>
      <c r="H1748" s="68"/>
      <c r="I1748" s="67" t="s">
        <v>95</v>
      </c>
      <c r="J1748" s="66">
        <v>2050.0</v>
      </c>
      <c r="K1748" s="66">
        <v>609.89</v>
      </c>
      <c r="L1748" s="66">
        <v>2010.0</v>
      </c>
      <c r="M1748" s="67" t="s">
        <v>85</v>
      </c>
      <c r="N1748" s="66">
        <v>91.0</v>
      </c>
      <c r="O1748" s="68"/>
      <c r="P1748" s="66">
        <v>0.005</v>
      </c>
      <c r="Q1748" s="66"/>
      <c r="R1748" s="66">
        <v>0.25</v>
      </c>
      <c r="S1748" s="68"/>
      <c r="T1748" s="66">
        <v>1.0</v>
      </c>
      <c r="U1748" s="68"/>
      <c r="V1748" s="68"/>
      <c r="W1748" s="68"/>
      <c r="X1748" s="69"/>
      <c r="Y1748" s="69"/>
      <c r="Z1748" s="66">
        <v>1.0</v>
      </c>
      <c r="AA1748" s="66">
        <v>1.0</v>
      </c>
      <c r="AB1748" s="68"/>
      <c r="AC1748" s="68"/>
      <c r="AD1748" s="68"/>
      <c r="AE1748" s="68"/>
      <c r="AF1748" s="68"/>
      <c r="AG1748" s="68"/>
      <c r="AH1748" s="68"/>
      <c r="AI1748" s="68"/>
      <c r="AJ1748" s="68"/>
      <c r="AK1748" s="68"/>
      <c r="AL1748" s="68"/>
      <c r="AM1748" s="68"/>
      <c r="AN1748" s="68"/>
      <c r="AO1748" s="68"/>
      <c r="AP1748" s="68"/>
      <c r="AQ1748" s="68"/>
      <c r="AR1748" s="68"/>
      <c r="AS1748" s="68"/>
      <c r="AT1748" s="68"/>
      <c r="AU1748" s="68"/>
      <c r="AV1748" s="68"/>
      <c r="AW1748" s="68"/>
      <c r="AX1748" s="68"/>
      <c r="AY1748" s="68"/>
      <c r="AZ1748" s="68"/>
      <c r="BA1748" s="68"/>
      <c r="BB1748" s="68"/>
      <c r="BC1748" s="68"/>
      <c r="BD1748" s="68"/>
      <c r="BE1748" s="68"/>
      <c r="BF1748" s="68"/>
      <c r="BG1748" s="68"/>
      <c r="BH1748" s="68"/>
      <c r="BI1748" s="68"/>
      <c r="BJ1748" s="68"/>
      <c r="BK1748" s="68"/>
      <c r="BL1748" s="68"/>
      <c r="BM1748" s="68"/>
      <c r="BN1748" s="68"/>
      <c r="BO1748" s="68"/>
      <c r="BP1748" s="68"/>
      <c r="BQ1748" s="68"/>
      <c r="BR1748" s="68"/>
      <c r="BS1748" s="68"/>
      <c r="BT1748" s="68"/>
      <c r="BU1748" s="68"/>
      <c r="BV1748" s="68"/>
      <c r="BW1748" s="68"/>
      <c r="BX1748" s="68"/>
      <c r="BY1748" s="68"/>
      <c r="BZ1748" s="68"/>
      <c r="CA1748" s="68"/>
      <c r="CB1748" s="68"/>
      <c r="CC1748" s="68"/>
      <c r="CD1748" s="68"/>
      <c r="CE1748" s="68"/>
      <c r="CF1748" s="68"/>
      <c r="CG1748" s="68"/>
      <c r="CH1748" s="68"/>
      <c r="CI1748" s="68"/>
    </row>
    <row r="1749">
      <c r="A1749" s="66">
        <v>108.0</v>
      </c>
      <c r="B1749" s="68"/>
      <c r="C1749" s="67" t="s">
        <v>758</v>
      </c>
      <c r="D1749" s="67" t="s">
        <v>990</v>
      </c>
      <c r="E1749" s="66">
        <v>2020.0</v>
      </c>
      <c r="F1749" s="67" t="s">
        <v>991</v>
      </c>
      <c r="G1749" s="67" t="s">
        <v>824</v>
      </c>
      <c r="H1749" s="68"/>
      <c r="I1749" s="67" t="s">
        <v>95</v>
      </c>
      <c r="J1749" s="66">
        <v>2050.0</v>
      </c>
      <c r="K1749" s="66">
        <v>491.41</v>
      </c>
      <c r="L1749" s="66">
        <v>2010.0</v>
      </c>
      <c r="M1749" s="67" t="s">
        <v>85</v>
      </c>
      <c r="N1749" s="66">
        <v>91.0</v>
      </c>
      <c r="O1749" s="68"/>
      <c r="P1749" s="66">
        <v>0.005</v>
      </c>
      <c r="Q1749" s="66"/>
      <c r="R1749" s="66">
        <v>0.5</v>
      </c>
      <c r="S1749" s="68"/>
      <c r="T1749" s="66">
        <v>1.0</v>
      </c>
      <c r="U1749" s="68"/>
      <c r="V1749" s="68"/>
      <c r="W1749" s="68"/>
      <c r="X1749" s="69"/>
      <c r="Y1749" s="69"/>
      <c r="Z1749" s="66">
        <v>1.0</v>
      </c>
      <c r="AA1749" s="66">
        <v>1.0</v>
      </c>
      <c r="AB1749" s="68"/>
      <c r="AC1749" s="68"/>
      <c r="AD1749" s="68"/>
      <c r="AE1749" s="68"/>
      <c r="AF1749" s="68"/>
      <c r="AG1749" s="68"/>
      <c r="AH1749" s="68"/>
      <c r="AI1749" s="68"/>
      <c r="AJ1749" s="68"/>
      <c r="AK1749" s="68"/>
      <c r="AL1749" s="68"/>
      <c r="AM1749" s="68"/>
      <c r="AN1749" s="68"/>
      <c r="AO1749" s="68"/>
      <c r="AP1749" s="68"/>
      <c r="AQ1749" s="68"/>
      <c r="AR1749" s="68"/>
      <c r="AS1749" s="68"/>
      <c r="AT1749" s="68"/>
      <c r="AU1749" s="68"/>
      <c r="AV1749" s="68"/>
      <c r="AW1749" s="68"/>
      <c r="AX1749" s="68"/>
      <c r="AY1749" s="68"/>
      <c r="AZ1749" s="68"/>
      <c r="BA1749" s="68"/>
      <c r="BB1749" s="68"/>
      <c r="BC1749" s="68"/>
      <c r="BD1749" s="68"/>
      <c r="BE1749" s="68"/>
      <c r="BF1749" s="68"/>
      <c r="BG1749" s="68"/>
      <c r="BH1749" s="68"/>
      <c r="BI1749" s="68"/>
      <c r="BJ1749" s="68"/>
      <c r="BK1749" s="68"/>
      <c r="BL1749" s="68"/>
      <c r="BM1749" s="68"/>
      <c r="BN1749" s="68"/>
      <c r="BO1749" s="68"/>
      <c r="BP1749" s="68"/>
      <c r="BQ1749" s="68"/>
      <c r="BR1749" s="68"/>
      <c r="BS1749" s="68"/>
      <c r="BT1749" s="68"/>
      <c r="BU1749" s="68"/>
      <c r="BV1749" s="68"/>
      <c r="BW1749" s="68"/>
      <c r="BX1749" s="68"/>
      <c r="BY1749" s="68"/>
      <c r="BZ1749" s="68"/>
      <c r="CA1749" s="68"/>
      <c r="CB1749" s="68"/>
      <c r="CC1749" s="68"/>
      <c r="CD1749" s="68"/>
      <c r="CE1749" s="68"/>
      <c r="CF1749" s="68"/>
      <c r="CG1749" s="68"/>
      <c r="CH1749" s="68"/>
      <c r="CI1749" s="68"/>
    </row>
    <row r="1750">
      <c r="A1750" s="66">
        <v>108.0</v>
      </c>
      <c r="B1750" s="68"/>
      <c r="C1750" s="67" t="s">
        <v>758</v>
      </c>
      <c r="D1750" s="67" t="s">
        <v>990</v>
      </c>
      <c r="E1750" s="66">
        <v>2020.0</v>
      </c>
      <c r="F1750" s="67" t="s">
        <v>991</v>
      </c>
      <c r="G1750" s="67" t="s">
        <v>824</v>
      </c>
      <c r="H1750" s="68"/>
      <c r="I1750" s="67" t="s">
        <v>95</v>
      </c>
      <c r="J1750" s="66">
        <v>2050.0</v>
      </c>
      <c r="K1750" s="66">
        <v>491.41</v>
      </c>
      <c r="L1750" s="66">
        <v>2010.0</v>
      </c>
      <c r="M1750" s="67" t="s">
        <v>85</v>
      </c>
      <c r="N1750" s="66">
        <v>91.0</v>
      </c>
      <c r="O1750" s="68"/>
      <c r="P1750" s="66">
        <v>0.005</v>
      </c>
      <c r="Q1750" s="66"/>
      <c r="R1750" s="66">
        <v>0.5</v>
      </c>
      <c r="S1750" s="68"/>
      <c r="T1750" s="66">
        <v>1.0</v>
      </c>
      <c r="U1750" s="68"/>
      <c r="V1750" s="68"/>
      <c r="W1750" s="68"/>
      <c r="X1750" s="69"/>
      <c r="Y1750" s="69"/>
      <c r="Z1750" s="66">
        <v>1.0</v>
      </c>
      <c r="AA1750" s="66">
        <v>1.0</v>
      </c>
      <c r="AB1750" s="68"/>
      <c r="AC1750" s="68"/>
      <c r="AD1750" s="68"/>
      <c r="AE1750" s="68"/>
      <c r="AF1750" s="68"/>
      <c r="AG1750" s="68"/>
      <c r="AH1750" s="68"/>
      <c r="AI1750" s="68"/>
      <c r="AJ1750" s="68"/>
      <c r="AK1750" s="68"/>
      <c r="AL1750" s="68"/>
      <c r="AM1750" s="68"/>
      <c r="AN1750" s="68"/>
      <c r="AO1750" s="68"/>
      <c r="AP1750" s="68"/>
      <c r="AQ1750" s="68"/>
      <c r="AR1750" s="68"/>
      <c r="AS1750" s="68"/>
      <c r="AT1750" s="68"/>
      <c r="AU1750" s="68"/>
      <c r="AV1750" s="68"/>
      <c r="AW1750" s="68"/>
      <c r="AX1750" s="68"/>
      <c r="AY1750" s="68"/>
      <c r="AZ1750" s="68"/>
      <c r="BA1750" s="68"/>
      <c r="BB1750" s="68"/>
      <c r="BC1750" s="68"/>
      <c r="BD1750" s="68"/>
      <c r="BE1750" s="68"/>
      <c r="BF1750" s="68"/>
      <c r="BG1750" s="68"/>
      <c r="BH1750" s="68"/>
      <c r="BI1750" s="68"/>
      <c r="BJ1750" s="68"/>
      <c r="BK1750" s="68"/>
      <c r="BL1750" s="68"/>
      <c r="BM1750" s="68"/>
      <c r="BN1750" s="68"/>
      <c r="BO1750" s="68"/>
      <c r="BP1750" s="68"/>
      <c r="BQ1750" s="68"/>
      <c r="BR1750" s="68"/>
      <c r="BS1750" s="68"/>
      <c r="BT1750" s="68"/>
      <c r="BU1750" s="68"/>
      <c r="BV1750" s="68"/>
      <c r="BW1750" s="68"/>
      <c r="BX1750" s="68"/>
      <c r="BY1750" s="68"/>
      <c r="BZ1750" s="68"/>
      <c r="CA1750" s="68"/>
      <c r="CB1750" s="68"/>
      <c r="CC1750" s="68"/>
      <c r="CD1750" s="68"/>
      <c r="CE1750" s="68"/>
      <c r="CF1750" s="68"/>
      <c r="CG1750" s="68"/>
      <c r="CH1750" s="68"/>
      <c r="CI1750" s="68"/>
    </row>
    <row r="1751">
      <c r="A1751" s="66">
        <v>108.0</v>
      </c>
      <c r="B1751" s="68"/>
      <c r="C1751" s="67" t="s">
        <v>758</v>
      </c>
      <c r="D1751" s="67" t="s">
        <v>990</v>
      </c>
      <c r="E1751" s="66">
        <v>2020.0</v>
      </c>
      <c r="F1751" s="67" t="s">
        <v>991</v>
      </c>
      <c r="G1751" s="67" t="s">
        <v>824</v>
      </c>
      <c r="H1751" s="68"/>
      <c r="I1751" s="67" t="s">
        <v>95</v>
      </c>
      <c r="J1751" s="66">
        <v>2050.0</v>
      </c>
      <c r="K1751" s="66">
        <v>363.57</v>
      </c>
      <c r="L1751" s="66">
        <v>2010.0</v>
      </c>
      <c r="M1751" s="67" t="s">
        <v>85</v>
      </c>
      <c r="N1751" s="66">
        <v>91.0</v>
      </c>
      <c r="O1751" s="68"/>
      <c r="P1751" s="66">
        <v>0.005</v>
      </c>
      <c r="Q1751" s="66"/>
      <c r="R1751" s="66">
        <v>1.0000001</v>
      </c>
      <c r="S1751" s="68"/>
      <c r="T1751" s="66">
        <v>1.0</v>
      </c>
      <c r="U1751" s="68"/>
      <c r="V1751" s="68"/>
      <c r="W1751" s="68"/>
      <c r="X1751" s="69"/>
      <c r="Y1751" s="69"/>
      <c r="Z1751" s="66">
        <v>1.0</v>
      </c>
      <c r="AA1751" s="66">
        <v>1.0</v>
      </c>
      <c r="AB1751" s="68"/>
      <c r="AC1751" s="68"/>
      <c r="AD1751" s="68"/>
      <c r="AE1751" s="68"/>
      <c r="AF1751" s="68"/>
      <c r="AG1751" s="68"/>
      <c r="AH1751" s="68"/>
      <c r="AI1751" s="68"/>
      <c r="AJ1751" s="68"/>
      <c r="AK1751" s="68"/>
      <c r="AL1751" s="68"/>
      <c r="AM1751" s="68"/>
      <c r="AN1751" s="68"/>
      <c r="AO1751" s="68"/>
      <c r="AP1751" s="68"/>
      <c r="AQ1751" s="68"/>
      <c r="AR1751" s="68"/>
      <c r="AS1751" s="68"/>
      <c r="AT1751" s="68"/>
      <c r="AU1751" s="68"/>
      <c r="AV1751" s="68"/>
      <c r="AW1751" s="68"/>
      <c r="AX1751" s="68"/>
      <c r="AY1751" s="68"/>
      <c r="AZ1751" s="68"/>
      <c r="BA1751" s="68"/>
      <c r="BB1751" s="68"/>
      <c r="BC1751" s="68"/>
      <c r="BD1751" s="68"/>
      <c r="BE1751" s="68"/>
      <c r="BF1751" s="68"/>
      <c r="BG1751" s="68"/>
      <c r="BH1751" s="68"/>
      <c r="BI1751" s="68"/>
      <c r="BJ1751" s="68"/>
      <c r="BK1751" s="68"/>
      <c r="BL1751" s="68"/>
      <c r="BM1751" s="68"/>
      <c r="BN1751" s="68"/>
      <c r="BO1751" s="68"/>
      <c r="BP1751" s="68"/>
      <c r="BQ1751" s="68"/>
      <c r="BR1751" s="68"/>
      <c r="BS1751" s="68"/>
      <c r="BT1751" s="68"/>
      <c r="BU1751" s="68"/>
      <c r="BV1751" s="68"/>
      <c r="BW1751" s="68"/>
      <c r="BX1751" s="68"/>
      <c r="BY1751" s="68"/>
      <c r="BZ1751" s="68"/>
      <c r="CA1751" s="68"/>
      <c r="CB1751" s="68"/>
      <c r="CC1751" s="68"/>
      <c r="CD1751" s="68"/>
      <c r="CE1751" s="68"/>
      <c r="CF1751" s="68"/>
      <c r="CG1751" s="68"/>
      <c r="CH1751" s="68"/>
      <c r="CI1751" s="68"/>
    </row>
    <row r="1752">
      <c r="A1752" s="66">
        <v>108.0</v>
      </c>
      <c r="B1752" s="68"/>
      <c r="C1752" s="67" t="s">
        <v>758</v>
      </c>
      <c r="D1752" s="67" t="s">
        <v>990</v>
      </c>
      <c r="E1752" s="66">
        <v>2020.0</v>
      </c>
      <c r="F1752" s="67" t="s">
        <v>991</v>
      </c>
      <c r="G1752" s="67" t="s">
        <v>824</v>
      </c>
      <c r="H1752" s="68"/>
      <c r="I1752" s="67" t="s">
        <v>95</v>
      </c>
      <c r="J1752" s="66">
        <v>2050.0</v>
      </c>
      <c r="K1752" s="66">
        <v>363.57</v>
      </c>
      <c r="L1752" s="66">
        <v>2010.0</v>
      </c>
      <c r="M1752" s="67" t="s">
        <v>85</v>
      </c>
      <c r="N1752" s="66">
        <v>91.0</v>
      </c>
      <c r="O1752" s="68"/>
      <c r="P1752" s="66">
        <v>0.005</v>
      </c>
      <c r="Q1752" s="66"/>
      <c r="R1752" s="66">
        <v>1.0000001</v>
      </c>
      <c r="S1752" s="68"/>
      <c r="T1752" s="66">
        <v>1.0</v>
      </c>
      <c r="U1752" s="68"/>
      <c r="V1752" s="68"/>
      <c r="W1752" s="68"/>
      <c r="X1752" s="69"/>
      <c r="Y1752" s="69"/>
      <c r="Z1752" s="66">
        <v>1.0</v>
      </c>
      <c r="AA1752" s="66">
        <v>1.0</v>
      </c>
      <c r="AB1752" s="68"/>
      <c r="AC1752" s="68"/>
      <c r="AD1752" s="68"/>
      <c r="AE1752" s="68"/>
      <c r="AF1752" s="68"/>
      <c r="AG1752" s="68"/>
      <c r="AH1752" s="68"/>
      <c r="AI1752" s="68"/>
      <c r="AJ1752" s="68"/>
      <c r="AK1752" s="68"/>
      <c r="AL1752" s="68"/>
      <c r="AM1752" s="68"/>
      <c r="AN1752" s="68"/>
      <c r="AO1752" s="68"/>
      <c r="AP1752" s="68"/>
      <c r="AQ1752" s="68"/>
      <c r="AR1752" s="68"/>
      <c r="AS1752" s="68"/>
      <c r="AT1752" s="68"/>
      <c r="AU1752" s="68"/>
      <c r="AV1752" s="68"/>
      <c r="AW1752" s="68"/>
      <c r="AX1752" s="68"/>
      <c r="AY1752" s="68"/>
      <c r="AZ1752" s="68"/>
      <c r="BA1752" s="68"/>
      <c r="BB1752" s="68"/>
      <c r="BC1752" s="68"/>
      <c r="BD1752" s="68"/>
      <c r="BE1752" s="68"/>
      <c r="BF1752" s="68"/>
      <c r="BG1752" s="68"/>
      <c r="BH1752" s="68"/>
      <c r="BI1752" s="68"/>
      <c r="BJ1752" s="68"/>
      <c r="BK1752" s="68"/>
      <c r="BL1752" s="68"/>
      <c r="BM1752" s="68"/>
      <c r="BN1752" s="68"/>
      <c r="BO1752" s="68"/>
      <c r="BP1752" s="68"/>
      <c r="BQ1752" s="68"/>
      <c r="BR1752" s="68"/>
      <c r="BS1752" s="68"/>
      <c r="BT1752" s="68"/>
      <c r="BU1752" s="68"/>
      <c r="BV1752" s="68"/>
      <c r="BW1752" s="68"/>
      <c r="BX1752" s="68"/>
      <c r="BY1752" s="68"/>
      <c r="BZ1752" s="68"/>
      <c r="CA1752" s="68"/>
      <c r="CB1752" s="68"/>
      <c r="CC1752" s="68"/>
      <c r="CD1752" s="68"/>
      <c r="CE1752" s="68"/>
      <c r="CF1752" s="68"/>
      <c r="CG1752" s="68"/>
      <c r="CH1752" s="68"/>
      <c r="CI1752" s="68"/>
    </row>
    <row r="1753">
      <c r="A1753" s="66">
        <v>108.0</v>
      </c>
      <c r="B1753" s="68"/>
      <c r="C1753" s="67" t="s">
        <v>758</v>
      </c>
      <c r="D1753" s="67" t="s">
        <v>990</v>
      </c>
      <c r="E1753" s="66">
        <v>2020.0</v>
      </c>
      <c r="F1753" s="67" t="s">
        <v>991</v>
      </c>
      <c r="G1753" s="67" t="s">
        <v>824</v>
      </c>
      <c r="H1753" s="68"/>
      <c r="I1753" s="67" t="s">
        <v>95</v>
      </c>
      <c r="J1753" s="66">
        <v>2050.0</v>
      </c>
      <c r="K1753" s="66">
        <v>363.57</v>
      </c>
      <c r="L1753" s="66">
        <v>2010.0</v>
      </c>
      <c r="M1753" s="67" t="s">
        <v>85</v>
      </c>
      <c r="N1753" s="66">
        <v>91.0</v>
      </c>
      <c r="O1753" s="68"/>
      <c r="P1753" s="66">
        <v>0.005</v>
      </c>
      <c r="Q1753" s="66"/>
      <c r="R1753" s="66">
        <v>1.0000001</v>
      </c>
      <c r="S1753" s="68"/>
      <c r="T1753" s="66">
        <v>1.0</v>
      </c>
      <c r="U1753" s="68"/>
      <c r="V1753" s="68"/>
      <c r="W1753" s="68"/>
      <c r="X1753" s="69"/>
      <c r="Y1753" s="69"/>
      <c r="Z1753" s="66">
        <v>1.0</v>
      </c>
      <c r="AA1753" s="66">
        <v>1.0</v>
      </c>
      <c r="AB1753" s="68"/>
      <c r="AC1753" s="68"/>
      <c r="AD1753" s="68"/>
      <c r="AE1753" s="68"/>
      <c r="AF1753" s="68"/>
      <c r="AG1753" s="68"/>
      <c r="AH1753" s="68"/>
      <c r="AI1753" s="68"/>
      <c r="AJ1753" s="68"/>
      <c r="AK1753" s="68"/>
      <c r="AL1753" s="68"/>
      <c r="AM1753" s="68"/>
      <c r="AN1753" s="68"/>
      <c r="AO1753" s="68"/>
      <c r="AP1753" s="68"/>
      <c r="AQ1753" s="68"/>
      <c r="AR1753" s="68"/>
      <c r="AS1753" s="68"/>
      <c r="AT1753" s="68"/>
      <c r="AU1753" s="68"/>
      <c r="AV1753" s="68"/>
      <c r="AW1753" s="68"/>
      <c r="AX1753" s="68"/>
      <c r="AY1753" s="68"/>
      <c r="AZ1753" s="68"/>
      <c r="BA1753" s="68"/>
      <c r="BB1753" s="68"/>
      <c r="BC1753" s="68"/>
      <c r="BD1753" s="68"/>
      <c r="BE1753" s="68"/>
      <c r="BF1753" s="68"/>
      <c r="BG1753" s="68"/>
      <c r="BH1753" s="68"/>
      <c r="BI1753" s="68"/>
      <c r="BJ1753" s="68"/>
      <c r="BK1753" s="68"/>
      <c r="BL1753" s="68"/>
      <c r="BM1753" s="68"/>
      <c r="BN1753" s="68"/>
      <c r="BO1753" s="68"/>
      <c r="BP1753" s="68"/>
      <c r="BQ1753" s="68"/>
      <c r="BR1753" s="68"/>
      <c r="BS1753" s="68"/>
      <c r="BT1753" s="68"/>
      <c r="BU1753" s="68"/>
      <c r="BV1753" s="68"/>
      <c r="BW1753" s="68"/>
      <c r="BX1753" s="68"/>
      <c r="BY1753" s="68"/>
      <c r="BZ1753" s="68"/>
      <c r="CA1753" s="68"/>
      <c r="CB1753" s="68"/>
      <c r="CC1753" s="68"/>
      <c r="CD1753" s="68"/>
      <c r="CE1753" s="68"/>
      <c r="CF1753" s="68"/>
      <c r="CG1753" s="68"/>
      <c r="CH1753" s="68"/>
      <c r="CI1753" s="68"/>
    </row>
    <row r="1754">
      <c r="A1754" s="66">
        <v>108.0</v>
      </c>
      <c r="B1754" s="68"/>
      <c r="C1754" s="67" t="s">
        <v>758</v>
      </c>
      <c r="D1754" s="67" t="s">
        <v>990</v>
      </c>
      <c r="E1754" s="66">
        <v>2020.0</v>
      </c>
      <c r="F1754" s="67" t="s">
        <v>991</v>
      </c>
      <c r="G1754" s="67" t="s">
        <v>824</v>
      </c>
      <c r="H1754" s="68"/>
      <c r="I1754" s="67" t="s">
        <v>95</v>
      </c>
      <c r="J1754" s="66">
        <v>2050.0</v>
      </c>
      <c r="K1754" s="66">
        <v>363.57</v>
      </c>
      <c r="L1754" s="66">
        <v>2010.0</v>
      </c>
      <c r="M1754" s="67" t="s">
        <v>85</v>
      </c>
      <c r="N1754" s="66">
        <v>91.0</v>
      </c>
      <c r="O1754" s="68"/>
      <c r="P1754" s="66">
        <v>0.005</v>
      </c>
      <c r="Q1754" s="66"/>
      <c r="R1754" s="66">
        <v>1.0000001</v>
      </c>
      <c r="S1754" s="68"/>
      <c r="T1754" s="66">
        <v>1.0</v>
      </c>
      <c r="U1754" s="68"/>
      <c r="V1754" s="68"/>
      <c r="W1754" s="68"/>
      <c r="X1754" s="69"/>
      <c r="Y1754" s="69"/>
      <c r="Z1754" s="66">
        <v>1.0</v>
      </c>
      <c r="AA1754" s="66">
        <v>1.0</v>
      </c>
      <c r="AB1754" s="68"/>
      <c r="AC1754" s="68"/>
      <c r="AD1754" s="68"/>
      <c r="AE1754" s="68"/>
      <c r="AF1754" s="68"/>
      <c r="AG1754" s="68"/>
      <c r="AH1754" s="68"/>
      <c r="AI1754" s="68"/>
      <c r="AJ1754" s="68"/>
      <c r="AK1754" s="68"/>
      <c r="AL1754" s="68"/>
      <c r="AM1754" s="68"/>
      <c r="AN1754" s="68"/>
      <c r="AO1754" s="68"/>
      <c r="AP1754" s="68"/>
      <c r="AQ1754" s="68"/>
      <c r="AR1754" s="68"/>
      <c r="AS1754" s="68"/>
      <c r="AT1754" s="68"/>
      <c r="AU1754" s="68"/>
      <c r="AV1754" s="68"/>
      <c r="AW1754" s="68"/>
      <c r="AX1754" s="68"/>
      <c r="AY1754" s="68"/>
      <c r="AZ1754" s="68"/>
      <c r="BA1754" s="68"/>
      <c r="BB1754" s="68"/>
      <c r="BC1754" s="68"/>
      <c r="BD1754" s="68"/>
      <c r="BE1754" s="68"/>
      <c r="BF1754" s="68"/>
      <c r="BG1754" s="68"/>
      <c r="BH1754" s="68"/>
      <c r="BI1754" s="68"/>
      <c r="BJ1754" s="68"/>
      <c r="BK1754" s="68"/>
      <c r="BL1754" s="68"/>
      <c r="BM1754" s="68"/>
      <c r="BN1754" s="68"/>
      <c r="BO1754" s="68"/>
      <c r="BP1754" s="68"/>
      <c r="BQ1754" s="68"/>
      <c r="BR1754" s="68"/>
      <c r="BS1754" s="68"/>
      <c r="BT1754" s="68"/>
      <c r="BU1754" s="68"/>
      <c r="BV1754" s="68"/>
      <c r="BW1754" s="68"/>
      <c r="BX1754" s="68"/>
      <c r="BY1754" s="68"/>
      <c r="BZ1754" s="68"/>
      <c r="CA1754" s="68"/>
      <c r="CB1754" s="68"/>
      <c r="CC1754" s="68"/>
      <c r="CD1754" s="68"/>
      <c r="CE1754" s="68"/>
      <c r="CF1754" s="68"/>
      <c r="CG1754" s="68"/>
      <c r="CH1754" s="68"/>
      <c r="CI1754" s="68"/>
    </row>
    <row r="1755">
      <c r="A1755" s="66">
        <v>108.0</v>
      </c>
      <c r="B1755" s="68"/>
      <c r="C1755" s="67" t="s">
        <v>758</v>
      </c>
      <c r="D1755" s="67" t="s">
        <v>990</v>
      </c>
      <c r="E1755" s="66">
        <v>2020.0</v>
      </c>
      <c r="F1755" s="67" t="s">
        <v>991</v>
      </c>
      <c r="G1755" s="67" t="s">
        <v>824</v>
      </c>
      <c r="H1755" s="68"/>
      <c r="I1755" s="67" t="s">
        <v>95</v>
      </c>
      <c r="J1755" s="66">
        <v>2050.0</v>
      </c>
      <c r="K1755" s="66">
        <v>363.57</v>
      </c>
      <c r="L1755" s="66">
        <v>2010.0</v>
      </c>
      <c r="M1755" s="67" t="s">
        <v>85</v>
      </c>
      <c r="N1755" s="66">
        <v>91.0</v>
      </c>
      <c r="O1755" s="68"/>
      <c r="P1755" s="66">
        <v>0.005</v>
      </c>
      <c r="Q1755" s="66"/>
      <c r="R1755" s="66">
        <v>1.0000001</v>
      </c>
      <c r="S1755" s="68"/>
      <c r="T1755" s="66">
        <v>1.0</v>
      </c>
      <c r="U1755" s="68"/>
      <c r="V1755" s="68"/>
      <c r="W1755" s="68"/>
      <c r="X1755" s="69"/>
      <c r="Y1755" s="69"/>
      <c r="Z1755" s="66">
        <v>1.0</v>
      </c>
      <c r="AA1755" s="66">
        <v>1.0</v>
      </c>
      <c r="AB1755" s="68"/>
      <c r="AC1755" s="68"/>
      <c r="AD1755" s="68"/>
      <c r="AE1755" s="68"/>
      <c r="AF1755" s="68"/>
      <c r="AG1755" s="68"/>
      <c r="AH1755" s="68"/>
      <c r="AI1755" s="68"/>
      <c r="AJ1755" s="68"/>
      <c r="AK1755" s="68"/>
      <c r="AL1755" s="68"/>
      <c r="AM1755" s="68"/>
      <c r="AN1755" s="68"/>
      <c r="AO1755" s="68"/>
      <c r="AP1755" s="68"/>
      <c r="AQ1755" s="68"/>
      <c r="AR1755" s="68"/>
      <c r="AS1755" s="68"/>
      <c r="AT1755" s="68"/>
      <c r="AU1755" s="68"/>
      <c r="AV1755" s="68"/>
      <c r="AW1755" s="68"/>
      <c r="AX1755" s="68"/>
      <c r="AY1755" s="68"/>
      <c r="AZ1755" s="68"/>
      <c r="BA1755" s="68"/>
      <c r="BB1755" s="68"/>
      <c r="BC1755" s="68"/>
      <c r="BD1755" s="68"/>
      <c r="BE1755" s="68"/>
      <c r="BF1755" s="68"/>
      <c r="BG1755" s="68"/>
      <c r="BH1755" s="68"/>
      <c r="BI1755" s="68"/>
      <c r="BJ1755" s="68"/>
      <c r="BK1755" s="68"/>
      <c r="BL1755" s="68"/>
      <c r="BM1755" s="68"/>
      <c r="BN1755" s="68"/>
      <c r="BO1755" s="68"/>
      <c r="BP1755" s="68"/>
      <c r="BQ1755" s="68"/>
      <c r="BR1755" s="68"/>
      <c r="BS1755" s="68"/>
      <c r="BT1755" s="68"/>
      <c r="BU1755" s="68"/>
      <c r="BV1755" s="68"/>
      <c r="BW1755" s="68"/>
      <c r="BX1755" s="68"/>
      <c r="BY1755" s="68"/>
      <c r="BZ1755" s="68"/>
      <c r="CA1755" s="68"/>
      <c r="CB1755" s="68"/>
      <c r="CC1755" s="68"/>
      <c r="CD1755" s="68"/>
      <c r="CE1755" s="68"/>
      <c r="CF1755" s="68"/>
      <c r="CG1755" s="68"/>
      <c r="CH1755" s="68"/>
      <c r="CI1755" s="68"/>
    </row>
    <row r="1756">
      <c r="A1756" s="66">
        <v>108.0</v>
      </c>
      <c r="B1756" s="68"/>
      <c r="C1756" s="67" t="s">
        <v>758</v>
      </c>
      <c r="D1756" s="67" t="s">
        <v>990</v>
      </c>
      <c r="E1756" s="66">
        <v>2020.0</v>
      </c>
      <c r="F1756" s="67" t="s">
        <v>991</v>
      </c>
      <c r="G1756" s="67" t="s">
        <v>824</v>
      </c>
      <c r="H1756" s="68"/>
      <c r="I1756" s="67" t="s">
        <v>95</v>
      </c>
      <c r="J1756" s="66">
        <v>2050.0</v>
      </c>
      <c r="K1756" s="66">
        <v>363.57</v>
      </c>
      <c r="L1756" s="66">
        <v>2010.0</v>
      </c>
      <c r="M1756" s="67" t="s">
        <v>85</v>
      </c>
      <c r="N1756" s="66">
        <v>91.0</v>
      </c>
      <c r="O1756" s="68"/>
      <c r="P1756" s="66">
        <v>0.005</v>
      </c>
      <c r="Q1756" s="66"/>
      <c r="R1756" s="66">
        <v>1.0000001</v>
      </c>
      <c r="S1756" s="68"/>
      <c r="T1756" s="66">
        <v>1.0</v>
      </c>
      <c r="U1756" s="68"/>
      <c r="V1756" s="68"/>
      <c r="W1756" s="68"/>
      <c r="X1756" s="69"/>
      <c r="Y1756" s="69"/>
      <c r="Z1756" s="66">
        <v>1.0</v>
      </c>
      <c r="AA1756" s="66">
        <v>1.0</v>
      </c>
      <c r="AB1756" s="68"/>
      <c r="AC1756" s="68"/>
      <c r="AD1756" s="68"/>
      <c r="AE1756" s="68"/>
      <c r="AF1756" s="68"/>
      <c r="AG1756" s="68"/>
      <c r="AH1756" s="68"/>
      <c r="AI1756" s="68"/>
      <c r="AJ1756" s="68"/>
      <c r="AK1756" s="68"/>
      <c r="AL1756" s="68"/>
      <c r="AM1756" s="68"/>
      <c r="AN1756" s="68"/>
      <c r="AO1756" s="68"/>
      <c r="AP1756" s="68"/>
      <c r="AQ1756" s="68"/>
      <c r="AR1756" s="68"/>
      <c r="AS1756" s="68"/>
      <c r="AT1756" s="68"/>
      <c r="AU1756" s="68"/>
      <c r="AV1756" s="68"/>
      <c r="AW1756" s="68"/>
      <c r="AX1756" s="68"/>
      <c r="AY1756" s="68"/>
      <c r="AZ1756" s="68"/>
      <c r="BA1756" s="68"/>
      <c r="BB1756" s="68"/>
      <c r="BC1756" s="68"/>
      <c r="BD1756" s="68"/>
      <c r="BE1756" s="68"/>
      <c r="BF1756" s="68"/>
      <c r="BG1756" s="68"/>
      <c r="BH1756" s="68"/>
      <c r="BI1756" s="68"/>
      <c r="BJ1756" s="68"/>
      <c r="BK1756" s="68"/>
      <c r="BL1756" s="68"/>
      <c r="BM1756" s="68"/>
      <c r="BN1756" s="68"/>
      <c r="BO1756" s="68"/>
      <c r="BP1756" s="68"/>
      <c r="BQ1756" s="68"/>
      <c r="BR1756" s="68"/>
      <c r="BS1756" s="68"/>
      <c r="BT1756" s="68"/>
      <c r="BU1756" s="68"/>
      <c r="BV1756" s="68"/>
      <c r="BW1756" s="68"/>
      <c r="BX1756" s="68"/>
      <c r="BY1756" s="68"/>
      <c r="BZ1756" s="68"/>
      <c r="CA1756" s="68"/>
      <c r="CB1756" s="68"/>
      <c r="CC1756" s="68"/>
      <c r="CD1756" s="68"/>
      <c r="CE1756" s="68"/>
      <c r="CF1756" s="68"/>
      <c r="CG1756" s="68"/>
      <c r="CH1756" s="68"/>
      <c r="CI1756" s="68"/>
    </row>
    <row r="1757">
      <c r="A1757" s="66">
        <v>108.0</v>
      </c>
      <c r="B1757" s="68"/>
      <c r="C1757" s="67" t="s">
        <v>758</v>
      </c>
      <c r="D1757" s="67" t="s">
        <v>990</v>
      </c>
      <c r="E1757" s="66">
        <v>2020.0</v>
      </c>
      <c r="F1757" s="67" t="s">
        <v>991</v>
      </c>
      <c r="G1757" s="67" t="s">
        <v>824</v>
      </c>
      <c r="H1757" s="68"/>
      <c r="I1757" s="67" t="s">
        <v>95</v>
      </c>
      <c r="J1757" s="66">
        <v>2050.0</v>
      </c>
      <c r="K1757" s="66">
        <v>363.57</v>
      </c>
      <c r="L1757" s="66">
        <v>2010.0</v>
      </c>
      <c r="M1757" s="67" t="s">
        <v>85</v>
      </c>
      <c r="N1757" s="66">
        <v>91.0</v>
      </c>
      <c r="O1757" s="68"/>
      <c r="P1757" s="66">
        <v>0.005</v>
      </c>
      <c r="Q1757" s="66"/>
      <c r="R1757" s="66">
        <v>1.0000001</v>
      </c>
      <c r="S1757" s="68"/>
      <c r="T1757" s="66">
        <v>1.0</v>
      </c>
      <c r="U1757" s="68"/>
      <c r="V1757" s="68"/>
      <c r="W1757" s="68"/>
      <c r="X1757" s="69"/>
      <c r="Y1757" s="69"/>
      <c r="Z1757" s="66">
        <v>1.0</v>
      </c>
      <c r="AA1757" s="66">
        <v>1.0</v>
      </c>
      <c r="AB1757" s="68"/>
      <c r="AC1757" s="68"/>
      <c r="AD1757" s="68"/>
      <c r="AE1757" s="68"/>
      <c r="AF1757" s="68"/>
      <c r="AG1757" s="68"/>
      <c r="AH1757" s="68"/>
      <c r="AI1757" s="68"/>
      <c r="AJ1757" s="68"/>
      <c r="AK1757" s="68"/>
      <c r="AL1757" s="68"/>
      <c r="AM1757" s="68"/>
      <c r="AN1757" s="68"/>
      <c r="AO1757" s="68"/>
      <c r="AP1757" s="68"/>
      <c r="AQ1757" s="68"/>
      <c r="AR1757" s="68"/>
      <c r="AS1757" s="68"/>
      <c r="AT1757" s="68"/>
      <c r="AU1757" s="68"/>
      <c r="AV1757" s="68"/>
      <c r="AW1757" s="68"/>
      <c r="AX1757" s="68"/>
      <c r="AY1757" s="68"/>
      <c r="AZ1757" s="68"/>
      <c r="BA1757" s="68"/>
      <c r="BB1757" s="68"/>
      <c r="BC1757" s="68"/>
      <c r="BD1757" s="68"/>
      <c r="BE1757" s="68"/>
      <c r="BF1757" s="68"/>
      <c r="BG1757" s="68"/>
      <c r="BH1757" s="68"/>
      <c r="BI1757" s="68"/>
      <c r="BJ1757" s="68"/>
      <c r="BK1757" s="68"/>
      <c r="BL1757" s="68"/>
      <c r="BM1757" s="68"/>
      <c r="BN1757" s="68"/>
      <c r="BO1757" s="68"/>
      <c r="BP1757" s="68"/>
      <c r="BQ1757" s="68"/>
      <c r="BR1757" s="68"/>
      <c r="BS1757" s="68"/>
      <c r="BT1757" s="68"/>
      <c r="BU1757" s="68"/>
      <c r="BV1757" s="68"/>
      <c r="BW1757" s="68"/>
      <c r="BX1757" s="68"/>
      <c r="BY1757" s="68"/>
      <c r="BZ1757" s="68"/>
      <c r="CA1757" s="68"/>
      <c r="CB1757" s="68"/>
      <c r="CC1757" s="68"/>
      <c r="CD1757" s="68"/>
      <c r="CE1757" s="68"/>
      <c r="CF1757" s="68"/>
      <c r="CG1757" s="68"/>
      <c r="CH1757" s="68"/>
      <c r="CI1757" s="68"/>
    </row>
    <row r="1758">
      <c r="A1758" s="66">
        <v>108.0</v>
      </c>
      <c r="B1758" s="68"/>
      <c r="C1758" s="67" t="s">
        <v>758</v>
      </c>
      <c r="D1758" s="67" t="s">
        <v>990</v>
      </c>
      <c r="E1758" s="66">
        <v>2020.0</v>
      </c>
      <c r="F1758" s="67" t="s">
        <v>991</v>
      </c>
      <c r="G1758" s="67" t="s">
        <v>824</v>
      </c>
      <c r="H1758" s="68"/>
      <c r="I1758" s="67" t="s">
        <v>95</v>
      </c>
      <c r="J1758" s="66">
        <v>2050.0</v>
      </c>
      <c r="K1758" s="66">
        <v>342.2</v>
      </c>
      <c r="L1758" s="66">
        <v>2010.0</v>
      </c>
      <c r="M1758" s="67" t="s">
        <v>85</v>
      </c>
      <c r="N1758" s="66">
        <v>91.0</v>
      </c>
      <c r="O1758" s="68"/>
      <c r="P1758" s="66">
        <v>0.005</v>
      </c>
      <c r="Q1758" s="66"/>
      <c r="R1758" s="66">
        <v>1.1</v>
      </c>
      <c r="S1758" s="68"/>
      <c r="T1758" s="66">
        <v>1.0</v>
      </c>
      <c r="U1758" s="68"/>
      <c r="V1758" s="68"/>
      <c r="W1758" s="68"/>
      <c r="X1758" s="69"/>
      <c r="Y1758" s="69"/>
      <c r="Z1758" s="66">
        <v>1.0</v>
      </c>
      <c r="AA1758" s="66">
        <v>1.0</v>
      </c>
      <c r="AB1758" s="68"/>
      <c r="AC1758" s="68"/>
      <c r="AD1758" s="68"/>
      <c r="AE1758" s="68"/>
      <c r="AF1758" s="68"/>
      <c r="AG1758" s="68"/>
      <c r="AH1758" s="68"/>
      <c r="AI1758" s="68"/>
      <c r="AJ1758" s="68"/>
      <c r="AK1758" s="68"/>
      <c r="AL1758" s="68"/>
      <c r="AM1758" s="68"/>
      <c r="AN1758" s="68"/>
      <c r="AO1758" s="68"/>
      <c r="AP1758" s="68"/>
      <c r="AQ1758" s="68"/>
      <c r="AR1758" s="68"/>
      <c r="AS1758" s="68"/>
      <c r="AT1758" s="68"/>
      <c r="AU1758" s="68"/>
      <c r="AV1758" s="68"/>
      <c r="AW1758" s="68"/>
      <c r="AX1758" s="68"/>
      <c r="AY1758" s="68"/>
      <c r="AZ1758" s="68"/>
      <c r="BA1758" s="68"/>
      <c r="BB1758" s="68"/>
      <c r="BC1758" s="68"/>
      <c r="BD1758" s="68"/>
      <c r="BE1758" s="68"/>
      <c r="BF1758" s="68"/>
      <c r="BG1758" s="68"/>
      <c r="BH1758" s="68"/>
      <c r="BI1758" s="68"/>
      <c r="BJ1758" s="68"/>
      <c r="BK1758" s="68"/>
      <c r="BL1758" s="68"/>
      <c r="BM1758" s="68"/>
      <c r="BN1758" s="68"/>
      <c r="BO1758" s="68"/>
      <c r="BP1758" s="68"/>
      <c r="BQ1758" s="68"/>
      <c r="BR1758" s="68"/>
      <c r="BS1758" s="68"/>
      <c r="BT1758" s="68"/>
      <c r="BU1758" s="68"/>
      <c r="BV1758" s="68"/>
      <c r="BW1758" s="68"/>
      <c r="BX1758" s="68"/>
      <c r="BY1758" s="68"/>
      <c r="BZ1758" s="68"/>
      <c r="CA1758" s="68"/>
      <c r="CB1758" s="68"/>
      <c r="CC1758" s="68"/>
      <c r="CD1758" s="68"/>
      <c r="CE1758" s="68"/>
      <c r="CF1758" s="68"/>
      <c r="CG1758" s="68"/>
      <c r="CH1758" s="68"/>
      <c r="CI1758" s="68"/>
    </row>
    <row r="1759">
      <c r="A1759" s="66">
        <v>108.0</v>
      </c>
      <c r="B1759" s="68"/>
      <c r="C1759" s="67" t="s">
        <v>758</v>
      </c>
      <c r="D1759" s="67" t="s">
        <v>990</v>
      </c>
      <c r="E1759" s="66">
        <v>2020.0</v>
      </c>
      <c r="F1759" s="67" t="s">
        <v>991</v>
      </c>
      <c r="G1759" s="67" t="s">
        <v>824</v>
      </c>
      <c r="H1759" s="68"/>
      <c r="I1759" s="67" t="s">
        <v>95</v>
      </c>
      <c r="J1759" s="66">
        <v>2050.0</v>
      </c>
      <c r="K1759" s="66">
        <v>321.83</v>
      </c>
      <c r="L1759" s="66">
        <v>2010.0</v>
      </c>
      <c r="M1759" s="67" t="s">
        <v>85</v>
      </c>
      <c r="N1759" s="66">
        <v>91.0</v>
      </c>
      <c r="O1759" s="68"/>
      <c r="P1759" s="66">
        <v>0.005</v>
      </c>
      <c r="Q1759" s="66"/>
      <c r="R1759" s="66">
        <v>1.2</v>
      </c>
      <c r="S1759" s="68"/>
      <c r="T1759" s="66">
        <v>1.0</v>
      </c>
      <c r="U1759" s="68"/>
      <c r="V1759" s="68"/>
      <c r="W1759" s="68"/>
      <c r="X1759" s="69"/>
      <c r="Y1759" s="69"/>
      <c r="Z1759" s="66">
        <v>1.0</v>
      </c>
      <c r="AA1759" s="66">
        <v>1.0</v>
      </c>
      <c r="AB1759" s="68"/>
      <c r="AC1759" s="68"/>
      <c r="AD1759" s="68"/>
      <c r="AE1759" s="68"/>
      <c r="AF1759" s="68"/>
      <c r="AG1759" s="68"/>
      <c r="AH1759" s="68"/>
      <c r="AI1759" s="68"/>
      <c r="AJ1759" s="68"/>
      <c r="AK1759" s="68"/>
      <c r="AL1759" s="68"/>
      <c r="AM1759" s="68"/>
      <c r="AN1759" s="68"/>
      <c r="AO1759" s="68"/>
      <c r="AP1759" s="68"/>
      <c r="AQ1759" s="68"/>
      <c r="AR1759" s="68"/>
      <c r="AS1759" s="68"/>
      <c r="AT1759" s="68"/>
      <c r="AU1759" s="68"/>
      <c r="AV1759" s="68"/>
      <c r="AW1759" s="68"/>
      <c r="AX1759" s="68"/>
      <c r="AY1759" s="68"/>
      <c r="AZ1759" s="68"/>
      <c r="BA1759" s="68"/>
      <c r="BB1759" s="68"/>
      <c r="BC1759" s="68"/>
      <c r="BD1759" s="68"/>
      <c r="BE1759" s="68"/>
      <c r="BF1759" s="68"/>
      <c r="BG1759" s="68"/>
      <c r="BH1759" s="68"/>
      <c r="BI1759" s="68"/>
      <c r="BJ1759" s="68"/>
      <c r="BK1759" s="68"/>
      <c r="BL1759" s="68"/>
      <c r="BM1759" s="68"/>
      <c r="BN1759" s="68"/>
      <c r="BO1759" s="68"/>
      <c r="BP1759" s="68"/>
      <c r="BQ1759" s="68"/>
      <c r="BR1759" s="68"/>
      <c r="BS1759" s="68"/>
      <c r="BT1759" s="68"/>
      <c r="BU1759" s="68"/>
      <c r="BV1759" s="68"/>
      <c r="BW1759" s="68"/>
      <c r="BX1759" s="68"/>
      <c r="BY1759" s="68"/>
      <c r="BZ1759" s="68"/>
      <c r="CA1759" s="68"/>
      <c r="CB1759" s="68"/>
      <c r="CC1759" s="68"/>
      <c r="CD1759" s="68"/>
      <c r="CE1759" s="68"/>
      <c r="CF1759" s="68"/>
      <c r="CG1759" s="68"/>
      <c r="CH1759" s="68"/>
      <c r="CI1759" s="68"/>
    </row>
    <row r="1760">
      <c r="A1760" s="66">
        <v>108.0</v>
      </c>
      <c r="B1760" s="68"/>
      <c r="C1760" s="67" t="s">
        <v>758</v>
      </c>
      <c r="D1760" s="67" t="s">
        <v>990</v>
      </c>
      <c r="E1760" s="66">
        <v>2020.0</v>
      </c>
      <c r="F1760" s="67" t="s">
        <v>991</v>
      </c>
      <c r="G1760" s="67" t="s">
        <v>824</v>
      </c>
      <c r="H1760" s="68"/>
      <c r="I1760" s="67" t="s">
        <v>95</v>
      </c>
      <c r="J1760" s="66">
        <v>2050.0</v>
      </c>
      <c r="K1760" s="66">
        <v>321.83</v>
      </c>
      <c r="L1760" s="66">
        <v>2010.0</v>
      </c>
      <c r="M1760" s="67" t="s">
        <v>85</v>
      </c>
      <c r="N1760" s="66">
        <v>91.0</v>
      </c>
      <c r="O1760" s="68"/>
      <c r="P1760" s="66">
        <v>0.005</v>
      </c>
      <c r="Q1760" s="66"/>
      <c r="R1760" s="66">
        <v>1.2</v>
      </c>
      <c r="S1760" s="68"/>
      <c r="T1760" s="66">
        <v>1.0</v>
      </c>
      <c r="U1760" s="68"/>
      <c r="V1760" s="68"/>
      <c r="W1760" s="68"/>
      <c r="X1760" s="69"/>
      <c r="Y1760" s="69"/>
      <c r="Z1760" s="66">
        <v>1.0</v>
      </c>
      <c r="AA1760" s="66">
        <v>1.0</v>
      </c>
      <c r="AB1760" s="68"/>
      <c r="AC1760" s="68"/>
      <c r="AD1760" s="68"/>
      <c r="AE1760" s="68"/>
      <c r="AF1760" s="68"/>
      <c r="AG1760" s="68"/>
      <c r="AH1760" s="68"/>
      <c r="AI1760" s="68"/>
      <c r="AJ1760" s="68"/>
      <c r="AK1760" s="68"/>
      <c r="AL1760" s="68"/>
      <c r="AM1760" s="68"/>
      <c r="AN1760" s="68"/>
      <c r="AO1760" s="68"/>
      <c r="AP1760" s="68"/>
      <c r="AQ1760" s="68"/>
      <c r="AR1760" s="68"/>
      <c r="AS1760" s="68"/>
      <c r="AT1760" s="68"/>
      <c r="AU1760" s="68"/>
      <c r="AV1760" s="68"/>
      <c r="AW1760" s="68"/>
      <c r="AX1760" s="68"/>
      <c r="AY1760" s="68"/>
      <c r="AZ1760" s="68"/>
      <c r="BA1760" s="68"/>
      <c r="BB1760" s="68"/>
      <c r="BC1760" s="68"/>
      <c r="BD1760" s="68"/>
      <c r="BE1760" s="68"/>
      <c r="BF1760" s="68"/>
      <c r="BG1760" s="68"/>
      <c r="BH1760" s="68"/>
      <c r="BI1760" s="68"/>
      <c r="BJ1760" s="68"/>
      <c r="BK1760" s="68"/>
      <c r="BL1760" s="68"/>
      <c r="BM1760" s="68"/>
      <c r="BN1760" s="68"/>
      <c r="BO1760" s="68"/>
      <c r="BP1760" s="68"/>
      <c r="BQ1760" s="68"/>
      <c r="BR1760" s="68"/>
      <c r="BS1760" s="68"/>
      <c r="BT1760" s="68"/>
      <c r="BU1760" s="68"/>
      <c r="BV1760" s="68"/>
      <c r="BW1760" s="68"/>
      <c r="BX1760" s="68"/>
      <c r="BY1760" s="68"/>
      <c r="BZ1760" s="68"/>
      <c r="CA1760" s="68"/>
      <c r="CB1760" s="68"/>
      <c r="CC1760" s="68"/>
      <c r="CD1760" s="68"/>
      <c r="CE1760" s="68"/>
      <c r="CF1760" s="68"/>
      <c r="CG1760" s="68"/>
      <c r="CH1760" s="68"/>
      <c r="CI1760" s="68"/>
    </row>
    <row r="1761">
      <c r="A1761" s="66">
        <v>108.0</v>
      </c>
      <c r="B1761" s="68"/>
      <c r="C1761" s="67" t="s">
        <v>758</v>
      </c>
      <c r="D1761" s="67" t="s">
        <v>990</v>
      </c>
      <c r="E1761" s="66">
        <v>2020.0</v>
      </c>
      <c r="F1761" s="67" t="s">
        <v>991</v>
      </c>
      <c r="G1761" s="67" t="s">
        <v>824</v>
      </c>
      <c r="H1761" s="68"/>
      <c r="I1761" s="67" t="s">
        <v>95</v>
      </c>
      <c r="J1761" s="66">
        <v>2050.0</v>
      </c>
      <c r="K1761" s="66">
        <v>283.7</v>
      </c>
      <c r="L1761" s="66">
        <v>2010.0</v>
      </c>
      <c r="M1761" s="67" t="s">
        <v>85</v>
      </c>
      <c r="N1761" s="66">
        <v>91.0</v>
      </c>
      <c r="O1761" s="68"/>
      <c r="P1761" s="66">
        <v>0.005</v>
      </c>
      <c r="Q1761" s="66"/>
      <c r="R1761" s="66">
        <v>1.4</v>
      </c>
      <c r="S1761" s="68"/>
      <c r="T1761" s="66">
        <v>1.0</v>
      </c>
      <c r="U1761" s="68"/>
      <c r="V1761" s="68"/>
      <c r="W1761" s="68"/>
      <c r="X1761" s="69"/>
      <c r="Y1761" s="69"/>
      <c r="Z1761" s="66">
        <v>1.0</v>
      </c>
      <c r="AA1761" s="66">
        <v>1.0</v>
      </c>
      <c r="AB1761" s="68"/>
      <c r="AC1761" s="68"/>
      <c r="AD1761" s="68"/>
      <c r="AE1761" s="68"/>
      <c r="AF1761" s="68"/>
      <c r="AG1761" s="68"/>
      <c r="AH1761" s="68"/>
      <c r="AI1761" s="68"/>
      <c r="AJ1761" s="68"/>
      <c r="AK1761" s="68"/>
      <c r="AL1761" s="68"/>
      <c r="AM1761" s="68"/>
      <c r="AN1761" s="68"/>
      <c r="AO1761" s="68"/>
      <c r="AP1761" s="68"/>
      <c r="AQ1761" s="68"/>
      <c r="AR1761" s="68"/>
      <c r="AS1761" s="68"/>
      <c r="AT1761" s="68"/>
      <c r="AU1761" s="68"/>
      <c r="AV1761" s="68"/>
      <c r="AW1761" s="68"/>
      <c r="AX1761" s="68"/>
      <c r="AY1761" s="68"/>
      <c r="AZ1761" s="68"/>
      <c r="BA1761" s="68"/>
      <c r="BB1761" s="68"/>
      <c r="BC1761" s="68"/>
      <c r="BD1761" s="68"/>
      <c r="BE1761" s="68"/>
      <c r="BF1761" s="68"/>
      <c r="BG1761" s="68"/>
      <c r="BH1761" s="68"/>
      <c r="BI1761" s="68"/>
      <c r="BJ1761" s="68"/>
      <c r="BK1761" s="68"/>
      <c r="BL1761" s="68"/>
      <c r="BM1761" s="68"/>
      <c r="BN1761" s="68"/>
      <c r="BO1761" s="68"/>
      <c r="BP1761" s="68"/>
      <c r="BQ1761" s="68"/>
      <c r="BR1761" s="68"/>
      <c r="BS1761" s="68"/>
      <c r="BT1761" s="68"/>
      <c r="BU1761" s="68"/>
      <c r="BV1761" s="68"/>
      <c r="BW1761" s="68"/>
      <c r="BX1761" s="68"/>
      <c r="BY1761" s="68"/>
      <c r="BZ1761" s="68"/>
      <c r="CA1761" s="68"/>
      <c r="CB1761" s="68"/>
      <c r="CC1761" s="68"/>
      <c r="CD1761" s="68"/>
      <c r="CE1761" s="68"/>
      <c r="CF1761" s="68"/>
      <c r="CG1761" s="68"/>
      <c r="CH1761" s="68"/>
      <c r="CI1761" s="68"/>
    </row>
    <row r="1762">
      <c r="A1762" s="66">
        <v>108.0</v>
      </c>
      <c r="B1762" s="68"/>
      <c r="C1762" s="67" t="s">
        <v>758</v>
      </c>
      <c r="D1762" s="67" t="s">
        <v>990</v>
      </c>
      <c r="E1762" s="66">
        <v>2020.0</v>
      </c>
      <c r="F1762" s="67" t="s">
        <v>991</v>
      </c>
      <c r="G1762" s="67" t="s">
        <v>824</v>
      </c>
      <c r="H1762" s="68"/>
      <c r="I1762" s="67" t="s">
        <v>95</v>
      </c>
      <c r="J1762" s="66">
        <v>2050.0</v>
      </c>
      <c r="K1762" s="66">
        <v>265.99</v>
      </c>
      <c r="L1762" s="66">
        <v>2010.0</v>
      </c>
      <c r="M1762" s="67" t="s">
        <v>85</v>
      </c>
      <c r="N1762" s="66">
        <v>91.0</v>
      </c>
      <c r="O1762" s="68"/>
      <c r="P1762" s="66">
        <v>0.005</v>
      </c>
      <c r="Q1762" s="66"/>
      <c r="R1762" s="66">
        <v>1.5</v>
      </c>
      <c r="S1762" s="68"/>
      <c r="T1762" s="66">
        <v>1.0</v>
      </c>
      <c r="U1762" s="68"/>
      <c r="V1762" s="68"/>
      <c r="W1762" s="68"/>
      <c r="X1762" s="69"/>
      <c r="Y1762" s="69"/>
      <c r="Z1762" s="66">
        <v>1.0</v>
      </c>
      <c r="AA1762" s="66">
        <v>1.0</v>
      </c>
      <c r="AB1762" s="68"/>
      <c r="AC1762" s="68"/>
      <c r="AD1762" s="68"/>
      <c r="AE1762" s="68"/>
      <c r="AF1762" s="68"/>
      <c r="AG1762" s="68"/>
      <c r="AH1762" s="68"/>
      <c r="AI1762" s="68"/>
      <c r="AJ1762" s="68"/>
      <c r="AK1762" s="68"/>
      <c r="AL1762" s="68"/>
      <c r="AM1762" s="68"/>
      <c r="AN1762" s="68"/>
      <c r="AO1762" s="68"/>
      <c r="AP1762" s="68"/>
      <c r="AQ1762" s="68"/>
      <c r="AR1762" s="68"/>
      <c r="AS1762" s="68"/>
      <c r="AT1762" s="68"/>
      <c r="AU1762" s="68"/>
      <c r="AV1762" s="68"/>
      <c r="AW1762" s="68"/>
      <c r="AX1762" s="68"/>
      <c r="AY1762" s="68"/>
      <c r="AZ1762" s="68"/>
      <c r="BA1762" s="68"/>
      <c r="BB1762" s="68"/>
      <c r="BC1762" s="68"/>
      <c r="BD1762" s="68"/>
      <c r="BE1762" s="68"/>
      <c r="BF1762" s="68"/>
      <c r="BG1762" s="68"/>
      <c r="BH1762" s="68"/>
      <c r="BI1762" s="68"/>
      <c r="BJ1762" s="68"/>
      <c r="BK1762" s="68"/>
      <c r="BL1762" s="68"/>
      <c r="BM1762" s="68"/>
      <c r="BN1762" s="68"/>
      <c r="BO1762" s="68"/>
      <c r="BP1762" s="68"/>
      <c r="BQ1762" s="68"/>
      <c r="BR1762" s="68"/>
      <c r="BS1762" s="68"/>
      <c r="BT1762" s="68"/>
      <c r="BU1762" s="68"/>
      <c r="BV1762" s="68"/>
      <c r="BW1762" s="68"/>
      <c r="BX1762" s="68"/>
      <c r="BY1762" s="68"/>
      <c r="BZ1762" s="68"/>
      <c r="CA1762" s="68"/>
      <c r="CB1762" s="68"/>
      <c r="CC1762" s="68"/>
      <c r="CD1762" s="68"/>
      <c r="CE1762" s="68"/>
      <c r="CF1762" s="68"/>
      <c r="CG1762" s="68"/>
      <c r="CH1762" s="68"/>
      <c r="CI1762" s="68"/>
    </row>
    <row r="1763">
      <c r="A1763" s="66">
        <v>108.0</v>
      </c>
      <c r="B1763" s="68"/>
      <c r="C1763" s="67" t="s">
        <v>758</v>
      </c>
      <c r="D1763" s="67" t="s">
        <v>990</v>
      </c>
      <c r="E1763" s="66">
        <v>2020.0</v>
      </c>
      <c r="F1763" s="67" t="s">
        <v>991</v>
      </c>
      <c r="G1763" s="67" t="s">
        <v>824</v>
      </c>
      <c r="H1763" s="68"/>
      <c r="I1763" s="67" t="s">
        <v>95</v>
      </c>
      <c r="J1763" s="66">
        <v>2050.0</v>
      </c>
      <c r="K1763" s="66">
        <v>265.99</v>
      </c>
      <c r="L1763" s="66">
        <v>2010.0</v>
      </c>
      <c r="M1763" s="67" t="s">
        <v>85</v>
      </c>
      <c r="N1763" s="66">
        <v>91.0</v>
      </c>
      <c r="O1763" s="68"/>
      <c r="P1763" s="66">
        <v>0.005</v>
      </c>
      <c r="Q1763" s="66"/>
      <c r="R1763" s="66">
        <v>1.5</v>
      </c>
      <c r="S1763" s="68"/>
      <c r="T1763" s="66">
        <v>1.0</v>
      </c>
      <c r="U1763" s="68"/>
      <c r="V1763" s="68"/>
      <c r="W1763" s="68"/>
      <c r="X1763" s="69"/>
      <c r="Y1763" s="69"/>
      <c r="Z1763" s="66">
        <v>1.0</v>
      </c>
      <c r="AA1763" s="66">
        <v>1.0</v>
      </c>
      <c r="AB1763" s="68"/>
      <c r="AC1763" s="68"/>
      <c r="AD1763" s="68"/>
      <c r="AE1763" s="68"/>
      <c r="AF1763" s="68"/>
      <c r="AG1763" s="68"/>
      <c r="AH1763" s="68"/>
      <c r="AI1763" s="68"/>
      <c r="AJ1763" s="68"/>
      <c r="AK1763" s="68"/>
      <c r="AL1763" s="68"/>
      <c r="AM1763" s="68"/>
      <c r="AN1763" s="68"/>
      <c r="AO1763" s="68"/>
      <c r="AP1763" s="68"/>
      <c r="AQ1763" s="68"/>
      <c r="AR1763" s="68"/>
      <c r="AS1763" s="68"/>
      <c r="AT1763" s="68"/>
      <c r="AU1763" s="68"/>
      <c r="AV1763" s="68"/>
      <c r="AW1763" s="68"/>
      <c r="AX1763" s="68"/>
      <c r="AY1763" s="68"/>
      <c r="AZ1763" s="68"/>
      <c r="BA1763" s="68"/>
      <c r="BB1763" s="68"/>
      <c r="BC1763" s="68"/>
      <c r="BD1763" s="68"/>
      <c r="BE1763" s="68"/>
      <c r="BF1763" s="68"/>
      <c r="BG1763" s="68"/>
      <c r="BH1763" s="68"/>
      <c r="BI1763" s="68"/>
      <c r="BJ1763" s="68"/>
      <c r="BK1763" s="68"/>
      <c r="BL1763" s="68"/>
      <c r="BM1763" s="68"/>
      <c r="BN1763" s="68"/>
      <c r="BO1763" s="68"/>
      <c r="BP1763" s="68"/>
      <c r="BQ1763" s="68"/>
      <c r="BR1763" s="68"/>
      <c r="BS1763" s="68"/>
      <c r="BT1763" s="68"/>
      <c r="BU1763" s="68"/>
      <c r="BV1763" s="68"/>
      <c r="BW1763" s="68"/>
      <c r="BX1763" s="68"/>
      <c r="BY1763" s="68"/>
      <c r="BZ1763" s="68"/>
      <c r="CA1763" s="68"/>
      <c r="CB1763" s="68"/>
      <c r="CC1763" s="68"/>
      <c r="CD1763" s="68"/>
      <c r="CE1763" s="68"/>
      <c r="CF1763" s="68"/>
      <c r="CG1763" s="68"/>
      <c r="CH1763" s="68"/>
      <c r="CI1763" s="68"/>
    </row>
    <row r="1764">
      <c r="A1764" s="66">
        <v>108.0</v>
      </c>
      <c r="B1764" s="68"/>
      <c r="C1764" s="67" t="s">
        <v>758</v>
      </c>
      <c r="D1764" s="67" t="s">
        <v>990</v>
      </c>
      <c r="E1764" s="66">
        <v>2020.0</v>
      </c>
      <c r="F1764" s="67" t="s">
        <v>991</v>
      </c>
      <c r="G1764" s="67" t="s">
        <v>824</v>
      </c>
      <c r="H1764" s="68"/>
      <c r="I1764" s="67" t="s">
        <v>95</v>
      </c>
      <c r="J1764" s="66">
        <v>2050.0</v>
      </c>
      <c r="K1764" s="66">
        <v>265.99</v>
      </c>
      <c r="L1764" s="66">
        <v>2010.0</v>
      </c>
      <c r="M1764" s="67" t="s">
        <v>85</v>
      </c>
      <c r="N1764" s="66">
        <v>91.0</v>
      </c>
      <c r="O1764" s="68"/>
      <c r="P1764" s="66">
        <v>0.005</v>
      </c>
      <c r="Q1764" s="66"/>
      <c r="R1764" s="66">
        <v>1.5</v>
      </c>
      <c r="S1764" s="68"/>
      <c r="T1764" s="66">
        <v>1.0</v>
      </c>
      <c r="U1764" s="68"/>
      <c r="V1764" s="68"/>
      <c r="W1764" s="68"/>
      <c r="X1764" s="69"/>
      <c r="Y1764" s="69"/>
      <c r="Z1764" s="66">
        <v>1.0</v>
      </c>
      <c r="AA1764" s="66">
        <v>1.0</v>
      </c>
      <c r="AB1764" s="68"/>
      <c r="AC1764" s="68"/>
      <c r="AD1764" s="68"/>
      <c r="AE1764" s="68"/>
      <c r="AF1764" s="68"/>
      <c r="AG1764" s="68"/>
      <c r="AH1764" s="68"/>
      <c r="AI1764" s="68"/>
      <c r="AJ1764" s="68"/>
      <c r="AK1764" s="68"/>
      <c r="AL1764" s="68"/>
      <c r="AM1764" s="68"/>
      <c r="AN1764" s="68"/>
      <c r="AO1764" s="68"/>
      <c r="AP1764" s="68"/>
      <c r="AQ1764" s="68"/>
      <c r="AR1764" s="68"/>
      <c r="AS1764" s="68"/>
      <c r="AT1764" s="68"/>
      <c r="AU1764" s="68"/>
      <c r="AV1764" s="68"/>
      <c r="AW1764" s="68"/>
      <c r="AX1764" s="68"/>
      <c r="AY1764" s="68"/>
      <c r="AZ1764" s="68"/>
      <c r="BA1764" s="68"/>
      <c r="BB1764" s="68"/>
      <c r="BC1764" s="68"/>
      <c r="BD1764" s="68"/>
      <c r="BE1764" s="68"/>
      <c r="BF1764" s="68"/>
      <c r="BG1764" s="68"/>
      <c r="BH1764" s="68"/>
      <c r="BI1764" s="68"/>
      <c r="BJ1764" s="68"/>
      <c r="BK1764" s="68"/>
      <c r="BL1764" s="68"/>
      <c r="BM1764" s="68"/>
      <c r="BN1764" s="68"/>
      <c r="BO1764" s="68"/>
      <c r="BP1764" s="68"/>
      <c r="BQ1764" s="68"/>
      <c r="BR1764" s="68"/>
      <c r="BS1764" s="68"/>
      <c r="BT1764" s="68"/>
      <c r="BU1764" s="68"/>
      <c r="BV1764" s="68"/>
      <c r="BW1764" s="68"/>
      <c r="BX1764" s="68"/>
      <c r="BY1764" s="68"/>
      <c r="BZ1764" s="68"/>
      <c r="CA1764" s="68"/>
      <c r="CB1764" s="68"/>
      <c r="CC1764" s="68"/>
      <c r="CD1764" s="68"/>
      <c r="CE1764" s="68"/>
      <c r="CF1764" s="68"/>
      <c r="CG1764" s="68"/>
      <c r="CH1764" s="68"/>
      <c r="CI1764" s="68"/>
    </row>
    <row r="1765">
      <c r="A1765" s="66">
        <v>108.0</v>
      </c>
      <c r="B1765" s="68"/>
      <c r="C1765" s="67" t="s">
        <v>758</v>
      </c>
      <c r="D1765" s="67" t="s">
        <v>990</v>
      </c>
      <c r="E1765" s="66">
        <v>2020.0</v>
      </c>
      <c r="F1765" s="67" t="s">
        <v>991</v>
      </c>
      <c r="G1765" s="67" t="s">
        <v>824</v>
      </c>
      <c r="H1765" s="68"/>
      <c r="I1765" s="67" t="s">
        <v>95</v>
      </c>
      <c r="J1765" s="66">
        <v>2050.0</v>
      </c>
      <c r="K1765" s="66">
        <v>191.73</v>
      </c>
      <c r="L1765" s="66">
        <v>2010.0</v>
      </c>
      <c r="M1765" s="67" t="s">
        <v>85</v>
      </c>
      <c r="N1765" s="66">
        <v>91.0</v>
      </c>
      <c r="O1765" s="68"/>
      <c r="P1765" s="66">
        <v>0.005</v>
      </c>
      <c r="Q1765" s="66"/>
      <c r="R1765" s="66">
        <v>2.0</v>
      </c>
      <c r="S1765" s="68"/>
      <c r="T1765" s="66">
        <v>1.0</v>
      </c>
      <c r="U1765" s="68"/>
      <c r="V1765" s="68"/>
      <c r="W1765" s="68"/>
      <c r="X1765" s="69"/>
      <c r="Y1765" s="69"/>
      <c r="Z1765" s="66">
        <v>1.0</v>
      </c>
      <c r="AA1765" s="66">
        <v>1.0</v>
      </c>
      <c r="AB1765" s="68"/>
      <c r="AC1765" s="68"/>
      <c r="AD1765" s="68"/>
      <c r="AE1765" s="68"/>
      <c r="AF1765" s="68"/>
      <c r="AG1765" s="68"/>
      <c r="AH1765" s="68"/>
      <c r="AI1765" s="68"/>
      <c r="AJ1765" s="68"/>
      <c r="AK1765" s="68"/>
      <c r="AL1765" s="68"/>
      <c r="AM1765" s="68"/>
      <c r="AN1765" s="68"/>
      <c r="AO1765" s="68"/>
      <c r="AP1765" s="68"/>
      <c r="AQ1765" s="68"/>
      <c r="AR1765" s="68"/>
      <c r="AS1765" s="68"/>
      <c r="AT1765" s="68"/>
      <c r="AU1765" s="68"/>
      <c r="AV1765" s="68"/>
      <c r="AW1765" s="68"/>
      <c r="AX1765" s="68"/>
      <c r="AY1765" s="68"/>
      <c r="AZ1765" s="68"/>
      <c r="BA1765" s="68"/>
      <c r="BB1765" s="68"/>
      <c r="BC1765" s="68"/>
      <c r="BD1765" s="68"/>
      <c r="BE1765" s="68"/>
      <c r="BF1765" s="68"/>
      <c r="BG1765" s="68"/>
      <c r="BH1765" s="68"/>
      <c r="BI1765" s="68"/>
      <c r="BJ1765" s="68"/>
      <c r="BK1765" s="68"/>
      <c r="BL1765" s="68"/>
      <c r="BM1765" s="68"/>
      <c r="BN1765" s="68"/>
      <c r="BO1765" s="68"/>
      <c r="BP1765" s="68"/>
      <c r="BQ1765" s="68"/>
      <c r="BR1765" s="68"/>
      <c r="BS1765" s="68"/>
      <c r="BT1765" s="68"/>
      <c r="BU1765" s="68"/>
      <c r="BV1765" s="68"/>
      <c r="BW1765" s="68"/>
      <c r="BX1765" s="68"/>
      <c r="BY1765" s="68"/>
      <c r="BZ1765" s="68"/>
      <c r="CA1765" s="68"/>
      <c r="CB1765" s="68"/>
      <c r="CC1765" s="68"/>
      <c r="CD1765" s="68"/>
      <c r="CE1765" s="68"/>
      <c r="CF1765" s="68"/>
      <c r="CG1765" s="68"/>
      <c r="CH1765" s="68"/>
      <c r="CI1765" s="68"/>
    </row>
    <row r="1766">
      <c r="A1766" s="66">
        <v>108.0</v>
      </c>
      <c r="B1766" s="68"/>
      <c r="C1766" s="67" t="s">
        <v>758</v>
      </c>
      <c r="D1766" s="67" t="s">
        <v>990</v>
      </c>
      <c r="E1766" s="66">
        <v>2020.0</v>
      </c>
      <c r="F1766" s="67" t="s">
        <v>991</v>
      </c>
      <c r="G1766" s="67" t="s">
        <v>824</v>
      </c>
      <c r="H1766" s="68"/>
      <c r="I1766" s="67" t="s">
        <v>95</v>
      </c>
      <c r="J1766" s="66">
        <v>2050.0</v>
      </c>
      <c r="K1766" s="66">
        <v>191.73</v>
      </c>
      <c r="L1766" s="66">
        <v>2010.0</v>
      </c>
      <c r="M1766" s="67" t="s">
        <v>85</v>
      </c>
      <c r="N1766" s="66">
        <v>91.0</v>
      </c>
      <c r="O1766" s="68"/>
      <c r="P1766" s="66">
        <v>0.005</v>
      </c>
      <c r="Q1766" s="66"/>
      <c r="R1766" s="66">
        <v>2.0</v>
      </c>
      <c r="S1766" s="68"/>
      <c r="T1766" s="66">
        <v>1.0</v>
      </c>
      <c r="U1766" s="68"/>
      <c r="V1766" s="68"/>
      <c r="W1766" s="68"/>
      <c r="X1766" s="69"/>
      <c r="Y1766" s="69"/>
      <c r="Z1766" s="66">
        <v>1.0</v>
      </c>
      <c r="AA1766" s="66">
        <v>1.0</v>
      </c>
      <c r="AB1766" s="68"/>
      <c r="AC1766" s="68"/>
      <c r="AD1766" s="68"/>
      <c r="AE1766" s="68"/>
      <c r="AF1766" s="68"/>
      <c r="AG1766" s="68"/>
      <c r="AH1766" s="68"/>
      <c r="AI1766" s="68"/>
      <c r="AJ1766" s="68"/>
      <c r="AK1766" s="68"/>
      <c r="AL1766" s="68"/>
      <c r="AM1766" s="68"/>
      <c r="AN1766" s="68"/>
      <c r="AO1766" s="68"/>
      <c r="AP1766" s="68"/>
      <c r="AQ1766" s="68"/>
      <c r="AR1766" s="68"/>
      <c r="AS1766" s="68"/>
      <c r="AT1766" s="68"/>
      <c r="AU1766" s="68"/>
      <c r="AV1766" s="68"/>
      <c r="AW1766" s="68"/>
      <c r="AX1766" s="68"/>
      <c r="AY1766" s="68"/>
      <c r="AZ1766" s="68"/>
      <c r="BA1766" s="68"/>
      <c r="BB1766" s="68"/>
      <c r="BC1766" s="68"/>
      <c r="BD1766" s="68"/>
      <c r="BE1766" s="68"/>
      <c r="BF1766" s="68"/>
      <c r="BG1766" s="68"/>
      <c r="BH1766" s="68"/>
      <c r="BI1766" s="68"/>
      <c r="BJ1766" s="68"/>
      <c r="BK1766" s="68"/>
      <c r="BL1766" s="68"/>
      <c r="BM1766" s="68"/>
      <c r="BN1766" s="68"/>
      <c r="BO1766" s="68"/>
      <c r="BP1766" s="68"/>
      <c r="BQ1766" s="68"/>
      <c r="BR1766" s="68"/>
      <c r="BS1766" s="68"/>
      <c r="BT1766" s="68"/>
      <c r="BU1766" s="68"/>
      <c r="BV1766" s="68"/>
      <c r="BW1766" s="68"/>
      <c r="BX1766" s="68"/>
      <c r="BY1766" s="68"/>
      <c r="BZ1766" s="68"/>
      <c r="CA1766" s="68"/>
      <c r="CB1766" s="68"/>
      <c r="CC1766" s="68"/>
      <c r="CD1766" s="68"/>
      <c r="CE1766" s="68"/>
      <c r="CF1766" s="68"/>
      <c r="CG1766" s="68"/>
      <c r="CH1766" s="68"/>
      <c r="CI1766" s="68"/>
    </row>
    <row r="1767">
      <c r="A1767" s="66">
        <v>108.0</v>
      </c>
      <c r="B1767" s="68"/>
      <c r="C1767" s="67" t="s">
        <v>758</v>
      </c>
      <c r="D1767" s="67" t="s">
        <v>990</v>
      </c>
      <c r="E1767" s="66">
        <v>2020.0</v>
      </c>
      <c r="F1767" s="67" t="s">
        <v>991</v>
      </c>
      <c r="G1767" s="67" t="s">
        <v>824</v>
      </c>
      <c r="H1767" s="68"/>
      <c r="I1767" s="67" t="s">
        <v>95</v>
      </c>
      <c r="J1767" s="66">
        <v>2050.0</v>
      </c>
      <c r="K1767" s="66">
        <v>191.73</v>
      </c>
      <c r="L1767" s="66">
        <v>2010.0</v>
      </c>
      <c r="M1767" s="67" t="s">
        <v>85</v>
      </c>
      <c r="N1767" s="66">
        <v>91.0</v>
      </c>
      <c r="O1767" s="68"/>
      <c r="P1767" s="66">
        <v>0.005</v>
      </c>
      <c r="Q1767" s="66"/>
      <c r="R1767" s="66">
        <v>2.0</v>
      </c>
      <c r="S1767" s="68"/>
      <c r="T1767" s="66">
        <v>1.0</v>
      </c>
      <c r="U1767" s="68"/>
      <c r="V1767" s="68"/>
      <c r="W1767" s="68"/>
      <c r="X1767" s="69"/>
      <c r="Y1767" s="69"/>
      <c r="Z1767" s="66">
        <v>1.0</v>
      </c>
      <c r="AA1767" s="66">
        <v>1.0</v>
      </c>
      <c r="AB1767" s="68"/>
      <c r="AC1767" s="68"/>
      <c r="AD1767" s="68"/>
      <c r="AE1767" s="68"/>
      <c r="AF1767" s="68"/>
      <c r="AG1767" s="68"/>
      <c r="AH1767" s="68"/>
      <c r="AI1767" s="68"/>
      <c r="AJ1767" s="68"/>
      <c r="AK1767" s="68"/>
      <c r="AL1767" s="68"/>
      <c r="AM1767" s="68"/>
      <c r="AN1767" s="68"/>
      <c r="AO1767" s="68"/>
      <c r="AP1767" s="68"/>
      <c r="AQ1767" s="68"/>
      <c r="AR1767" s="68"/>
      <c r="AS1767" s="68"/>
      <c r="AT1767" s="68"/>
      <c r="AU1767" s="68"/>
      <c r="AV1767" s="68"/>
      <c r="AW1767" s="68"/>
      <c r="AX1767" s="68"/>
      <c r="AY1767" s="68"/>
      <c r="AZ1767" s="68"/>
      <c r="BA1767" s="68"/>
      <c r="BB1767" s="68"/>
      <c r="BC1767" s="68"/>
      <c r="BD1767" s="68"/>
      <c r="BE1767" s="68"/>
      <c r="BF1767" s="68"/>
      <c r="BG1767" s="68"/>
      <c r="BH1767" s="68"/>
      <c r="BI1767" s="68"/>
      <c r="BJ1767" s="68"/>
      <c r="BK1767" s="68"/>
      <c r="BL1767" s="68"/>
      <c r="BM1767" s="68"/>
      <c r="BN1767" s="68"/>
      <c r="BO1767" s="68"/>
      <c r="BP1767" s="68"/>
      <c r="BQ1767" s="68"/>
      <c r="BR1767" s="68"/>
      <c r="BS1767" s="68"/>
      <c r="BT1767" s="68"/>
      <c r="BU1767" s="68"/>
      <c r="BV1767" s="68"/>
      <c r="BW1767" s="68"/>
      <c r="BX1767" s="68"/>
      <c r="BY1767" s="68"/>
      <c r="BZ1767" s="68"/>
      <c r="CA1767" s="68"/>
      <c r="CB1767" s="68"/>
      <c r="CC1767" s="68"/>
      <c r="CD1767" s="68"/>
      <c r="CE1767" s="68"/>
      <c r="CF1767" s="68"/>
      <c r="CG1767" s="68"/>
      <c r="CH1767" s="68"/>
      <c r="CI1767" s="68"/>
    </row>
    <row r="1768">
      <c r="A1768" s="66">
        <v>108.0</v>
      </c>
      <c r="B1768" s="68"/>
      <c r="C1768" s="67" t="s">
        <v>758</v>
      </c>
      <c r="D1768" s="67" t="s">
        <v>990</v>
      </c>
      <c r="E1768" s="66">
        <v>2020.0</v>
      </c>
      <c r="F1768" s="67" t="s">
        <v>991</v>
      </c>
      <c r="G1768" s="67" t="s">
        <v>824</v>
      </c>
      <c r="H1768" s="68"/>
      <c r="I1768" s="67" t="s">
        <v>95</v>
      </c>
      <c r="J1768" s="66">
        <v>2050.0</v>
      </c>
      <c r="K1768" s="66">
        <v>191.73</v>
      </c>
      <c r="L1768" s="66">
        <v>2010.0</v>
      </c>
      <c r="M1768" s="67" t="s">
        <v>85</v>
      </c>
      <c r="N1768" s="66">
        <v>91.0</v>
      </c>
      <c r="O1768" s="68"/>
      <c r="P1768" s="66">
        <v>0.005</v>
      </c>
      <c r="Q1768" s="66"/>
      <c r="R1768" s="66">
        <v>2.0</v>
      </c>
      <c r="S1768" s="68"/>
      <c r="T1768" s="66">
        <v>1.0</v>
      </c>
      <c r="U1768" s="68"/>
      <c r="V1768" s="68"/>
      <c r="W1768" s="68"/>
      <c r="X1768" s="69"/>
      <c r="Y1768" s="69"/>
      <c r="Z1768" s="66">
        <v>1.0</v>
      </c>
      <c r="AA1768" s="66">
        <v>1.0</v>
      </c>
      <c r="AB1768" s="68"/>
      <c r="AC1768" s="68"/>
      <c r="AD1768" s="68"/>
      <c r="AE1768" s="68"/>
      <c r="AF1768" s="68"/>
      <c r="AG1768" s="68"/>
      <c r="AH1768" s="68"/>
      <c r="AI1768" s="68"/>
      <c r="AJ1768" s="68"/>
      <c r="AK1768" s="68"/>
      <c r="AL1768" s="68"/>
      <c r="AM1768" s="68"/>
      <c r="AN1768" s="68"/>
      <c r="AO1768" s="68"/>
      <c r="AP1768" s="68"/>
      <c r="AQ1768" s="68"/>
      <c r="AR1768" s="68"/>
      <c r="AS1768" s="68"/>
      <c r="AT1768" s="68"/>
      <c r="AU1768" s="68"/>
      <c r="AV1768" s="68"/>
      <c r="AW1768" s="68"/>
      <c r="AX1768" s="68"/>
      <c r="AY1768" s="68"/>
      <c r="AZ1768" s="68"/>
      <c r="BA1768" s="68"/>
      <c r="BB1768" s="68"/>
      <c r="BC1768" s="68"/>
      <c r="BD1768" s="68"/>
      <c r="BE1768" s="68"/>
      <c r="BF1768" s="68"/>
      <c r="BG1768" s="68"/>
      <c r="BH1768" s="68"/>
      <c r="BI1768" s="68"/>
      <c r="BJ1768" s="68"/>
      <c r="BK1768" s="68"/>
      <c r="BL1768" s="68"/>
      <c r="BM1768" s="68"/>
      <c r="BN1768" s="68"/>
      <c r="BO1768" s="68"/>
      <c r="BP1768" s="68"/>
      <c r="BQ1768" s="68"/>
      <c r="BR1768" s="68"/>
      <c r="BS1768" s="68"/>
      <c r="BT1768" s="68"/>
      <c r="BU1768" s="68"/>
      <c r="BV1768" s="68"/>
      <c r="BW1768" s="68"/>
      <c r="BX1768" s="68"/>
      <c r="BY1768" s="68"/>
      <c r="BZ1768" s="68"/>
      <c r="CA1768" s="68"/>
      <c r="CB1768" s="68"/>
      <c r="CC1768" s="68"/>
      <c r="CD1768" s="68"/>
      <c r="CE1768" s="68"/>
      <c r="CF1768" s="68"/>
      <c r="CG1768" s="68"/>
      <c r="CH1768" s="68"/>
      <c r="CI1768" s="68"/>
    </row>
    <row r="1769">
      <c r="A1769" s="66">
        <v>108.0</v>
      </c>
      <c r="B1769" s="68"/>
      <c r="C1769" s="67" t="s">
        <v>758</v>
      </c>
      <c r="D1769" s="67" t="s">
        <v>990</v>
      </c>
      <c r="E1769" s="66">
        <v>2020.0</v>
      </c>
      <c r="F1769" s="67" t="s">
        <v>991</v>
      </c>
      <c r="G1769" s="67" t="s">
        <v>824</v>
      </c>
      <c r="H1769" s="68"/>
      <c r="I1769" s="67" t="s">
        <v>95</v>
      </c>
      <c r="J1769" s="66">
        <v>2050.0</v>
      </c>
      <c r="K1769" s="66">
        <v>235.93</v>
      </c>
      <c r="L1769" s="66">
        <v>2010.0</v>
      </c>
      <c r="M1769" s="67" t="s">
        <v>85</v>
      </c>
      <c r="N1769" s="66">
        <v>91.0</v>
      </c>
      <c r="O1769" s="68"/>
      <c r="P1769" s="66">
        <v>0.008</v>
      </c>
      <c r="Q1769" s="66"/>
      <c r="R1769" s="66">
        <v>1.5</v>
      </c>
      <c r="S1769" s="68"/>
      <c r="T1769" s="66">
        <v>1.0</v>
      </c>
      <c r="U1769" s="68"/>
      <c r="V1769" s="68"/>
      <c r="W1769" s="68"/>
      <c r="X1769" s="69"/>
      <c r="Y1769" s="69"/>
      <c r="Z1769" s="66">
        <v>1.0</v>
      </c>
      <c r="AA1769" s="66">
        <v>1.0</v>
      </c>
      <c r="AB1769" s="68"/>
      <c r="AC1769" s="68"/>
      <c r="AD1769" s="68"/>
      <c r="AE1769" s="68"/>
      <c r="AF1769" s="68"/>
      <c r="AG1769" s="68"/>
      <c r="AH1769" s="68"/>
      <c r="AI1769" s="68"/>
      <c r="AJ1769" s="68"/>
      <c r="AK1769" s="68"/>
      <c r="AL1769" s="68"/>
      <c r="AM1769" s="68"/>
      <c r="AN1769" s="68"/>
      <c r="AO1769" s="68"/>
      <c r="AP1769" s="68"/>
      <c r="AQ1769" s="68"/>
      <c r="AR1769" s="68"/>
      <c r="AS1769" s="68"/>
      <c r="AT1769" s="68"/>
      <c r="AU1769" s="68"/>
      <c r="AV1769" s="68"/>
      <c r="AW1769" s="68"/>
      <c r="AX1769" s="68"/>
      <c r="AY1769" s="68"/>
      <c r="AZ1769" s="68"/>
      <c r="BA1769" s="68"/>
      <c r="BB1769" s="68"/>
      <c r="BC1769" s="68"/>
      <c r="BD1769" s="68"/>
      <c r="BE1769" s="68"/>
      <c r="BF1769" s="68"/>
      <c r="BG1769" s="68"/>
      <c r="BH1769" s="68"/>
      <c r="BI1769" s="68"/>
      <c r="BJ1769" s="68"/>
      <c r="BK1769" s="68"/>
      <c r="BL1769" s="68"/>
      <c r="BM1769" s="68"/>
      <c r="BN1769" s="68"/>
      <c r="BO1769" s="68"/>
      <c r="BP1769" s="68"/>
      <c r="BQ1769" s="68"/>
      <c r="BR1769" s="68"/>
      <c r="BS1769" s="68"/>
      <c r="BT1769" s="68"/>
      <c r="BU1769" s="68"/>
      <c r="BV1769" s="68"/>
      <c r="BW1769" s="68"/>
      <c r="BX1769" s="68"/>
      <c r="BY1769" s="68"/>
      <c r="BZ1769" s="68"/>
      <c r="CA1769" s="68"/>
      <c r="CB1769" s="68"/>
      <c r="CC1769" s="68"/>
      <c r="CD1769" s="68"/>
      <c r="CE1769" s="68"/>
      <c r="CF1769" s="68"/>
      <c r="CG1769" s="68"/>
      <c r="CH1769" s="68"/>
      <c r="CI1769" s="68"/>
    </row>
    <row r="1770">
      <c r="A1770" s="66">
        <v>108.0</v>
      </c>
      <c r="B1770" s="68"/>
      <c r="C1770" s="67" t="s">
        <v>758</v>
      </c>
      <c r="D1770" s="67" t="s">
        <v>990</v>
      </c>
      <c r="E1770" s="66">
        <v>2020.0</v>
      </c>
      <c r="F1770" s="67" t="s">
        <v>991</v>
      </c>
      <c r="G1770" s="67" t="s">
        <v>824</v>
      </c>
      <c r="H1770" s="68"/>
      <c r="I1770" s="67" t="s">
        <v>95</v>
      </c>
      <c r="J1770" s="66">
        <v>2050.0</v>
      </c>
      <c r="K1770" s="66">
        <v>193.86</v>
      </c>
      <c r="L1770" s="66">
        <v>2010.0</v>
      </c>
      <c r="M1770" s="67" t="s">
        <v>85</v>
      </c>
      <c r="N1770" s="66">
        <v>91.0</v>
      </c>
      <c r="O1770" s="68"/>
      <c r="P1770" s="66">
        <v>0.008</v>
      </c>
      <c r="Q1770" s="66"/>
      <c r="R1770" s="66">
        <v>1.8</v>
      </c>
      <c r="S1770" s="68"/>
      <c r="T1770" s="66">
        <v>1.0</v>
      </c>
      <c r="U1770" s="68"/>
      <c r="V1770" s="68"/>
      <c r="W1770" s="68"/>
      <c r="X1770" s="69"/>
      <c r="Y1770" s="69"/>
      <c r="Z1770" s="66">
        <v>1.0</v>
      </c>
      <c r="AA1770" s="66">
        <v>1.0</v>
      </c>
      <c r="AB1770" s="68"/>
      <c r="AC1770" s="68"/>
      <c r="AD1770" s="68"/>
      <c r="AE1770" s="68"/>
      <c r="AF1770" s="68"/>
      <c r="AG1770" s="68"/>
      <c r="AH1770" s="68"/>
      <c r="AI1770" s="68"/>
      <c r="AJ1770" s="68"/>
      <c r="AK1770" s="68"/>
      <c r="AL1770" s="68"/>
      <c r="AM1770" s="68"/>
      <c r="AN1770" s="68"/>
      <c r="AO1770" s="68"/>
      <c r="AP1770" s="68"/>
      <c r="AQ1770" s="68"/>
      <c r="AR1770" s="68"/>
      <c r="AS1770" s="68"/>
      <c r="AT1770" s="68"/>
      <c r="AU1770" s="68"/>
      <c r="AV1770" s="68"/>
      <c r="AW1770" s="68"/>
      <c r="AX1770" s="68"/>
      <c r="AY1770" s="68"/>
      <c r="AZ1770" s="68"/>
      <c r="BA1770" s="68"/>
      <c r="BB1770" s="68"/>
      <c r="BC1770" s="68"/>
      <c r="BD1770" s="68"/>
      <c r="BE1770" s="68"/>
      <c r="BF1770" s="68"/>
      <c r="BG1770" s="68"/>
      <c r="BH1770" s="68"/>
      <c r="BI1770" s="68"/>
      <c r="BJ1770" s="68"/>
      <c r="BK1770" s="68"/>
      <c r="BL1770" s="68"/>
      <c r="BM1770" s="68"/>
      <c r="BN1770" s="68"/>
      <c r="BO1770" s="68"/>
      <c r="BP1770" s="68"/>
      <c r="BQ1770" s="68"/>
      <c r="BR1770" s="68"/>
      <c r="BS1770" s="68"/>
      <c r="BT1770" s="68"/>
      <c r="BU1770" s="68"/>
      <c r="BV1770" s="68"/>
      <c r="BW1770" s="68"/>
      <c r="BX1770" s="68"/>
      <c r="BY1770" s="68"/>
      <c r="BZ1770" s="68"/>
      <c r="CA1770" s="68"/>
      <c r="CB1770" s="68"/>
      <c r="CC1770" s="68"/>
      <c r="CD1770" s="68"/>
      <c r="CE1770" s="68"/>
      <c r="CF1770" s="68"/>
      <c r="CG1770" s="68"/>
      <c r="CH1770" s="68"/>
      <c r="CI1770" s="68"/>
    </row>
    <row r="1771">
      <c r="A1771" s="66">
        <v>108.0</v>
      </c>
      <c r="B1771" s="68"/>
      <c r="C1771" s="67" t="s">
        <v>758</v>
      </c>
      <c r="D1771" s="67" t="s">
        <v>990</v>
      </c>
      <c r="E1771" s="66">
        <v>2020.0</v>
      </c>
      <c r="F1771" s="67" t="s">
        <v>991</v>
      </c>
      <c r="G1771" s="67" t="s">
        <v>824</v>
      </c>
      <c r="H1771" s="68"/>
      <c r="I1771" s="67" t="s">
        <v>95</v>
      </c>
      <c r="J1771" s="66">
        <v>2050.0</v>
      </c>
      <c r="K1771" s="66">
        <v>527.63</v>
      </c>
      <c r="L1771" s="66">
        <v>2010.0</v>
      </c>
      <c r="M1771" s="67" t="s">
        <v>85</v>
      </c>
      <c r="N1771" s="66">
        <v>91.0</v>
      </c>
      <c r="O1771" s="68"/>
      <c r="P1771" s="66">
        <v>0.01</v>
      </c>
      <c r="Q1771" s="66"/>
      <c r="R1771" s="66">
        <v>0.1</v>
      </c>
      <c r="S1771" s="68"/>
      <c r="T1771" s="66">
        <v>1.0</v>
      </c>
      <c r="U1771" s="68"/>
      <c r="V1771" s="68"/>
      <c r="W1771" s="68"/>
      <c r="X1771" s="69"/>
      <c r="Y1771" s="69"/>
      <c r="Z1771" s="66">
        <v>1.0</v>
      </c>
      <c r="AA1771" s="66">
        <v>1.0</v>
      </c>
      <c r="AB1771" s="68"/>
      <c r="AC1771" s="68"/>
      <c r="AD1771" s="68"/>
      <c r="AE1771" s="68"/>
      <c r="AF1771" s="68"/>
      <c r="AG1771" s="68"/>
      <c r="AH1771" s="68"/>
      <c r="AI1771" s="68"/>
      <c r="AJ1771" s="68"/>
      <c r="AK1771" s="68"/>
      <c r="AL1771" s="68"/>
      <c r="AM1771" s="68"/>
      <c r="AN1771" s="68"/>
      <c r="AO1771" s="68"/>
      <c r="AP1771" s="68"/>
      <c r="AQ1771" s="68"/>
      <c r="AR1771" s="68"/>
      <c r="AS1771" s="68"/>
      <c r="AT1771" s="68"/>
      <c r="AU1771" s="68"/>
      <c r="AV1771" s="68"/>
      <c r="AW1771" s="68"/>
      <c r="AX1771" s="68"/>
      <c r="AY1771" s="68"/>
      <c r="AZ1771" s="68"/>
      <c r="BA1771" s="68"/>
      <c r="BB1771" s="68"/>
      <c r="BC1771" s="68"/>
      <c r="BD1771" s="68"/>
      <c r="BE1771" s="68"/>
      <c r="BF1771" s="68"/>
      <c r="BG1771" s="68"/>
      <c r="BH1771" s="68"/>
      <c r="BI1771" s="68"/>
      <c r="BJ1771" s="68"/>
      <c r="BK1771" s="68"/>
      <c r="BL1771" s="68"/>
      <c r="BM1771" s="68"/>
      <c r="BN1771" s="68"/>
      <c r="BO1771" s="68"/>
      <c r="BP1771" s="68"/>
      <c r="BQ1771" s="68"/>
      <c r="BR1771" s="68"/>
      <c r="BS1771" s="68"/>
      <c r="BT1771" s="68"/>
      <c r="BU1771" s="68"/>
      <c r="BV1771" s="68"/>
      <c r="BW1771" s="68"/>
      <c r="BX1771" s="68"/>
      <c r="BY1771" s="68"/>
      <c r="BZ1771" s="68"/>
      <c r="CA1771" s="68"/>
      <c r="CB1771" s="68"/>
      <c r="CC1771" s="68"/>
      <c r="CD1771" s="68"/>
      <c r="CE1771" s="68"/>
      <c r="CF1771" s="68"/>
      <c r="CG1771" s="68"/>
      <c r="CH1771" s="68"/>
      <c r="CI1771" s="68"/>
    </row>
    <row r="1772">
      <c r="A1772" s="66">
        <v>108.0</v>
      </c>
      <c r="B1772" s="68"/>
      <c r="C1772" s="67" t="s">
        <v>758</v>
      </c>
      <c r="D1772" s="67" t="s">
        <v>990</v>
      </c>
      <c r="E1772" s="66">
        <v>2020.0</v>
      </c>
      <c r="F1772" s="67" t="s">
        <v>991</v>
      </c>
      <c r="G1772" s="67" t="s">
        <v>824</v>
      </c>
      <c r="H1772" s="68"/>
      <c r="I1772" s="67" t="s">
        <v>95</v>
      </c>
      <c r="J1772" s="66">
        <v>2050.0</v>
      </c>
      <c r="K1772" s="66">
        <v>491.7</v>
      </c>
      <c r="L1772" s="66">
        <v>2010.0</v>
      </c>
      <c r="M1772" s="67" t="s">
        <v>85</v>
      </c>
      <c r="N1772" s="66">
        <v>91.0</v>
      </c>
      <c r="O1772" s="68"/>
      <c r="P1772" s="66">
        <v>0.01</v>
      </c>
      <c r="Q1772" s="66"/>
      <c r="R1772" s="66">
        <v>0.2</v>
      </c>
      <c r="S1772" s="68"/>
      <c r="T1772" s="66">
        <v>1.0</v>
      </c>
      <c r="U1772" s="68"/>
      <c r="V1772" s="68"/>
      <c r="W1772" s="68"/>
      <c r="X1772" s="69"/>
      <c r="Y1772" s="69"/>
      <c r="Z1772" s="66">
        <v>1.0</v>
      </c>
      <c r="AA1772" s="66">
        <v>1.0</v>
      </c>
      <c r="AB1772" s="68"/>
      <c r="AC1772" s="68"/>
      <c r="AD1772" s="68"/>
      <c r="AE1772" s="68"/>
      <c r="AF1772" s="68"/>
      <c r="AG1772" s="68"/>
      <c r="AH1772" s="68"/>
      <c r="AI1772" s="68"/>
      <c r="AJ1772" s="68"/>
      <c r="AK1772" s="68"/>
      <c r="AL1772" s="68"/>
      <c r="AM1772" s="68"/>
      <c r="AN1772" s="68"/>
      <c r="AO1772" s="68"/>
      <c r="AP1772" s="68"/>
      <c r="AQ1772" s="68"/>
      <c r="AR1772" s="68"/>
      <c r="AS1772" s="68"/>
      <c r="AT1772" s="68"/>
      <c r="AU1772" s="68"/>
      <c r="AV1772" s="68"/>
      <c r="AW1772" s="68"/>
      <c r="AX1772" s="68"/>
      <c r="AY1772" s="68"/>
      <c r="AZ1772" s="68"/>
      <c r="BA1772" s="68"/>
      <c r="BB1772" s="68"/>
      <c r="BC1772" s="68"/>
      <c r="BD1772" s="68"/>
      <c r="BE1772" s="68"/>
      <c r="BF1772" s="68"/>
      <c r="BG1772" s="68"/>
      <c r="BH1772" s="68"/>
      <c r="BI1772" s="68"/>
      <c r="BJ1772" s="68"/>
      <c r="BK1772" s="68"/>
      <c r="BL1772" s="68"/>
      <c r="BM1772" s="68"/>
      <c r="BN1772" s="68"/>
      <c r="BO1772" s="68"/>
      <c r="BP1772" s="68"/>
      <c r="BQ1772" s="68"/>
      <c r="BR1772" s="68"/>
      <c r="BS1772" s="68"/>
      <c r="BT1772" s="68"/>
      <c r="BU1772" s="68"/>
      <c r="BV1772" s="68"/>
      <c r="BW1772" s="68"/>
      <c r="BX1772" s="68"/>
      <c r="BY1772" s="68"/>
      <c r="BZ1772" s="68"/>
      <c r="CA1772" s="68"/>
      <c r="CB1772" s="68"/>
      <c r="CC1772" s="68"/>
      <c r="CD1772" s="68"/>
      <c r="CE1772" s="68"/>
      <c r="CF1772" s="68"/>
      <c r="CG1772" s="68"/>
      <c r="CH1772" s="68"/>
      <c r="CI1772" s="68"/>
    </row>
    <row r="1773">
      <c r="A1773" s="66">
        <v>108.0</v>
      </c>
      <c r="B1773" s="68"/>
      <c r="C1773" s="67" t="s">
        <v>758</v>
      </c>
      <c r="D1773" s="67" t="s">
        <v>990</v>
      </c>
      <c r="E1773" s="66">
        <v>2020.0</v>
      </c>
      <c r="F1773" s="67" t="s">
        <v>991</v>
      </c>
      <c r="G1773" s="67" t="s">
        <v>824</v>
      </c>
      <c r="H1773" s="68"/>
      <c r="I1773" s="67" t="s">
        <v>95</v>
      </c>
      <c r="J1773" s="66">
        <v>2050.0</v>
      </c>
      <c r="K1773" s="66">
        <v>409.77</v>
      </c>
      <c r="L1773" s="66">
        <v>2010.0</v>
      </c>
      <c r="M1773" s="67" t="s">
        <v>85</v>
      </c>
      <c r="N1773" s="66">
        <v>91.0</v>
      </c>
      <c r="O1773" s="68"/>
      <c r="P1773" s="66">
        <v>0.01</v>
      </c>
      <c r="Q1773" s="66"/>
      <c r="R1773" s="66">
        <v>0.5</v>
      </c>
      <c r="S1773" s="68"/>
      <c r="T1773" s="66">
        <v>1.0</v>
      </c>
      <c r="U1773" s="68"/>
      <c r="V1773" s="68"/>
      <c r="W1773" s="68"/>
      <c r="X1773" s="69"/>
      <c r="Y1773" s="69"/>
      <c r="Z1773" s="66">
        <v>1.0</v>
      </c>
      <c r="AA1773" s="66">
        <v>1.0</v>
      </c>
      <c r="AB1773" s="68"/>
      <c r="AC1773" s="68"/>
      <c r="AD1773" s="68"/>
      <c r="AE1773" s="68"/>
      <c r="AF1773" s="68"/>
      <c r="AG1773" s="68"/>
      <c r="AH1773" s="68"/>
      <c r="AI1773" s="68"/>
      <c r="AJ1773" s="68"/>
      <c r="AK1773" s="68"/>
      <c r="AL1773" s="68"/>
      <c r="AM1773" s="68"/>
      <c r="AN1773" s="68"/>
      <c r="AO1773" s="68"/>
      <c r="AP1773" s="68"/>
      <c r="AQ1773" s="68"/>
      <c r="AR1773" s="68"/>
      <c r="AS1773" s="68"/>
      <c r="AT1773" s="68"/>
      <c r="AU1773" s="68"/>
      <c r="AV1773" s="68"/>
      <c r="AW1773" s="68"/>
      <c r="AX1773" s="68"/>
      <c r="AY1773" s="68"/>
      <c r="AZ1773" s="68"/>
      <c r="BA1773" s="68"/>
      <c r="BB1773" s="68"/>
      <c r="BC1773" s="68"/>
      <c r="BD1773" s="68"/>
      <c r="BE1773" s="68"/>
      <c r="BF1773" s="68"/>
      <c r="BG1773" s="68"/>
      <c r="BH1773" s="68"/>
      <c r="BI1773" s="68"/>
      <c r="BJ1773" s="68"/>
      <c r="BK1773" s="68"/>
      <c r="BL1773" s="68"/>
      <c r="BM1773" s="68"/>
      <c r="BN1773" s="68"/>
      <c r="BO1773" s="68"/>
      <c r="BP1773" s="68"/>
      <c r="BQ1773" s="68"/>
      <c r="BR1773" s="68"/>
      <c r="BS1773" s="68"/>
      <c r="BT1773" s="68"/>
      <c r="BU1773" s="68"/>
      <c r="BV1773" s="68"/>
      <c r="BW1773" s="68"/>
      <c r="BX1773" s="68"/>
      <c r="BY1773" s="68"/>
      <c r="BZ1773" s="68"/>
      <c r="CA1773" s="68"/>
      <c r="CB1773" s="68"/>
      <c r="CC1773" s="68"/>
      <c r="CD1773" s="68"/>
      <c r="CE1773" s="68"/>
      <c r="CF1773" s="68"/>
      <c r="CG1773" s="68"/>
      <c r="CH1773" s="68"/>
      <c r="CI1773" s="68"/>
    </row>
    <row r="1774">
      <c r="A1774" s="66">
        <v>108.0</v>
      </c>
      <c r="B1774" s="68"/>
      <c r="C1774" s="67" t="s">
        <v>758</v>
      </c>
      <c r="D1774" s="67" t="s">
        <v>990</v>
      </c>
      <c r="E1774" s="66">
        <v>2020.0</v>
      </c>
      <c r="F1774" s="67" t="s">
        <v>991</v>
      </c>
      <c r="G1774" s="67" t="s">
        <v>824</v>
      </c>
      <c r="H1774" s="68"/>
      <c r="I1774" s="67" t="s">
        <v>95</v>
      </c>
      <c r="J1774" s="66">
        <v>2050.0</v>
      </c>
      <c r="K1774" s="66">
        <v>409.77</v>
      </c>
      <c r="L1774" s="66">
        <v>2010.0</v>
      </c>
      <c r="M1774" s="67" t="s">
        <v>85</v>
      </c>
      <c r="N1774" s="66">
        <v>91.0</v>
      </c>
      <c r="O1774" s="68"/>
      <c r="P1774" s="66">
        <v>0.01</v>
      </c>
      <c r="Q1774" s="66"/>
      <c r="R1774" s="66">
        <v>0.5</v>
      </c>
      <c r="S1774" s="68"/>
      <c r="T1774" s="66">
        <v>1.0</v>
      </c>
      <c r="U1774" s="68"/>
      <c r="V1774" s="68"/>
      <c r="W1774" s="68"/>
      <c r="X1774" s="69"/>
      <c r="Y1774" s="69"/>
      <c r="Z1774" s="66">
        <v>1.0</v>
      </c>
      <c r="AA1774" s="66">
        <v>1.0</v>
      </c>
      <c r="AB1774" s="68"/>
      <c r="AC1774" s="68"/>
      <c r="AD1774" s="68"/>
      <c r="AE1774" s="68"/>
      <c r="AF1774" s="68"/>
      <c r="AG1774" s="68"/>
      <c r="AH1774" s="68"/>
      <c r="AI1774" s="68"/>
      <c r="AJ1774" s="68"/>
      <c r="AK1774" s="68"/>
      <c r="AL1774" s="68"/>
      <c r="AM1774" s="68"/>
      <c r="AN1774" s="68"/>
      <c r="AO1774" s="68"/>
      <c r="AP1774" s="68"/>
      <c r="AQ1774" s="68"/>
      <c r="AR1774" s="68"/>
      <c r="AS1774" s="68"/>
      <c r="AT1774" s="68"/>
      <c r="AU1774" s="68"/>
      <c r="AV1774" s="68"/>
      <c r="AW1774" s="68"/>
      <c r="AX1774" s="68"/>
      <c r="AY1774" s="68"/>
      <c r="AZ1774" s="68"/>
      <c r="BA1774" s="68"/>
      <c r="BB1774" s="68"/>
      <c r="BC1774" s="68"/>
      <c r="BD1774" s="68"/>
      <c r="BE1774" s="68"/>
      <c r="BF1774" s="68"/>
      <c r="BG1774" s="68"/>
      <c r="BH1774" s="68"/>
      <c r="BI1774" s="68"/>
      <c r="BJ1774" s="68"/>
      <c r="BK1774" s="68"/>
      <c r="BL1774" s="68"/>
      <c r="BM1774" s="68"/>
      <c r="BN1774" s="68"/>
      <c r="BO1774" s="68"/>
      <c r="BP1774" s="68"/>
      <c r="BQ1774" s="68"/>
      <c r="BR1774" s="68"/>
      <c r="BS1774" s="68"/>
      <c r="BT1774" s="68"/>
      <c r="BU1774" s="68"/>
      <c r="BV1774" s="68"/>
      <c r="BW1774" s="68"/>
      <c r="BX1774" s="68"/>
      <c r="BY1774" s="68"/>
      <c r="BZ1774" s="68"/>
      <c r="CA1774" s="68"/>
      <c r="CB1774" s="68"/>
      <c r="CC1774" s="68"/>
      <c r="CD1774" s="68"/>
      <c r="CE1774" s="68"/>
      <c r="CF1774" s="68"/>
      <c r="CG1774" s="68"/>
      <c r="CH1774" s="68"/>
      <c r="CI1774" s="68"/>
    </row>
    <row r="1775">
      <c r="A1775" s="66">
        <v>108.0</v>
      </c>
      <c r="B1775" s="68"/>
      <c r="C1775" s="67" t="s">
        <v>758</v>
      </c>
      <c r="D1775" s="67" t="s">
        <v>990</v>
      </c>
      <c r="E1775" s="66">
        <v>2020.0</v>
      </c>
      <c r="F1775" s="67" t="s">
        <v>991</v>
      </c>
      <c r="G1775" s="67" t="s">
        <v>824</v>
      </c>
      <c r="H1775" s="68"/>
      <c r="I1775" s="67" t="s">
        <v>95</v>
      </c>
      <c r="J1775" s="66">
        <v>2050.0</v>
      </c>
      <c r="K1775" s="66">
        <v>409.77</v>
      </c>
      <c r="L1775" s="66">
        <v>2010.0</v>
      </c>
      <c r="M1775" s="67" t="s">
        <v>85</v>
      </c>
      <c r="N1775" s="66">
        <v>91.0</v>
      </c>
      <c r="O1775" s="68"/>
      <c r="P1775" s="66">
        <v>0.01</v>
      </c>
      <c r="Q1775" s="66"/>
      <c r="R1775" s="66">
        <v>0.5</v>
      </c>
      <c r="S1775" s="68"/>
      <c r="T1775" s="66">
        <v>1.0</v>
      </c>
      <c r="U1775" s="68"/>
      <c r="V1775" s="68"/>
      <c r="W1775" s="68"/>
      <c r="X1775" s="69"/>
      <c r="Y1775" s="69"/>
      <c r="Z1775" s="66">
        <v>1.0</v>
      </c>
      <c r="AA1775" s="66">
        <v>1.0</v>
      </c>
      <c r="AB1775" s="68"/>
      <c r="AC1775" s="68"/>
      <c r="AD1775" s="68"/>
      <c r="AE1775" s="68"/>
      <c r="AF1775" s="68"/>
      <c r="AG1775" s="68"/>
      <c r="AH1775" s="68"/>
      <c r="AI1775" s="68"/>
      <c r="AJ1775" s="68"/>
      <c r="AK1775" s="68"/>
      <c r="AL1775" s="68"/>
      <c r="AM1775" s="68"/>
      <c r="AN1775" s="68"/>
      <c r="AO1775" s="68"/>
      <c r="AP1775" s="68"/>
      <c r="AQ1775" s="68"/>
      <c r="AR1775" s="68"/>
      <c r="AS1775" s="68"/>
      <c r="AT1775" s="68"/>
      <c r="AU1775" s="68"/>
      <c r="AV1775" s="68"/>
      <c r="AW1775" s="68"/>
      <c r="AX1775" s="68"/>
      <c r="AY1775" s="68"/>
      <c r="AZ1775" s="68"/>
      <c r="BA1775" s="68"/>
      <c r="BB1775" s="68"/>
      <c r="BC1775" s="68"/>
      <c r="BD1775" s="68"/>
      <c r="BE1775" s="68"/>
      <c r="BF1775" s="68"/>
      <c r="BG1775" s="68"/>
      <c r="BH1775" s="68"/>
      <c r="BI1775" s="68"/>
      <c r="BJ1775" s="68"/>
      <c r="BK1775" s="68"/>
      <c r="BL1775" s="68"/>
      <c r="BM1775" s="68"/>
      <c r="BN1775" s="68"/>
      <c r="BO1775" s="68"/>
      <c r="BP1775" s="68"/>
      <c r="BQ1775" s="68"/>
      <c r="BR1775" s="68"/>
      <c r="BS1775" s="68"/>
      <c r="BT1775" s="68"/>
      <c r="BU1775" s="68"/>
      <c r="BV1775" s="68"/>
      <c r="BW1775" s="68"/>
      <c r="BX1775" s="68"/>
      <c r="BY1775" s="68"/>
      <c r="BZ1775" s="68"/>
      <c r="CA1775" s="68"/>
      <c r="CB1775" s="68"/>
      <c r="CC1775" s="68"/>
      <c r="CD1775" s="68"/>
      <c r="CE1775" s="68"/>
      <c r="CF1775" s="68"/>
      <c r="CG1775" s="68"/>
      <c r="CH1775" s="68"/>
      <c r="CI1775" s="68"/>
    </row>
    <row r="1776">
      <c r="A1776" s="66">
        <v>108.0</v>
      </c>
      <c r="B1776" s="68"/>
      <c r="C1776" s="67" t="s">
        <v>758</v>
      </c>
      <c r="D1776" s="67" t="s">
        <v>990</v>
      </c>
      <c r="E1776" s="66">
        <v>2020.0</v>
      </c>
      <c r="F1776" s="67" t="s">
        <v>991</v>
      </c>
      <c r="G1776" s="67" t="s">
        <v>824</v>
      </c>
      <c r="H1776" s="68"/>
      <c r="I1776" s="67" t="s">
        <v>95</v>
      </c>
      <c r="J1776" s="66">
        <v>2050.0</v>
      </c>
      <c r="K1776" s="66">
        <v>409.77</v>
      </c>
      <c r="L1776" s="66">
        <v>2010.0</v>
      </c>
      <c r="M1776" s="67" t="s">
        <v>85</v>
      </c>
      <c r="N1776" s="66">
        <v>91.0</v>
      </c>
      <c r="O1776" s="68"/>
      <c r="P1776" s="66">
        <v>0.01</v>
      </c>
      <c r="Q1776" s="66"/>
      <c r="R1776" s="66">
        <v>0.5</v>
      </c>
      <c r="S1776" s="68"/>
      <c r="T1776" s="66">
        <v>1.0</v>
      </c>
      <c r="U1776" s="68"/>
      <c r="V1776" s="68"/>
      <c r="W1776" s="68"/>
      <c r="X1776" s="69"/>
      <c r="Y1776" s="69"/>
      <c r="Z1776" s="66">
        <v>1.0</v>
      </c>
      <c r="AA1776" s="66">
        <v>1.0</v>
      </c>
      <c r="AB1776" s="68"/>
      <c r="AC1776" s="68"/>
      <c r="AD1776" s="68"/>
      <c r="AE1776" s="68"/>
      <c r="AF1776" s="68"/>
      <c r="AG1776" s="68"/>
      <c r="AH1776" s="68"/>
      <c r="AI1776" s="68"/>
      <c r="AJ1776" s="68"/>
      <c r="AK1776" s="68"/>
      <c r="AL1776" s="68"/>
      <c r="AM1776" s="68"/>
      <c r="AN1776" s="68"/>
      <c r="AO1776" s="68"/>
      <c r="AP1776" s="68"/>
      <c r="AQ1776" s="68"/>
      <c r="AR1776" s="68"/>
      <c r="AS1776" s="68"/>
      <c r="AT1776" s="68"/>
      <c r="AU1776" s="68"/>
      <c r="AV1776" s="68"/>
      <c r="AW1776" s="68"/>
      <c r="AX1776" s="68"/>
      <c r="AY1776" s="68"/>
      <c r="AZ1776" s="68"/>
      <c r="BA1776" s="68"/>
      <c r="BB1776" s="68"/>
      <c r="BC1776" s="68"/>
      <c r="BD1776" s="68"/>
      <c r="BE1776" s="68"/>
      <c r="BF1776" s="68"/>
      <c r="BG1776" s="68"/>
      <c r="BH1776" s="68"/>
      <c r="BI1776" s="68"/>
      <c r="BJ1776" s="68"/>
      <c r="BK1776" s="68"/>
      <c r="BL1776" s="68"/>
      <c r="BM1776" s="68"/>
      <c r="BN1776" s="68"/>
      <c r="BO1776" s="68"/>
      <c r="BP1776" s="68"/>
      <c r="BQ1776" s="68"/>
      <c r="BR1776" s="68"/>
      <c r="BS1776" s="68"/>
      <c r="BT1776" s="68"/>
      <c r="BU1776" s="68"/>
      <c r="BV1776" s="68"/>
      <c r="BW1776" s="68"/>
      <c r="BX1776" s="68"/>
      <c r="BY1776" s="68"/>
      <c r="BZ1776" s="68"/>
      <c r="CA1776" s="68"/>
      <c r="CB1776" s="68"/>
      <c r="CC1776" s="68"/>
      <c r="CD1776" s="68"/>
      <c r="CE1776" s="68"/>
      <c r="CF1776" s="68"/>
      <c r="CG1776" s="68"/>
      <c r="CH1776" s="68"/>
      <c r="CI1776" s="68"/>
    </row>
    <row r="1777">
      <c r="A1777" s="66">
        <v>108.0</v>
      </c>
      <c r="B1777" s="68"/>
      <c r="C1777" s="67" t="s">
        <v>758</v>
      </c>
      <c r="D1777" s="67" t="s">
        <v>990</v>
      </c>
      <c r="E1777" s="66">
        <v>2020.0</v>
      </c>
      <c r="F1777" s="67" t="s">
        <v>991</v>
      </c>
      <c r="G1777" s="67" t="s">
        <v>824</v>
      </c>
      <c r="H1777" s="68"/>
      <c r="I1777" s="67" t="s">
        <v>95</v>
      </c>
      <c r="J1777" s="66">
        <v>2050.0</v>
      </c>
      <c r="K1777" s="66">
        <v>385.82</v>
      </c>
      <c r="L1777" s="66">
        <v>2010.0</v>
      </c>
      <c r="M1777" s="67" t="s">
        <v>85</v>
      </c>
      <c r="N1777" s="66">
        <v>91.0</v>
      </c>
      <c r="O1777" s="68"/>
      <c r="P1777" s="66">
        <v>0.01</v>
      </c>
      <c r="Q1777" s="66"/>
      <c r="R1777" s="66">
        <v>0.6</v>
      </c>
      <c r="S1777" s="68"/>
      <c r="T1777" s="66">
        <v>1.0</v>
      </c>
      <c r="U1777" s="68"/>
      <c r="V1777" s="68"/>
      <c r="W1777" s="68"/>
      <c r="X1777" s="69"/>
      <c r="Y1777" s="69"/>
      <c r="Z1777" s="66">
        <v>1.0</v>
      </c>
      <c r="AA1777" s="66">
        <v>1.0</v>
      </c>
      <c r="AB1777" s="68"/>
      <c r="AC1777" s="68"/>
      <c r="AD1777" s="68"/>
      <c r="AE1777" s="68"/>
      <c r="AF1777" s="68"/>
      <c r="AG1777" s="68"/>
      <c r="AH1777" s="68"/>
      <c r="AI1777" s="68"/>
      <c r="AJ1777" s="68"/>
      <c r="AK1777" s="68"/>
      <c r="AL1777" s="68"/>
      <c r="AM1777" s="68"/>
      <c r="AN1777" s="68"/>
      <c r="AO1777" s="68"/>
      <c r="AP1777" s="68"/>
      <c r="AQ1777" s="68"/>
      <c r="AR1777" s="68"/>
      <c r="AS1777" s="68"/>
      <c r="AT1777" s="68"/>
      <c r="AU1777" s="68"/>
      <c r="AV1777" s="68"/>
      <c r="AW1777" s="68"/>
      <c r="AX1777" s="68"/>
      <c r="AY1777" s="68"/>
      <c r="AZ1777" s="68"/>
      <c r="BA1777" s="68"/>
      <c r="BB1777" s="68"/>
      <c r="BC1777" s="68"/>
      <c r="BD1777" s="68"/>
      <c r="BE1777" s="68"/>
      <c r="BF1777" s="68"/>
      <c r="BG1777" s="68"/>
      <c r="BH1777" s="68"/>
      <c r="BI1777" s="68"/>
      <c r="BJ1777" s="68"/>
      <c r="BK1777" s="68"/>
      <c r="BL1777" s="68"/>
      <c r="BM1777" s="68"/>
      <c r="BN1777" s="68"/>
      <c r="BO1777" s="68"/>
      <c r="BP1777" s="68"/>
      <c r="BQ1777" s="68"/>
      <c r="BR1777" s="68"/>
      <c r="BS1777" s="68"/>
      <c r="BT1777" s="68"/>
      <c r="BU1777" s="68"/>
      <c r="BV1777" s="68"/>
      <c r="BW1777" s="68"/>
      <c r="BX1777" s="68"/>
      <c r="BY1777" s="68"/>
      <c r="BZ1777" s="68"/>
      <c r="CA1777" s="68"/>
      <c r="CB1777" s="68"/>
      <c r="CC1777" s="68"/>
      <c r="CD1777" s="68"/>
      <c r="CE1777" s="68"/>
      <c r="CF1777" s="68"/>
      <c r="CG1777" s="68"/>
      <c r="CH1777" s="68"/>
      <c r="CI1777" s="68"/>
    </row>
    <row r="1778">
      <c r="A1778" s="66">
        <v>108.0</v>
      </c>
      <c r="B1778" s="68"/>
      <c r="C1778" s="67" t="s">
        <v>758</v>
      </c>
      <c r="D1778" s="67" t="s">
        <v>990</v>
      </c>
      <c r="E1778" s="66">
        <v>2020.0</v>
      </c>
      <c r="F1778" s="67" t="s">
        <v>991</v>
      </c>
      <c r="G1778" s="67" t="s">
        <v>824</v>
      </c>
      <c r="H1778" s="68"/>
      <c r="I1778" s="67" t="s">
        <v>95</v>
      </c>
      <c r="J1778" s="66">
        <v>2050.0</v>
      </c>
      <c r="K1778" s="66">
        <v>362.76</v>
      </c>
      <c r="L1778" s="66">
        <v>2010.0</v>
      </c>
      <c r="M1778" s="67" t="s">
        <v>85</v>
      </c>
      <c r="N1778" s="66">
        <v>91.0</v>
      </c>
      <c r="O1778" s="68"/>
      <c r="P1778" s="66">
        <v>0.01</v>
      </c>
      <c r="Q1778" s="66"/>
      <c r="R1778" s="66">
        <v>0.7</v>
      </c>
      <c r="S1778" s="68"/>
      <c r="T1778" s="66">
        <v>1.0</v>
      </c>
      <c r="U1778" s="68"/>
      <c r="V1778" s="68"/>
      <c r="W1778" s="68"/>
      <c r="X1778" s="69"/>
      <c r="Y1778" s="69"/>
      <c r="Z1778" s="66">
        <v>1.0</v>
      </c>
      <c r="AA1778" s="66">
        <v>1.0</v>
      </c>
      <c r="AB1778" s="68"/>
      <c r="AC1778" s="68"/>
      <c r="AD1778" s="68"/>
      <c r="AE1778" s="68"/>
      <c r="AF1778" s="68"/>
      <c r="AG1778" s="68"/>
      <c r="AH1778" s="68"/>
      <c r="AI1778" s="68"/>
      <c r="AJ1778" s="68"/>
      <c r="AK1778" s="68"/>
      <c r="AL1778" s="68"/>
      <c r="AM1778" s="68"/>
      <c r="AN1778" s="68"/>
      <c r="AO1778" s="68"/>
      <c r="AP1778" s="68"/>
      <c r="AQ1778" s="68"/>
      <c r="AR1778" s="68"/>
      <c r="AS1778" s="68"/>
      <c r="AT1778" s="68"/>
      <c r="AU1778" s="68"/>
      <c r="AV1778" s="68"/>
      <c r="AW1778" s="68"/>
      <c r="AX1778" s="68"/>
      <c r="AY1778" s="68"/>
      <c r="AZ1778" s="68"/>
      <c r="BA1778" s="68"/>
      <c r="BB1778" s="68"/>
      <c r="BC1778" s="68"/>
      <c r="BD1778" s="68"/>
      <c r="BE1778" s="68"/>
      <c r="BF1778" s="68"/>
      <c r="BG1778" s="68"/>
      <c r="BH1778" s="68"/>
      <c r="BI1778" s="68"/>
      <c r="BJ1778" s="68"/>
      <c r="BK1778" s="68"/>
      <c r="BL1778" s="68"/>
      <c r="BM1778" s="68"/>
      <c r="BN1778" s="68"/>
      <c r="BO1778" s="68"/>
      <c r="BP1778" s="68"/>
      <c r="BQ1778" s="68"/>
      <c r="BR1778" s="68"/>
      <c r="BS1778" s="68"/>
      <c r="BT1778" s="68"/>
      <c r="BU1778" s="68"/>
      <c r="BV1778" s="68"/>
      <c r="BW1778" s="68"/>
      <c r="BX1778" s="68"/>
      <c r="BY1778" s="68"/>
      <c r="BZ1778" s="68"/>
      <c r="CA1778" s="68"/>
      <c r="CB1778" s="68"/>
      <c r="CC1778" s="68"/>
      <c r="CD1778" s="68"/>
      <c r="CE1778" s="68"/>
      <c r="CF1778" s="68"/>
      <c r="CG1778" s="68"/>
      <c r="CH1778" s="68"/>
      <c r="CI1778" s="68"/>
    </row>
    <row r="1779">
      <c r="A1779" s="66">
        <v>108.0</v>
      </c>
      <c r="B1779" s="68"/>
      <c r="C1779" s="67" t="s">
        <v>758</v>
      </c>
      <c r="D1779" s="67" t="s">
        <v>990</v>
      </c>
      <c r="E1779" s="66">
        <v>2020.0</v>
      </c>
      <c r="F1779" s="67" t="s">
        <v>991</v>
      </c>
      <c r="G1779" s="67" t="s">
        <v>824</v>
      </c>
      <c r="H1779" s="68"/>
      <c r="I1779" s="67" t="s">
        <v>95</v>
      </c>
      <c r="J1779" s="66">
        <v>2050.0</v>
      </c>
      <c r="K1779" s="66">
        <v>320.96</v>
      </c>
      <c r="L1779" s="66">
        <v>2010.0</v>
      </c>
      <c r="M1779" s="67" t="s">
        <v>85</v>
      </c>
      <c r="N1779" s="66">
        <v>91.0</v>
      </c>
      <c r="O1779" s="68"/>
      <c r="P1779" s="66">
        <v>0.01</v>
      </c>
      <c r="Q1779" s="66"/>
      <c r="R1779" s="66">
        <v>0.9</v>
      </c>
      <c r="S1779" s="68"/>
      <c r="T1779" s="66">
        <v>1.0</v>
      </c>
      <c r="U1779" s="68"/>
      <c r="V1779" s="68"/>
      <c r="W1779" s="68"/>
      <c r="X1779" s="69"/>
      <c r="Y1779" s="69"/>
      <c r="Z1779" s="66">
        <v>1.0</v>
      </c>
      <c r="AA1779" s="66">
        <v>1.0</v>
      </c>
      <c r="AB1779" s="68"/>
      <c r="AC1779" s="68"/>
      <c r="AD1779" s="68"/>
      <c r="AE1779" s="68"/>
      <c r="AF1779" s="68"/>
      <c r="AG1779" s="68"/>
      <c r="AH1779" s="68"/>
      <c r="AI1779" s="68"/>
      <c r="AJ1779" s="68"/>
      <c r="AK1779" s="68"/>
      <c r="AL1779" s="68"/>
      <c r="AM1779" s="68"/>
      <c r="AN1779" s="68"/>
      <c r="AO1779" s="68"/>
      <c r="AP1779" s="68"/>
      <c r="AQ1779" s="68"/>
      <c r="AR1779" s="68"/>
      <c r="AS1779" s="68"/>
      <c r="AT1779" s="68"/>
      <c r="AU1779" s="68"/>
      <c r="AV1779" s="68"/>
      <c r="AW1779" s="68"/>
      <c r="AX1779" s="68"/>
      <c r="AY1779" s="68"/>
      <c r="AZ1779" s="68"/>
      <c r="BA1779" s="68"/>
      <c r="BB1779" s="68"/>
      <c r="BC1779" s="68"/>
      <c r="BD1779" s="68"/>
      <c r="BE1779" s="68"/>
      <c r="BF1779" s="68"/>
      <c r="BG1779" s="68"/>
      <c r="BH1779" s="68"/>
      <c r="BI1779" s="68"/>
      <c r="BJ1779" s="68"/>
      <c r="BK1779" s="68"/>
      <c r="BL1779" s="68"/>
      <c r="BM1779" s="68"/>
      <c r="BN1779" s="68"/>
      <c r="BO1779" s="68"/>
      <c r="BP1779" s="68"/>
      <c r="BQ1779" s="68"/>
      <c r="BR1779" s="68"/>
      <c r="BS1779" s="68"/>
      <c r="BT1779" s="68"/>
      <c r="BU1779" s="68"/>
      <c r="BV1779" s="68"/>
      <c r="BW1779" s="68"/>
      <c r="BX1779" s="68"/>
      <c r="BY1779" s="68"/>
      <c r="BZ1779" s="68"/>
      <c r="CA1779" s="68"/>
      <c r="CB1779" s="68"/>
      <c r="CC1779" s="68"/>
      <c r="CD1779" s="68"/>
      <c r="CE1779" s="68"/>
      <c r="CF1779" s="68"/>
      <c r="CG1779" s="68"/>
      <c r="CH1779" s="68"/>
      <c r="CI1779" s="68"/>
    </row>
    <row r="1780">
      <c r="A1780" s="66">
        <v>108.0</v>
      </c>
      <c r="B1780" s="68"/>
      <c r="C1780" s="67" t="s">
        <v>758</v>
      </c>
      <c r="D1780" s="67" t="s">
        <v>990</v>
      </c>
      <c r="E1780" s="66">
        <v>2020.0</v>
      </c>
      <c r="F1780" s="67" t="s">
        <v>991</v>
      </c>
      <c r="G1780" s="67" t="s">
        <v>824</v>
      </c>
      <c r="H1780" s="68"/>
      <c r="I1780" s="67" t="s">
        <v>95</v>
      </c>
      <c r="J1780" s="66">
        <v>2050.0</v>
      </c>
      <c r="K1780" s="66">
        <v>301.36</v>
      </c>
      <c r="L1780" s="66">
        <v>2010.0</v>
      </c>
      <c r="M1780" s="67" t="s">
        <v>85</v>
      </c>
      <c r="N1780" s="66">
        <v>91.0</v>
      </c>
      <c r="O1780" s="68"/>
      <c r="P1780" s="66">
        <v>0.01</v>
      </c>
      <c r="Q1780" s="66"/>
      <c r="R1780" s="66">
        <v>1.0000001</v>
      </c>
      <c r="S1780" s="68"/>
      <c r="T1780" s="66">
        <v>1.0</v>
      </c>
      <c r="U1780" s="68"/>
      <c r="V1780" s="68"/>
      <c r="W1780" s="68"/>
      <c r="X1780" s="69"/>
      <c r="Y1780" s="69"/>
      <c r="Z1780" s="66">
        <v>1.0</v>
      </c>
      <c r="AA1780" s="66">
        <v>1.0</v>
      </c>
      <c r="AB1780" s="68"/>
      <c r="AC1780" s="68"/>
      <c r="AD1780" s="68"/>
      <c r="AE1780" s="68"/>
      <c r="AF1780" s="68"/>
      <c r="AG1780" s="68"/>
      <c r="AH1780" s="68"/>
      <c r="AI1780" s="68"/>
      <c r="AJ1780" s="68"/>
      <c r="AK1780" s="68"/>
      <c r="AL1780" s="68"/>
      <c r="AM1780" s="68"/>
      <c r="AN1780" s="68"/>
      <c r="AO1780" s="68"/>
      <c r="AP1780" s="68"/>
      <c r="AQ1780" s="68"/>
      <c r="AR1780" s="68"/>
      <c r="AS1780" s="68"/>
      <c r="AT1780" s="68"/>
      <c r="AU1780" s="68"/>
      <c r="AV1780" s="68"/>
      <c r="AW1780" s="68"/>
      <c r="AX1780" s="68"/>
      <c r="AY1780" s="68"/>
      <c r="AZ1780" s="68"/>
      <c r="BA1780" s="68"/>
      <c r="BB1780" s="68"/>
      <c r="BC1780" s="68"/>
      <c r="BD1780" s="68"/>
      <c r="BE1780" s="68"/>
      <c r="BF1780" s="68"/>
      <c r="BG1780" s="68"/>
      <c r="BH1780" s="68"/>
      <c r="BI1780" s="68"/>
      <c r="BJ1780" s="68"/>
      <c r="BK1780" s="68"/>
      <c r="BL1780" s="68"/>
      <c r="BM1780" s="68"/>
      <c r="BN1780" s="68"/>
      <c r="BO1780" s="68"/>
      <c r="BP1780" s="68"/>
      <c r="BQ1780" s="68"/>
      <c r="BR1780" s="68"/>
      <c r="BS1780" s="68"/>
      <c r="BT1780" s="68"/>
      <c r="BU1780" s="68"/>
      <c r="BV1780" s="68"/>
      <c r="BW1780" s="68"/>
      <c r="BX1780" s="68"/>
      <c r="BY1780" s="68"/>
      <c r="BZ1780" s="68"/>
      <c r="CA1780" s="68"/>
      <c r="CB1780" s="68"/>
      <c r="CC1780" s="68"/>
      <c r="CD1780" s="68"/>
      <c r="CE1780" s="68"/>
      <c r="CF1780" s="68"/>
      <c r="CG1780" s="68"/>
      <c r="CH1780" s="68"/>
      <c r="CI1780" s="68"/>
    </row>
    <row r="1781">
      <c r="A1781" s="66">
        <v>108.0</v>
      </c>
      <c r="B1781" s="68"/>
      <c r="C1781" s="67" t="s">
        <v>758</v>
      </c>
      <c r="D1781" s="67" t="s">
        <v>990</v>
      </c>
      <c r="E1781" s="66">
        <v>2020.0</v>
      </c>
      <c r="F1781" s="67" t="s">
        <v>991</v>
      </c>
      <c r="G1781" s="67" t="s">
        <v>824</v>
      </c>
      <c r="H1781" s="68"/>
      <c r="I1781" s="67" t="s">
        <v>95</v>
      </c>
      <c r="J1781" s="66">
        <v>2050.0</v>
      </c>
      <c r="K1781" s="66">
        <v>301.36</v>
      </c>
      <c r="L1781" s="66">
        <v>2010.0</v>
      </c>
      <c r="M1781" s="67" t="s">
        <v>85</v>
      </c>
      <c r="N1781" s="66">
        <v>91.0</v>
      </c>
      <c r="O1781" s="68"/>
      <c r="P1781" s="66">
        <v>0.01</v>
      </c>
      <c r="Q1781" s="66"/>
      <c r="R1781" s="66">
        <v>1.0000001</v>
      </c>
      <c r="S1781" s="68"/>
      <c r="T1781" s="66">
        <v>1.0</v>
      </c>
      <c r="U1781" s="68"/>
      <c r="V1781" s="68"/>
      <c r="W1781" s="68"/>
      <c r="X1781" s="69"/>
      <c r="Y1781" s="69"/>
      <c r="Z1781" s="66">
        <v>1.0</v>
      </c>
      <c r="AA1781" s="66">
        <v>1.0</v>
      </c>
      <c r="AB1781" s="68"/>
      <c r="AC1781" s="68"/>
      <c r="AD1781" s="68"/>
      <c r="AE1781" s="68"/>
      <c r="AF1781" s="68"/>
      <c r="AG1781" s="68"/>
      <c r="AH1781" s="68"/>
      <c r="AI1781" s="68"/>
      <c r="AJ1781" s="68"/>
      <c r="AK1781" s="68"/>
      <c r="AL1781" s="68"/>
      <c r="AM1781" s="68"/>
      <c r="AN1781" s="68"/>
      <c r="AO1781" s="68"/>
      <c r="AP1781" s="68"/>
      <c r="AQ1781" s="68"/>
      <c r="AR1781" s="68"/>
      <c r="AS1781" s="68"/>
      <c r="AT1781" s="68"/>
      <c r="AU1781" s="68"/>
      <c r="AV1781" s="68"/>
      <c r="AW1781" s="68"/>
      <c r="AX1781" s="68"/>
      <c r="AY1781" s="68"/>
      <c r="AZ1781" s="68"/>
      <c r="BA1781" s="68"/>
      <c r="BB1781" s="68"/>
      <c r="BC1781" s="68"/>
      <c r="BD1781" s="68"/>
      <c r="BE1781" s="68"/>
      <c r="BF1781" s="68"/>
      <c r="BG1781" s="68"/>
      <c r="BH1781" s="68"/>
      <c r="BI1781" s="68"/>
      <c r="BJ1781" s="68"/>
      <c r="BK1781" s="68"/>
      <c r="BL1781" s="68"/>
      <c r="BM1781" s="68"/>
      <c r="BN1781" s="68"/>
      <c r="BO1781" s="68"/>
      <c r="BP1781" s="68"/>
      <c r="BQ1781" s="68"/>
      <c r="BR1781" s="68"/>
      <c r="BS1781" s="68"/>
      <c r="BT1781" s="68"/>
      <c r="BU1781" s="68"/>
      <c r="BV1781" s="68"/>
      <c r="BW1781" s="68"/>
      <c r="BX1781" s="68"/>
      <c r="BY1781" s="68"/>
      <c r="BZ1781" s="68"/>
      <c r="CA1781" s="68"/>
      <c r="CB1781" s="68"/>
      <c r="CC1781" s="68"/>
      <c r="CD1781" s="68"/>
      <c r="CE1781" s="68"/>
      <c r="CF1781" s="68"/>
      <c r="CG1781" s="68"/>
      <c r="CH1781" s="68"/>
      <c r="CI1781" s="68"/>
    </row>
    <row r="1782">
      <c r="A1782" s="66">
        <v>108.0</v>
      </c>
      <c r="B1782" s="68"/>
      <c r="C1782" s="67" t="s">
        <v>758</v>
      </c>
      <c r="D1782" s="67" t="s">
        <v>990</v>
      </c>
      <c r="E1782" s="66">
        <v>2020.0</v>
      </c>
      <c r="F1782" s="67" t="s">
        <v>991</v>
      </c>
      <c r="G1782" s="67" t="s">
        <v>824</v>
      </c>
      <c r="H1782" s="68"/>
      <c r="I1782" s="67" t="s">
        <v>95</v>
      </c>
      <c r="J1782" s="66">
        <v>2050.0</v>
      </c>
      <c r="K1782" s="66">
        <v>301.36</v>
      </c>
      <c r="L1782" s="66">
        <v>2010.0</v>
      </c>
      <c r="M1782" s="67" t="s">
        <v>85</v>
      </c>
      <c r="N1782" s="66">
        <v>91.0</v>
      </c>
      <c r="O1782" s="68"/>
      <c r="P1782" s="66">
        <v>0.01</v>
      </c>
      <c r="Q1782" s="66"/>
      <c r="R1782" s="66">
        <v>1.0000001</v>
      </c>
      <c r="S1782" s="68"/>
      <c r="T1782" s="66">
        <v>1.0</v>
      </c>
      <c r="U1782" s="68"/>
      <c r="V1782" s="68"/>
      <c r="W1782" s="68"/>
      <c r="X1782" s="69"/>
      <c r="Y1782" s="69"/>
      <c r="Z1782" s="66">
        <v>1.0</v>
      </c>
      <c r="AA1782" s="66">
        <v>1.0</v>
      </c>
      <c r="AB1782" s="68"/>
      <c r="AC1782" s="68"/>
      <c r="AD1782" s="68"/>
      <c r="AE1782" s="68"/>
      <c r="AF1782" s="68"/>
      <c r="AG1782" s="68"/>
      <c r="AH1782" s="68"/>
      <c r="AI1782" s="68"/>
      <c r="AJ1782" s="68"/>
      <c r="AK1782" s="68"/>
      <c r="AL1782" s="68"/>
      <c r="AM1782" s="68"/>
      <c r="AN1782" s="68"/>
      <c r="AO1782" s="68"/>
      <c r="AP1782" s="68"/>
      <c r="AQ1782" s="68"/>
      <c r="AR1782" s="68"/>
      <c r="AS1782" s="68"/>
      <c r="AT1782" s="68"/>
      <c r="AU1782" s="68"/>
      <c r="AV1782" s="68"/>
      <c r="AW1782" s="68"/>
      <c r="AX1782" s="68"/>
      <c r="AY1782" s="68"/>
      <c r="AZ1782" s="68"/>
      <c r="BA1782" s="68"/>
      <c r="BB1782" s="68"/>
      <c r="BC1782" s="68"/>
      <c r="BD1782" s="68"/>
      <c r="BE1782" s="68"/>
      <c r="BF1782" s="68"/>
      <c r="BG1782" s="68"/>
      <c r="BH1782" s="68"/>
      <c r="BI1782" s="68"/>
      <c r="BJ1782" s="68"/>
      <c r="BK1782" s="68"/>
      <c r="BL1782" s="68"/>
      <c r="BM1782" s="68"/>
      <c r="BN1782" s="68"/>
      <c r="BO1782" s="68"/>
      <c r="BP1782" s="68"/>
      <c r="BQ1782" s="68"/>
      <c r="BR1782" s="68"/>
      <c r="BS1782" s="68"/>
      <c r="BT1782" s="68"/>
      <c r="BU1782" s="68"/>
      <c r="BV1782" s="68"/>
      <c r="BW1782" s="68"/>
      <c r="BX1782" s="68"/>
      <c r="BY1782" s="68"/>
      <c r="BZ1782" s="68"/>
      <c r="CA1782" s="68"/>
      <c r="CB1782" s="68"/>
      <c r="CC1782" s="68"/>
      <c r="CD1782" s="68"/>
      <c r="CE1782" s="68"/>
      <c r="CF1782" s="68"/>
      <c r="CG1782" s="68"/>
      <c r="CH1782" s="68"/>
      <c r="CI1782" s="68"/>
    </row>
    <row r="1783">
      <c r="A1783" s="66">
        <v>108.0</v>
      </c>
      <c r="B1783" s="68"/>
      <c r="C1783" s="67" t="s">
        <v>758</v>
      </c>
      <c r="D1783" s="67" t="s">
        <v>990</v>
      </c>
      <c r="E1783" s="66">
        <v>2020.0</v>
      </c>
      <c r="F1783" s="67" t="s">
        <v>991</v>
      </c>
      <c r="G1783" s="67" t="s">
        <v>824</v>
      </c>
      <c r="H1783" s="68"/>
      <c r="I1783" s="67" t="s">
        <v>95</v>
      </c>
      <c r="J1783" s="66">
        <v>2050.0</v>
      </c>
      <c r="K1783" s="66">
        <v>301.36</v>
      </c>
      <c r="L1783" s="66">
        <v>2010.0</v>
      </c>
      <c r="M1783" s="67" t="s">
        <v>85</v>
      </c>
      <c r="N1783" s="66">
        <v>91.0</v>
      </c>
      <c r="O1783" s="68"/>
      <c r="P1783" s="66">
        <v>0.01</v>
      </c>
      <c r="Q1783" s="66"/>
      <c r="R1783" s="66">
        <v>1.0000001</v>
      </c>
      <c r="S1783" s="68"/>
      <c r="T1783" s="66">
        <v>1.0</v>
      </c>
      <c r="U1783" s="68"/>
      <c r="V1783" s="68"/>
      <c r="W1783" s="68"/>
      <c r="X1783" s="69"/>
      <c r="Y1783" s="69"/>
      <c r="Z1783" s="66">
        <v>1.0</v>
      </c>
      <c r="AA1783" s="66">
        <v>1.0</v>
      </c>
      <c r="AB1783" s="68"/>
      <c r="AC1783" s="68"/>
      <c r="AD1783" s="68"/>
      <c r="AE1783" s="68"/>
      <c r="AF1783" s="68"/>
      <c r="AG1783" s="68"/>
      <c r="AH1783" s="68"/>
      <c r="AI1783" s="68"/>
      <c r="AJ1783" s="68"/>
      <c r="AK1783" s="68"/>
      <c r="AL1783" s="68"/>
      <c r="AM1783" s="68"/>
      <c r="AN1783" s="68"/>
      <c r="AO1783" s="68"/>
      <c r="AP1783" s="68"/>
      <c r="AQ1783" s="68"/>
      <c r="AR1783" s="68"/>
      <c r="AS1783" s="68"/>
      <c r="AT1783" s="68"/>
      <c r="AU1783" s="68"/>
      <c r="AV1783" s="68"/>
      <c r="AW1783" s="68"/>
      <c r="AX1783" s="68"/>
      <c r="AY1783" s="68"/>
      <c r="AZ1783" s="68"/>
      <c r="BA1783" s="68"/>
      <c r="BB1783" s="68"/>
      <c r="BC1783" s="68"/>
      <c r="BD1783" s="68"/>
      <c r="BE1783" s="68"/>
      <c r="BF1783" s="68"/>
      <c r="BG1783" s="68"/>
      <c r="BH1783" s="68"/>
      <c r="BI1783" s="68"/>
      <c r="BJ1783" s="68"/>
      <c r="BK1783" s="68"/>
      <c r="BL1783" s="68"/>
      <c r="BM1783" s="68"/>
      <c r="BN1783" s="68"/>
      <c r="BO1783" s="68"/>
      <c r="BP1783" s="68"/>
      <c r="BQ1783" s="68"/>
      <c r="BR1783" s="68"/>
      <c r="BS1783" s="68"/>
      <c r="BT1783" s="68"/>
      <c r="BU1783" s="68"/>
      <c r="BV1783" s="68"/>
      <c r="BW1783" s="68"/>
      <c r="BX1783" s="68"/>
      <c r="BY1783" s="68"/>
      <c r="BZ1783" s="68"/>
      <c r="CA1783" s="68"/>
      <c r="CB1783" s="68"/>
      <c r="CC1783" s="68"/>
      <c r="CD1783" s="68"/>
      <c r="CE1783" s="68"/>
      <c r="CF1783" s="68"/>
      <c r="CG1783" s="68"/>
      <c r="CH1783" s="68"/>
      <c r="CI1783" s="68"/>
    </row>
    <row r="1784">
      <c r="A1784" s="66">
        <v>108.0</v>
      </c>
      <c r="B1784" s="68"/>
      <c r="C1784" s="67" t="s">
        <v>758</v>
      </c>
      <c r="D1784" s="67" t="s">
        <v>990</v>
      </c>
      <c r="E1784" s="66">
        <v>2020.0</v>
      </c>
      <c r="F1784" s="67" t="s">
        <v>991</v>
      </c>
      <c r="G1784" s="67" t="s">
        <v>824</v>
      </c>
      <c r="H1784" s="68"/>
      <c r="I1784" s="67" t="s">
        <v>95</v>
      </c>
      <c r="J1784" s="66">
        <v>2050.0</v>
      </c>
      <c r="K1784" s="66">
        <v>301.36</v>
      </c>
      <c r="L1784" s="66">
        <v>2010.0</v>
      </c>
      <c r="M1784" s="67" t="s">
        <v>85</v>
      </c>
      <c r="N1784" s="66">
        <v>91.0</v>
      </c>
      <c r="O1784" s="68"/>
      <c r="P1784" s="66">
        <v>0.01</v>
      </c>
      <c r="Q1784" s="66"/>
      <c r="R1784" s="66">
        <v>1.0000001</v>
      </c>
      <c r="S1784" s="68"/>
      <c r="T1784" s="66">
        <v>1.0</v>
      </c>
      <c r="U1784" s="68"/>
      <c r="V1784" s="68"/>
      <c r="W1784" s="68"/>
      <c r="X1784" s="69"/>
      <c r="Y1784" s="69"/>
      <c r="Z1784" s="66">
        <v>1.0</v>
      </c>
      <c r="AA1784" s="66">
        <v>1.0</v>
      </c>
      <c r="AB1784" s="68"/>
      <c r="AC1784" s="68"/>
      <c r="AD1784" s="68"/>
      <c r="AE1784" s="68"/>
      <c r="AF1784" s="68"/>
      <c r="AG1784" s="68"/>
      <c r="AH1784" s="68"/>
      <c r="AI1784" s="68"/>
      <c r="AJ1784" s="68"/>
      <c r="AK1784" s="68"/>
      <c r="AL1784" s="68"/>
      <c r="AM1784" s="68"/>
      <c r="AN1784" s="68"/>
      <c r="AO1784" s="68"/>
      <c r="AP1784" s="68"/>
      <c r="AQ1784" s="68"/>
      <c r="AR1784" s="68"/>
      <c r="AS1784" s="68"/>
      <c r="AT1784" s="68"/>
      <c r="AU1784" s="68"/>
      <c r="AV1784" s="68"/>
      <c r="AW1784" s="68"/>
      <c r="AX1784" s="68"/>
      <c r="AY1784" s="68"/>
      <c r="AZ1784" s="68"/>
      <c r="BA1784" s="68"/>
      <c r="BB1784" s="68"/>
      <c r="BC1784" s="68"/>
      <c r="BD1784" s="68"/>
      <c r="BE1784" s="68"/>
      <c r="BF1784" s="68"/>
      <c r="BG1784" s="68"/>
      <c r="BH1784" s="68"/>
      <c r="BI1784" s="68"/>
      <c r="BJ1784" s="68"/>
      <c r="BK1784" s="68"/>
      <c r="BL1784" s="68"/>
      <c r="BM1784" s="68"/>
      <c r="BN1784" s="68"/>
      <c r="BO1784" s="68"/>
      <c r="BP1784" s="68"/>
      <c r="BQ1784" s="68"/>
      <c r="BR1784" s="68"/>
      <c r="BS1784" s="68"/>
      <c r="BT1784" s="68"/>
      <c r="BU1784" s="68"/>
      <c r="BV1784" s="68"/>
      <c r="BW1784" s="68"/>
      <c r="BX1784" s="68"/>
      <c r="BY1784" s="68"/>
      <c r="BZ1784" s="68"/>
      <c r="CA1784" s="68"/>
      <c r="CB1784" s="68"/>
      <c r="CC1784" s="68"/>
      <c r="CD1784" s="68"/>
      <c r="CE1784" s="68"/>
      <c r="CF1784" s="68"/>
      <c r="CG1784" s="68"/>
      <c r="CH1784" s="68"/>
      <c r="CI1784" s="68"/>
    </row>
    <row r="1785">
      <c r="A1785" s="66">
        <v>108.0</v>
      </c>
      <c r="B1785" s="68"/>
      <c r="C1785" s="67" t="s">
        <v>758</v>
      </c>
      <c r="D1785" s="67" t="s">
        <v>990</v>
      </c>
      <c r="E1785" s="66">
        <v>2020.0</v>
      </c>
      <c r="F1785" s="67" t="s">
        <v>991</v>
      </c>
      <c r="G1785" s="67" t="s">
        <v>824</v>
      </c>
      <c r="H1785" s="68"/>
      <c r="I1785" s="67" t="s">
        <v>95</v>
      </c>
      <c r="J1785" s="66">
        <v>2050.0</v>
      </c>
      <c r="K1785" s="66">
        <v>301.36</v>
      </c>
      <c r="L1785" s="66">
        <v>2010.0</v>
      </c>
      <c r="M1785" s="67" t="s">
        <v>85</v>
      </c>
      <c r="N1785" s="66">
        <v>91.0</v>
      </c>
      <c r="O1785" s="68"/>
      <c r="P1785" s="66">
        <v>0.01</v>
      </c>
      <c r="Q1785" s="66"/>
      <c r="R1785" s="66">
        <v>1.0000001</v>
      </c>
      <c r="S1785" s="68"/>
      <c r="T1785" s="66">
        <v>1.0</v>
      </c>
      <c r="U1785" s="68"/>
      <c r="V1785" s="68"/>
      <c r="W1785" s="68"/>
      <c r="X1785" s="69"/>
      <c r="Y1785" s="69"/>
      <c r="Z1785" s="66">
        <v>1.0</v>
      </c>
      <c r="AA1785" s="66">
        <v>1.0</v>
      </c>
      <c r="AB1785" s="68"/>
      <c r="AC1785" s="68"/>
      <c r="AD1785" s="68"/>
      <c r="AE1785" s="68"/>
      <c r="AF1785" s="68"/>
      <c r="AG1785" s="68"/>
      <c r="AH1785" s="68"/>
      <c r="AI1785" s="68"/>
      <c r="AJ1785" s="68"/>
      <c r="AK1785" s="68"/>
      <c r="AL1785" s="68"/>
      <c r="AM1785" s="68"/>
      <c r="AN1785" s="68"/>
      <c r="AO1785" s="68"/>
      <c r="AP1785" s="68"/>
      <c r="AQ1785" s="68"/>
      <c r="AR1785" s="68"/>
      <c r="AS1785" s="68"/>
      <c r="AT1785" s="68"/>
      <c r="AU1785" s="68"/>
      <c r="AV1785" s="68"/>
      <c r="AW1785" s="68"/>
      <c r="AX1785" s="68"/>
      <c r="AY1785" s="68"/>
      <c r="AZ1785" s="68"/>
      <c r="BA1785" s="68"/>
      <c r="BB1785" s="68"/>
      <c r="BC1785" s="68"/>
      <c r="BD1785" s="68"/>
      <c r="BE1785" s="68"/>
      <c r="BF1785" s="68"/>
      <c r="BG1785" s="68"/>
      <c r="BH1785" s="68"/>
      <c r="BI1785" s="68"/>
      <c r="BJ1785" s="68"/>
      <c r="BK1785" s="68"/>
      <c r="BL1785" s="68"/>
      <c r="BM1785" s="68"/>
      <c r="BN1785" s="68"/>
      <c r="BO1785" s="68"/>
      <c r="BP1785" s="68"/>
      <c r="BQ1785" s="68"/>
      <c r="BR1785" s="68"/>
      <c r="BS1785" s="68"/>
      <c r="BT1785" s="68"/>
      <c r="BU1785" s="68"/>
      <c r="BV1785" s="68"/>
      <c r="BW1785" s="68"/>
      <c r="BX1785" s="68"/>
      <c r="BY1785" s="68"/>
      <c r="BZ1785" s="68"/>
      <c r="CA1785" s="68"/>
      <c r="CB1785" s="68"/>
      <c r="CC1785" s="68"/>
      <c r="CD1785" s="68"/>
      <c r="CE1785" s="68"/>
      <c r="CF1785" s="68"/>
      <c r="CG1785" s="68"/>
      <c r="CH1785" s="68"/>
      <c r="CI1785" s="68"/>
    </row>
    <row r="1786">
      <c r="A1786" s="66">
        <v>108.0</v>
      </c>
      <c r="B1786" s="68"/>
      <c r="C1786" s="67" t="s">
        <v>758</v>
      </c>
      <c r="D1786" s="67" t="s">
        <v>990</v>
      </c>
      <c r="E1786" s="66">
        <v>2020.0</v>
      </c>
      <c r="F1786" s="67" t="s">
        <v>991</v>
      </c>
      <c r="G1786" s="67" t="s">
        <v>824</v>
      </c>
      <c r="H1786" s="68"/>
      <c r="I1786" s="67" t="s">
        <v>95</v>
      </c>
      <c r="J1786" s="66">
        <v>2050.0</v>
      </c>
      <c r="K1786" s="66">
        <v>301.36</v>
      </c>
      <c r="L1786" s="66">
        <v>2010.0</v>
      </c>
      <c r="M1786" s="67" t="s">
        <v>85</v>
      </c>
      <c r="N1786" s="66">
        <v>91.0</v>
      </c>
      <c r="O1786" s="68"/>
      <c r="P1786" s="66">
        <v>0.01</v>
      </c>
      <c r="Q1786" s="66"/>
      <c r="R1786" s="66">
        <v>1.0000001</v>
      </c>
      <c r="S1786" s="68"/>
      <c r="T1786" s="66">
        <v>1.0</v>
      </c>
      <c r="U1786" s="68"/>
      <c r="V1786" s="68"/>
      <c r="W1786" s="68"/>
      <c r="X1786" s="69"/>
      <c r="Y1786" s="69"/>
      <c r="Z1786" s="66">
        <v>1.0</v>
      </c>
      <c r="AA1786" s="66">
        <v>1.0</v>
      </c>
      <c r="AB1786" s="68"/>
      <c r="AC1786" s="68"/>
      <c r="AD1786" s="68"/>
      <c r="AE1786" s="68"/>
      <c r="AF1786" s="68"/>
      <c r="AG1786" s="68"/>
      <c r="AH1786" s="68"/>
      <c r="AI1786" s="68"/>
      <c r="AJ1786" s="68"/>
      <c r="AK1786" s="68"/>
      <c r="AL1786" s="68"/>
      <c r="AM1786" s="68"/>
      <c r="AN1786" s="68"/>
      <c r="AO1786" s="68"/>
      <c r="AP1786" s="68"/>
      <c r="AQ1786" s="68"/>
      <c r="AR1786" s="68"/>
      <c r="AS1786" s="68"/>
      <c r="AT1786" s="68"/>
      <c r="AU1786" s="68"/>
      <c r="AV1786" s="68"/>
      <c r="AW1786" s="68"/>
      <c r="AX1786" s="68"/>
      <c r="AY1786" s="68"/>
      <c r="AZ1786" s="68"/>
      <c r="BA1786" s="68"/>
      <c r="BB1786" s="68"/>
      <c r="BC1786" s="68"/>
      <c r="BD1786" s="68"/>
      <c r="BE1786" s="68"/>
      <c r="BF1786" s="68"/>
      <c r="BG1786" s="68"/>
      <c r="BH1786" s="68"/>
      <c r="BI1786" s="68"/>
      <c r="BJ1786" s="68"/>
      <c r="BK1786" s="68"/>
      <c r="BL1786" s="68"/>
      <c r="BM1786" s="68"/>
      <c r="BN1786" s="68"/>
      <c r="BO1786" s="68"/>
      <c r="BP1786" s="68"/>
      <c r="BQ1786" s="68"/>
      <c r="BR1786" s="68"/>
      <c r="BS1786" s="68"/>
      <c r="BT1786" s="68"/>
      <c r="BU1786" s="68"/>
      <c r="BV1786" s="68"/>
      <c r="BW1786" s="68"/>
      <c r="BX1786" s="68"/>
      <c r="BY1786" s="68"/>
      <c r="BZ1786" s="68"/>
      <c r="CA1786" s="68"/>
      <c r="CB1786" s="68"/>
      <c r="CC1786" s="68"/>
      <c r="CD1786" s="68"/>
      <c r="CE1786" s="68"/>
      <c r="CF1786" s="68"/>
      <c r="CG1786" s="68"/>
      <c r="CH1786" s="68"/>
      <c r="CI1786" s="68"/>
    </row>
    <row r="1787">
      <c r="A1787" s="66">
        <v>108.0</v>
      </c>
      <c r="B1787" s="68"/>
      <c r="C1787" s="67" t="s">
        <v>758</v>
      </c>
      <c r="D1787" s="67" t="s">
        <v>990</v>
      </c>
      <c r="E1787" s="66">
        <v>2020.0</v>
      </c>
      <c r="F1787" s="67" t="s">
        <v>991</v>
      </c>
      <c r="G1787" s="67" t="s">
        <v>824</v>
      </c>
      <c r="H1787" s="68"/>
      <c r="I1787" s="67" t="s">
        <v>95</v>
      </c>
      <c r="J1787" s="66">
        <v>2050.0</v>
      </c>
      <c r="K1787" s="66">
        <v>248.38</v>
      </c>
      <c r="L1787" s="66">
        <v>2010.0</v>
      </c>
      <c r="M1787" s="67" t="s">
        <v>85</v>
      </c>
      <c r="N1787" s="66">
        <v>91.0</v>
      </c>
      <c r="O1787" s="68"/>
      <c r="P1787" s="66">
        <v>0.01</v>
      </c>
      <c r="Q1787" s="66"/>
      <c r="R1787" s="66">
        <v>1.3</v>
      </c>
      <c r="S1787" s="68"/>
      <c r="T1787" s="66">
        <v>1.0</v>
      </c>
      <c r="U1787" s="68"/>
      <c r="V1787" s="68"/>
      <c r="W1787" s="68"/>
      <c r="X1787" s="69"/>
      <c r="Y1787" s="69"/>
      <c r="Z1787" s="66">
        <v>1.0</v>
      </c>
      <c r="AA1787" s="66">
        <v>1.0</v>
      </c>
      <c r="AB1787" s="68"/>
      <c r="AC1787" s="68"/>
      <c r="AD1787" s="68"/>
      <c r="AE1787" s="68"/>
      <c r="AF1787" s="68"/>
      <c r="AG1787" s="68"/>
      <c r="AH1787" s="68"/>
      <c r="AI1787" s="68"/>
      <c r="AJ1787" s="68"/>
      <c r="AK1787" s="68"/>
      <c r="AL1787" s="68"/>
      <c r="AM1787" s="68"/>
      <c r="AN1787" s="68"/>
      <c r="AO1787" s="68"/>
      <c r="AP1787" s="68"/>
      <c r="AQ1787" s="68"/>
      <c r="AR1787" s="68"/>
      <c r="AS1787" s="68"/>
      <c r="AT1787" s="68"/>
      <c r="AU1787" s="68"/>
      <c r="AV1787" s="68"/>
      <c r="AW1787" s="68"/>
      <c r="AX1787" s="68"/>
      <c r="AY1787" s="68"/>
      <c r="AZ1787" s="68"/>
      <c r="BA1787" s="68"/>
      <c r="BB1787" s="68"/>
      <c r="BC1787" s="68"/>
      <c r="BD1787" s="68"/>
      <c r="BE1787" s="68"/>
      <c r="BF1787" s="68"/>
      <c r="BG1787" s="68"/>
      <c r="BH1787" s="68"/>
      <c r="BI1787" s="68"/>
      <c r="BJ1787" s="68"/>
      <c r="BK1787" s="68"/>
      <c r="BL1787" s="68"/>
      <c r="BM1787" s="68"/>
      <c r="BN1787" s="68"/>
      <c r="BO1787" s="68"/>
      <c r="BP1787" s="68"/>
      <c r="BQ1787" s="68"/>
      <c r="BR1787" s="68"/>
      <c r="BS1787" s="68"/>
      <c r="BT1787" s="68"/>
      <c r="BU1787" s="68"/>
      <c r="BV1787" s="68"/>
      <c r="BW1787" s="68"/>
      <c r="BX1787" s="68"/>
      <c r="BY1787" s="68"/>
      <c r="BZ1787" s="68"/>
      <c r="CA1787" s="68"/>
      <c r="CB1787" s="68"/>
      <c r="CC1787" s="68"/>
      <c r="CD1787" s="68"/>
      <c r="CE1787" s="68"/>
      <c r="CF1787" s="68"/>
      <c r="CG1787" s="68"/>
      <c r="CH1787" s="68"/>
      <c r="CI1787" s="68"/>
    </row>
    <row r="1788">
      <c r="A1788" s="66">
        <v>108.0</v>
      </c>
      <c r="B1788" s="68"/>
      <c r="C1788" s="67" t="s">
        <v>758</v>
      </c>
      <c r="D1788" s="67" t="s">
        <v>990</v>
      </c>
      <c r="E1788" s="66">
        <v>2020.0</v>
      </c>
      <c r="F1788" s="67" t="s">
        <v>991</v>
      </c>
      <c r="G1788" s="67" t="s">
        <v>824</v>
      </c>
      <c r="H1788" s="68"/>
      <c r="I1788" s="67" t="s">
        <v>95</v>
      </c>
      <c r="J1788" s="66">
        <v>2050.0</v>
      </c>
      <c r="K1788" s="66">
        <v>217.86</v>
      </c>
      <c r="L1788" s="66">
        <v>2010.0</v>
      </c>
      <c r="M1788" s="67" t="s">
        <v>85</v>
      </c>
      <c r="N1788" s="66">
        <v>91.0</v>
      </c>
      <c r="O1788" s="68"/>
      <c r="P1788" s="66">
        <v>0.01</v>
      </c>
      <c r="Q1788" s="66"/>
      <c r="R1788" s="66">
        <v>1.5</v>
      </c>
      <c r="S1788" s="68"/>
      <c r="T1788" s="66">
        <v>1.0</v>
      </c>
      <c r="U1788" s="68"/>
      <c r="V1788" s="68"/>
      <c r="W1788" s="68"/>
      <c r="X1788" s="69"/>
      <c r="Y1788" s="69"/>
      <c r="Z1788" s="66">
        <v>1.0</v>
      </c>
      <c r="AA1788" s="66">
        <v>1.0</v>
      </c>
      <c r="AB1788" s="68"/>
      <c r="AC1788" s="68"/>
      <c r="AD1788" s="68"/>
      <c r="AE1788" s="68"/>
      <c r="AF1788" s="68"/>
      <c r="AG1788" s="68"/>
      <c r="AH1788" s="68"/>
      <c r="AI1788" s="68"/>
      <c r="AJ1788" s="68"/>
      <c r="AK1788" s="68"/>
      <c r="AL1788" s="68"/>
      <c r="AM1788" s="68"/>
      <c r="AN1788" s="68"/>
      <c r="AO1788" s="68"/>
      <c r="AP1788" s="68"/>
      <c r="AQ1788" s="68"/>
      <c r="AR1788" s="68"/>
      <c r="AS1788" s="68"/>
      <c r="AT1788" s="68"/>
      <c r="AU1788" s="68"/>
      <c r="AV1788" s="68"/>
      <c r="AW1788" s="68"/>
      <c r="AX1788" s="68"/>
      <c r="AY1788" s="68"/>
      <c r="AZ1788" s="68"/>
      <c r="BA1788" s="68"/>
      <c r="BB1788" s="68"/>
      <c r="BC1788" s="68"/>
      <c r="BD1788" s="68"/>
      <c r="BE1788" s="68"/>
      <c r="BF1788" s="68"/>
      <c r="BG1788" s="68"/>
      <c r="BH1788" s="68"/>
      <c r="BI1788" s="68"/>
      <c r="BJ1788" s="68"/>
      <c r="BK1788" s="68"/>
      <c r="BL1788" s="68"/>
      <c r="BM1788" s="68"/>
      <c r="BN1788" s="68"/>
      <c r="BO1788" s="68"/>
      <c r="BP1788" s="68"/>
      <c r="BQ1788" s="68"/>
      <c r="BR1788" s="68"/>
      <c r="BS1788" s="68"/>
      <c r="BT1788" s="68"/>
      <c r="BU1788" s="68"/>
      <c r="BV1788" s="68"/>
      <c r="BW1788" s="68"/>
      <c r="BX1788" s="68"/>
      <c r="BY1788" s="68"/>
      <c r="BZ1788" s="68"/>
      <c r="CA1788" s="68"/>
      <c r="CB1788" s="68"/>
      <c r="CC1788" s="68"/>
      <c r="CD1788" s="68"/>
      <c r="CE1788" s="68"/>
      <c r="CF1788" s="68"/>
      <c r="CG1788" s="68"/>
      <c r="CH1788" s="68"/>
      <c r="CI1788" s="68"/>
    </row>
    <row r="1789">
      <c r="A1789" s="66">
        <v>108.0</v>
      </c>
      <c r="B1789" s="68"/>
      <c r="C1789" s="67" t="s">
        <v>758</v>
      </c>
      <c r="D1789" s="67" t="s">
        <v>990</v>
      </c>
      <c r="E1789" s="66">
        <v>2020.0</v>
      </c>
      <c r="F1789" s="67" t="s">
        <v>991</v>
      </c>
      <c r="G1789" s="67" t="s">
        <v>824</v>
      </c>
      <c r="H1789" s="68"/>
      <c r="I1789" s="67" t="s">
        <v>95</v>
      </c>
      <c r="J1789" s="66">
        <v>2050.0</v>
      </c>
      <c r="K1789" s="66">
        <v>217.86</v>
      </c>
      <c r="L1789" s="66">
        <v>2010.0</v>
      </c>
      <c r="M1789" s="67" t="s">
        <v>85</v>
      </c>
      <c r="N1789" s="66">
        <v>91.0</v>
      </c>
      <c r="O1789" s="68"/>
      <c r="P1789" s="66">
        <v>0.01</v>
      </c>
      <c r="Q1789" s="66"/>
      <c r="R1789" s="66">
        <v>1.5</v>
      </c>
      <c r="S1789" s="68"/>
      <c r="T1789" s="66">
        <v>1.0</v>
      </c>
      <c r="U1789" s="68"/>
      <c r="V1789" s="68"/>
      <c r="W1789" s="68"/>
      <c r="X1789" s="69"/>
      <c r="Y1789" s="69"/>
      <c r="Z1789" s="66">
        <v>1.0</v>
      </c>
      <c r="AA1789" s="66">
        <v>1.0</v>
      </c>
      <c r="AB1789" s="68"/>
      <c r="AC1789" s="68"/>
      <c r="AD1789" s="68"/>
      <c r="AE1789" s="68"/>
      <c r="AF1789" s="68"/>
      <c r="AG1789" s="68"/>
      <c r="AH1789" s="68"/>
      <c r="AI1789" s="68"/>
      <c r="AJ1789" s="68"/>
      <c r="AK1789" s="68"/>
      <c r="AL1789" s="68"/>
      <c r="AM1789" s="68"/>
      <c r="AN1789" s="68"/>
      <c r="AO1789" s="68"/>
      <c r="AP1789" s="68"/>
      <c r="AQ1789" s="68"/>
      <c r="AR1789" s="68"/>
      <c r="AS1789" s="68"/>
      <c r="AT1789" s="68"/>
      <c r="AU1789" s="68"/>
      <c r="AV1789" s="68"/>
      <c r="AW1789" s="68"/>
      <c r="AX1789" s="68"/>
      <c r="AY1789" s="68"/>
      <c r="AZ1789" s="68"/>
      <c r="BA1789" s="68"/>
      <c r="BB1789" s="68"/>
      <c r="BC1789" s="68"/>
      <c r="BD1789" s="68"/>
      <c r="BE1789" s="68"/>
      <c r="BF1789" s="68"/>
      <c r="BG1789" s="68"/>
      <c r="BH1789" s="68"/>
      <c r="BI1789" s="68"/>
      <c r="BJ1789" s="68"/>
      <c r="BK1789" s="68"/>
      <c r="BL1789" s="68"/>
      <c r="BM1789" s="68"/>
      <c r="BN1789" s="68"/>
      <c r="BO1789" s="68"/>
      <c r="BP1789" s="68"/>
      <c r="BQ1789" s="68"/>
      <c r="BR1789" s="68"/>
      <c r="BS1789" s="68"/>
      <c r="BT1789" s="68"/>
      <c r="BU1789" s="68"/>
      <c r="BV1789" s="68"/>
      <c r="BW1789" s="68"/>
      <c r="BX1789" s="68"/>
      <c r="BY1789" s="68"/>
      <c r="BZ1789" s="68"/>
      <c r="CA1789" s="68"/>
      <c r="CB1789" s="68"/>
      <c r="CC1789" s="68"/>
      <c r="CD1789" s="68"/>
      <c r="CE1789" s="68"/>
      <c r="CF1789" s="68"/>
      <c r="CG1789" s="68"/>
      <c r="CH1789" s="68"/>
      <c r="CI1789" s="68"/>
    </row>
    <row r="1790">
      <c r="A1790" s="66">
        <v>108.0</v>
      </c>
      <c r="B1790" s="68"/>
      <c r="C1790" s="67" t="s">
        <v>758</v>
      </c>
      <c r="D1790" s="67" t="s">
        <v>990</v>
      </c>
      <c r="E1790" s="66">
        <v>2020.0</v>
      </c>
      <c r="F1790" s="67" t="s">
        <v>991</v>
      </c>
      <c r="G1790" s="67" t="s">
        <v>824</v>
      </c>
      <c r="H1790" s="68"/>
      <c r="I1790" s="67" t="s">
        <v>95</v>
      </c>
      <c r="J1790" s="66">
        <v>2050.0</v>
      </c>
      <c r="K1790" s="66">
        <v>217.86</v>
      </c>
      <c r="L1790" s="66">
        <v>2010.0</v>
      </c>
      <c r="M1790" s="67" t="s">
        <v>85</v>
      </c>
      <c r="N1790" s="66">
        <v>91.0</v>
      </c>
      <c r="O1790" s="68"/>
      <c r="P1790" s="66">
        <v>0.01</v>
      </c>
      <c r="Q1790" s="66"/>
      <c r="R1790" s="66">
        <v>1.5</v>
      </c>
      <c r="S1790" s="68"/>
      <c r="T1790" s="66">
        <v>1.0</v>
      </c>
      <c r="U1790" s="68"/>
      <c r="V1790" s="68"/>
      <c r="W1790" s="68"/>
      <c r="X1790" s="69"/>
      <c r="Y1790" s="69"/>
      <c r="Z1790" s="66">
        <v>1.0</v>
      </c>
      <c r="AA1790" s="66">
        <v>1.0</v>
      </c>
      <c r="AB1790" s="68"/>
      <c r="AC1790" s="68"/>
      <c r="AD1790" s="68"/>
      <c r="AE1790" s="68"/>
      <c r="AF1790" s="68"/>
      <c r="AG1790" s="68"/>
      <c r="AH1790" s="68"/>
      <c r="AI1790" s="68"/>
      <c r="AJ1790" s="68"/>
      <c r="AK1790" s="68"/>
      <c r="AL1790" s="68"/>
      <c r="AM1790" s="68"/>
      <c r="AN1790" s="68"/>
      <c r="AO1790" s="68"/>
      <c r="AP1790" s="68"/>
      <c r="AQ1790" s="68"/>
      <c r="AR1790" s="68"/>
      <c r="AS1790" s="68"/>
      <c r="AT1790" s="68"/>
      <c r="AU1790" s="68"/>
      <c r="AV1790" s="68"/>
      <c r="AW1790" s="68"/>
      <c r="AX1790" s="68"/>
      <c r="AY1790" s="68"/>
      <c r="AZ1790" s="68"/>
      <c r="BA1790" s="68"/>
      <c r="BB1790" s="68"/>
      <c r="BC1790" s="68"/>
      <c r="BD1790" s="68"/>
      <c r="BE1790" s="68"/>
      <c r="BF1790" s="68"/>
      <c r="BG1790" s="68"/>
      <c r="BH1790" s="68"/>
      <c r="BI1790" s="68"/>
      <c r="BJ1790" s="68"/>
      <c r="BK1790" s="68"/>
      <c r="BL1790" s="68"/>
      <c r="BM1790" s="68"/>
      <c r="BN1790" s="68"/>
      <c r="BO1790" s="68"/>
      <c r="BP1790" s="68"/>
      <c r="BQ1790" s="68"/>
      <c r="BR1790" s="68"/>
      <c r="BS1790" s="68"/>
      <c r="BT1790" s="68"/>
      <c r="BU1790" s="68"/>
      <c r="BV1790" s="68"/>
      <c r="BW1790" s="68"/>
      <c r="BX1790" s="68"/>
      <c r="BY1790" s="68"/>
      <c r="BZ1790" s="68"/>
      <c r="CA1790" s="68"/>
      <c r="CB1790" s="68"/>
      <c r="CC1790" s="68"/>
      <c r="CD1790" s="68"/>
      <c r="CE1790" s="68"/>
      <c r="CF1790" s="68"/>
      <c r="CG1790" s="68"/>
      <c r="CH1790" s="68"/>
      <c r="CI1790" s="68"/>
    </row>
    <row r="1791">
      <c r="A1791" s="66">
        <v>108.0</v>
      </c>
      <c r="B1791" s="68"/>
      <c r="C1791" s="67" t="s">
        <v>758</v>
      </c>
      <c r="D1791" s="67" t="s">
        <v>990</v>
      </c>
      <c r="E1791" s="66">
        <v>2020.0</v>
      </c>
      <c r="F1791" s="67" t="s">
        <v>991</v>
      </c>
      <c r="G1791" s="67" t="s">
        <v>824</v>
      </c>
      <c r="H1791" s="68"/>
      <c r="I1791" s="67" t="s">
        <v>95</v>
      </c>
      <c r="J1791" s="66">
        <v>2050.0</v>
      </c>
      <c r="K1791" s="66">
        <v>217.86</v>
      </c>
      <c r="L1791" s="66">
        <v>2010.0</v>
      </c>
      <c r="M1791" s="67" t="s">
        <v>85</v>
      </c>
      <c r="N1791" s="66">
        <v>91.0</v>
      </c>
      <c r="O1791" s="68"/>
      <c r="P1791" s="66">
        <v>0.01</v>
      </c>
      <c r="Q1791" s="66"/>
      <c r="R1791" s="66">
        <v>1.5</v>
      </c>
      <c r="S1791" s="68"/>
      <c r="T1791" s="66">
        <v>1.0</v>
      </c>
      <c r="U1791" s="68"/>
      <c r="V1791" s="68"/>
      <c r="W1791" s="68"/>
      <c r="X1791" s="69"/>
      <c r="Y1791" s="69"/>
      <c r="Z1791" s="66">
        <v>1.0</v>
      </c>
      <c r="AA1791" s="66">
        <v>1.0</v>
      </c>
      <c r="AB1791" s="68"/>
      <c r="AC1791" s="68"/>
      <c r="AD1791" s="68"/>
      <c r="AE1791" s="68"/>
      <c r="AF1791" s="68"/>
      <c r="AG1791" s="68"/>
      <c r="AH1791" s="68"/>
      <c r="AI1791" s="68"/>
      <c r="AJ1791" s="68"/>
      <c r="AK1791" s="68"/>
      <c r="AL1791" s="68"/>
      <c r="AM1791" s="68"/>
      <c r="AN1791" s="68"/>
      <c r="AO1791" s="68"/>
      <c r="AP1791" s="68"/>
      <c r="AQ1791" s="68"/>
      <c r="AR1791" s="68"/>
      <c r="AS1791" s="68"/>
      <c r="AT1791" s="68"/>
      <c r="AU1791" s="68"/>
      <c r="AV1791" s="68"/>
      <c r="AW1791" s="68"/>
      <c r="AX1791" s="68"/>
      <c r="AY1791" s="68"/>
      <c r="AZ1791" s="68"/>
      <c r="BA1791" s="68"/>
      <c r="BB1791" s="68"/>
      <c r="BC1791" s="68"/>
      <c r="BD1791" s="68"/>
      <c r="BE1791" s="68"/>
      <c r="BF1791" s="68"/>
      <c r="BG1791" s="68"/>
      <c r="BH1791" s="68"/>
      <c r="BI1791" s="68"/>
      <c r="BJ1791" s="68"/>
      <c r="BK1791" s="68"/>
      <c r="BL1791" s="68"/>
      <c r="BM1791" s="68"/>
      <c r="BN1791" s="68"/>
      <c r="BO1791" s="68"/>
      <c r="BP1791" s="68"/>
      <c r="BQ1791" s="68"/>
      <c r="BR1791" s="68"/>
      <c r="BS1791" s="68"/>
      <c r="BT1791" s="68"/>
      <c r="BU1791" s="68"/>
      <c r="BV1791" s="68"/>
      <c r="BW1791" s="68"/>
      <c r="BX1791" s="68"/>
      <c r="BY1791" s="68"/>
      <c r="BZ1791" s="68"/>
      <c r="CA1791" s="68"/>
      <c r="CB1791" s="68"/>
      <c r="CC1791" s="68"/>
      <c r="CD1791" s="68"/>
      <c r="CE1791" s="68"/>
      <c r="CF1791" s="68"/>
      <c r="CG1791" s="68"/>
      <c r="CH1791" s="68"/>
      <c r="CI1791" s="68"/>
    </row>
    <row r="1792">
      <c r="A1792" s="66">
        <v>108.0</v>
      </c>
      <c r="B1792" s="68"/>
      <c r="C1792" s="67" t="s">
        <v>758</v>
      </c>
      <c r="D1792" s="67" t="s">
        <v>990</v>
      </c>
      <c r="E1792" s="66">
        <v>2020.0</v>
      </c>
      <c r="F1792" s="67" t="s">
        <v>991</v>
      </c>
      <c r="G1792" s="67" t="s">
        <v>824</v>
      </c>
      <c r="H1792" s="68"/>
      <c r="I1792" s="67" t="s">
        <v>95</v>
      </c>
      <c r="J1792" s="66">
        <v>2050.0</v>
      </c>
      <c r="K1792" s="66">
        <v>157.84</v>
      </c>
      <c r="L1792" s="66">
        <v>2010.0</v>
      </c>
      <c r="M1792" s="67" t="s">
        <v>85</v>
      </c>
      <c r="N1792" s="66">
        <v>91.0</v>
      </c>
      <c r="O1792" s="68"/>
      <c r="P1792" s="66">
        <v>0.01</v>
      </c>
      <c r="Q1792" s="66"/>
      <c r="R1792" s="66">
        <v>2.0</v>
      </c>
      <c r="S1792" s="68"/>
      <c r="T1792" s="66">
        <v>1.0</v>
      </c>
      <c r="U1792" s="68"/>
      <c r="V1792" s="68"/>
      <c r="W1792" s="68"/>
      <c r="X1792" s="69"/>
      <c r="Y1792" s="69"/>
      <c r="Z1792" s="66">
        <v>1.0</v>
      </c>
      <c r="AA1792" s="66">
        <v>1.0</v>
      </c>
      <c r="AB1792" s="68"/>
      <c r="AC1792" s="68"/>
      <c r="AD1792" s="68"/>
      <c r="AE1792" s="68"/>
      <c r="AF1792" s="68"/>
      <c r="AG1792" s="68"/>
      <c r="AH1792" s="68"/>
      <c r="AI1792" s="68"/>
      <c r="AJ1792" s="68"/>
      <c r="AK1792" s="68"/>
      <c r="AL1792" s="68"/>
      <c r="AM1792" s="68"/>
      <c r="AN1792" s="68"/>
      <c r="AO1792" s="68"/>
      <c r="AP1792" s="68"/>
      <c r="AQ1792" s="68"/>
      <c r="AR1792" s="68"/>
      <c r="AS1792" s="68"/>
      <c r="AT1792" s="68"/>
      <c r="AU1792" s="68"/>
      <c r="AV1792" s="68"/>
      <c r="AW1792" s="68"/>
      <c r="AX1792" s="68"/>
      <c r="AY1792" s="68"/>
      <c r="AZ1792" s="68"/>
      <c r="BA1792" s="68"/>
      <c r="BB1792" s="68"/>
      <c r="BC1792" s="68"/>
      <c r="BD1792" s="68"/>
      <c r="BE1792" s="68"/>
      <c r="BF1792" s="68"/>
      <c r="BG1792" s="68"/>
      <c r="BH1792" s="68"/>
      <c r="BI1792" s="68"/>
      <c r="BJ1792" s="68"/>
      <c r="BK1792" s="68"/>
      <c r="BL1792" s="68"/>
      <c r="BM1792" s="68"/>
      <c r="BN1792" s="68"/>
      <c r="BO1792" s="68"/>
      <c r="BP1792" s="68"/>
      <c r="BQ1792" s="68"/>
      <c r="BR1792" s="68"/>
      <c r="BS1792" s="68"/>
      <c r="BT1792" s="68"/>
      <c r="BU1792" s="68"/>
      <c r="BV1792" s="68"/>
      <c r="BW1792" s="68"/>
      <c r="BX1792" s="68"/>
      <c r="BY1792" s="68"/>
      <c r="BZ1792" s="68"/>
      <c r="CA1792" s="68"/>
      <c r="CB1792" s="68"/>
      <c r="CC1792" s="68"/>
      <c r="CD1792" s="68"/>
      <c r="CE1792" s="68"/>
      <c r="CF1792" s="68"/>
      <c r="CG1792" s="68"/>
      <c r="CH1792" s="68"/>
      <c r="CI1792" s="68"/>
    </row>
    <row r="1793">
      <c r="A1793" s="66">
        <v>108.0</v>
      </c>
      <c r="B1793" s="68"/>
      <c r="C1793" s="67" t="s">
        <v>758</v>
      </c>
      <c r="D1793" s="67" t="s">
        <v>990</v>
      </c>
      <c r="E1793" s="66">
        <v>2020.0</v>
      </c>
      <c r="F1793" s="67" t="s">
        <v>991</v>
      </c>
      <c r="G1793" s="67" t="s">
        <v>824</v>
      </c>
      <c r="H1793" s="68"/>
      <c r="I1793" s="67" t="s">
        <v>95</v>
      </c>
      <c r="J1793" s="66">
        <v>2050.0</v>
      </c>
      <c r="K1793" s="66">
        <v>157.84</v>
      </c>
      <c r="L1793" s="66">
        <v>2010.0</v>
      </c>
      <c r="M1793" s="67" t="s">
        <v>85</v>
      </c>
      <c r="N1793" s="66">
        <v>91.0</v>
      </c>
      <c r="O1793" s="68"/>
      <c r="P1793" s="66">
        <v>0.01</v>
      </c>
      <c r="Q1793" s="66"/>
      <c r="R1793" s="66">
        <v>2.0</v>
      </c>
      <c r="S1793" s="68"/>
      <c r="T1793" s="66">
        <v>1.0</v>
      </c>
      <c r="U1793" s="68"/>
      <c r="V1793" s="68"/>
      <c r="W1793" s="68"/>
      <c r="X1793" s="69"/>
      <c r="Y1793" s="69"/>
      <c r="Z1793" s="66">
        <v>1.0</v>
      </c>
      <c r="AA1793" s="66">
        <v>1.0</v>
      </c>
      <c r="AB1793" s="68"/>
      <c r="AC1793" s="68"/>
      <c r="AD1793" s="68"/>
      <c r="AE1793" s="68"/>
      <c r="AF1793" s="68"/>
      <c r="AG1793" s="68"/>
      <c r="AH1793" s="68"/>
      <c r="AI1793" s="68"/>
      <c r="AJ1793" s="68"/>
      <c r="AK1793" s="68"/>
      <c r="AL1793" s="68"/>
      <c r="AM1793" s="68"/>
      <c r="AN1793" s="68"/>
      <c r="AO1793" s="68"/>
      <c r="AP1793" s="68"/>
      <c r="AQ1793" s="68"/>
      <c r="AR1793" s="68"/>
      <c r="AS1793" s="68"/>
      <c r="AT1793" s="68"/>
      <c r="AU1793" s="68"/>
      <c r="AV1793" s="68"/>
      <c r="AW1793" s="68"/>
      <c r="AX1793" s="68"/>
      <c r="AY1793" s="68"/>
      <c r="AZ1793" s="68"/>
      <c r="BA1793" s="68"/>
      <c r="BB1793" s="68"/>
      <c r="BC1793" s="68"/>
      <c r="BD1793" s="68"/>
      <c r="BE1793" s="68"/>
      <c r="BF1793" s="68"/>
      <c r="BG1793" s="68"/>
      <c r="BH1793" s="68"/>
      <c r="BI1793" s="68"/>
      <c r="BJ1793" s="68"/>
      <c r="BK1793" s="68"/>
      <c r="BL1793" s="68"/>
      <c r="BM1793" s="68"/>
      <c r="BN1793" s="68"/>
      <c r="BO1793" s="68"/>
      <c r="BP1793" s="68"/>
      <c r="BQ1793" s="68"/>
      <c r="BR1793" s="68"/>
      <c r="BS1793" s="68"/>
      <c r="BT1793" s="68"/>
      <c r="BU1793" s="68"/>
      <c r="BV1793" s="68"/>
      <c r="BW1793" s="68"/>
      <c r="BX1793" s="68"/>
      <c r="BY1793" s="68"/>
      <c r="BZ1793" s="68"/>
      <c r="CA1793" s="68"/>
      <c r="CB1793" s="68"/>
      <c r="CC1793" s="68"/>
      <c r="CD1793" s="68"/>
      <c r="CE1793" s="68"/>
      <c r="CF1793" s="68"/>
      <c r="CG1793" s="68"/>
      <c r="CH1793" s="68"/>
      <c r="CI1793" s="68"/>
    </row>
    <row r="1794">
      <c r="A1794" s="66">
        <v>108.0</v>
      </c>
      <c r="B1794" s="68"/>
      <c r="C1794" s="67" t="s">
        <v>758</v>
      </c>
      <c r="D1794" s="67" t="s">
        <v>990</v>
      </c>
      <c r="E1794" s="66">
        <v>2020.0</v>
      </c>
      <c r="F1794" s="67" t="s">
        <v>991</v>
      </c>
      <c r="G1794" s="67" t="s">
        <v>824</v>
      </c>
      <c r="H1794" s="68"/>
      <c r="I1794" s="67" t="s">
        <v>95</v>
      </c>
      <c r="J1794" s="66">
        <v>2050.0</v>
      </c>
      <c r="K1794" s="66">
        <v>157.84</v>
      </c>
      <c r="L1794" s="66">
        <v>2010.0</v>
      </c>
      <c r="M1794" s="67" t="s">
        <v>85</v>
      </c>
      <c r="N1794" s="66">
        <v>91.0</v>
      </c>
      <c r="O1794" s="68"/>
      <c r="P1794" s="66">
        <v>0.01</v>
      </c>
      <c r="Q1794" s="66"/>
      <c r="R1794" s="66">
        <v>2.0</v>
      </c>
      <c r="S1794" s="68"/>
      <c r="T1794" s="66">
        <v>1.0</v>
      </c>
      <c r="U1794" s="68"/>
      <c r="V1794" s="68"/>
      <c r="W1794" s="68"/>
      <c r="X1794" s="69"/>
      <c r="Y1794" s="69"/>
      <c r="Z1794" s="66">
        <v>1.0</v>
      </c>
      <c r="AA1794" s="66">
        <v>1.0</v>
      </c>
      <c r="AB1794" s="68"/>
      <c r="AC1794" s="68"/>
      <c r="AD1794" s="68"/>
      <c r="AE1794" s="68"/>
      <c r="AF1794" s="68"/>
      <c r="AG1794" s="68"/>
      <c r="AH1794" s="68"/>
      <c r="AI1794" s="68"/>
      <c r="AJ1794" s="68"/>
      <c r="AK1794" s="68"/>
      <c r="AL1794" s="68"/>
      <c r="AM1794" s="68"/>
      <c r="AN1794" s="68"/>
      <c r="AO1794" s="68"/>
      <c r="AP1794" s="68"/>
      <c r="AQ1794" s="68"/>
      <c r="AR1794" s="68"/>
      <c r="AS1794" s="68"/>
      <c r="AT1794" s="68"/>
      <c r="AU1794" s="68"/>
      <c r="AV1794" s="68"/>
      <c r="AW1794" s="68"/>
      <c r="AX1794" s="68"/>
      <c r="AY1794" s="68"/>
      <c r="AZ1794" s="68"/>
      <c r="BA1794" s="68"/>
      <c r="BB1794" s="68"/>
      <c r="BC1794" s="68"/>
      <c r="BD1794" s="68"/>
      <c r="BE1794" s="68"/>
      <c r="BF1794" s="68"/>
      <c r="BG1794" s="68"/>
      <c r="BH1794" s="68"/>
      <c r="BI1794" s="68"/>
      <c r="BJ1794" s="68"/>
      <c r="BK1794" s="68"/>
      <c r="BL1794" s="68"/>
      <c r="BM1794" s="68"/>
      <c r="BN1794" s="68"/>
      <c r="BO1794" s="68"/>
      <c r="BP1794" s="68"/>
      <c r="BQ1794" s="68"/>
      <c r="BR1794" s="68"/>
      <c r="BS1794" s="68"/>
      <c r="BT1794" s="68"/>
      <c r="BU1794" s="68"/>
      <c r="BV1794" s="68"/>
      <c r="BW1794" s="68"/>
      <c r="BX1794" s="68"/>
      <c r="BY1794" s="68"/>
      <c r="BZ1794" s="68"/>
      <c r="CA1794" s="68"/>
      <c r="CB1794" s="68"/>
      <c r="CC1794" s="68"/>
      <c r="CD1794" s="68"/>
      <c r="CE1794" s="68"/>
      <c r="CF1794" s="68"/>
      <c r="CG1794" s="68"/>
      <c r="CH1794" s="68"/>
      <c r="CI1794" s="68"/>
    </row>
    <row r="1795">
      <c r="A1795" s="66">
        <v>108.0</v>
      </c>
      <c r="B1795" s="68"/>
      <c r="C1795" s="67" t="s">
        <v>758</v>
      </c>
      <c r="D1795" s="67" t="s">
        <v>990</v>
      </c>
      <c r="E1795" s="66">
        <v>2020.0</v>
      </c>
      <c r="F1795" s="67" t="s">
        <v>991</v>
      </c>
      <c r="G1795" s="67" t="s">
        <v>824</v>
      </c>
      <c r="H1795" s="68"/>
      <c r="I1795" s="67" t="s">
        <v>95</v>
      </c>
      <c r="J1795" s="66">
        <v>2050.0</v>
      </c>
      <c r="K1795" s="66">
        <v>157.84</v>
      </c>
      <c r="L1795" s="66">
        <v>2010.0</v>
      </c>
      <c r="M1795" s="67" t="s">
        <v>85</v>
      </c>
      <c r="N1795" s="66">
        <v>91.0</v>
      </c>
      <c r="O1795" s="68"/>
      <c r="P1795" s="66">
        <v>0.01</v>
      </c>
      <c r="Q1795" s="66"/>
      <c r="R1795" s="66">
        <v>2.0</v>
      </c>
      <c r="S1795" s="68"/>
      <c r="T1795" s="66">
        <v>1.0</v>
      </c>
      <c r="U1795" s="68"/>
      <c r="V1795" s="68"/>
      <c r="W1795" s="68"/>
      <c r="X1795" s="69"/>
      <c r="Y1795" s="69"/>
      <c r="Z1795" s="66">
        <v>1.0</v>
      </c>
      <c r="AA1795" s="66">
        <v>1.0</v>
      </c>
      <c r="AB1795" s="68"/>
      <c r="AC1795" s="68"/>
      <c r="AD1795" s="68"/>
      <c r="AE1795" s="68"/>
      <c r="AF1795" s="68"/>
      <c r="AG1795" s="68"/>
      <c r="AH1795" s="68"/>
      <c r="AI1795" s="68"/>
      <c r="AJ1795" s="68"/>
      <c r="AK1795" s="68"/>
      <c r="AL1795" s="68"/>
      <c r="AM1795" s="68"/>
      <c r="AN1795" s="68"/>
      <c r="AO1795" s="68"/>
      <c r="AP1795" s="68"/>
      <c r="AQ1795" s="68"/>
      <c r="AR1795" s="68"/>
      <c r="AS1795" s="68"/>
      <c r="AT1795" s="68"/>
      <c r="AU1795" s="68"/>
      <c r="AV1795" s="68"/>
      <c r="AW1795" s="68"/>
      <c r="AX1795" s="68"/>
      <c r="AY1795" s="68"/>
      <c r="AZ1795" s="68"/>
      <c r="BA1795" s="68"/>
      <c r="BB1795" s="68"/>
      <c r="BC1795" s="68"/>
      <c r="BD1795" s="68"/>
      <c r="BE1795" s="68"/>
      <c r="BF1795" s="68"/>
      <c r="BG1795" s="68"/>
      <c r="BH1795" s="68"/>
      <c r="BI1795" s="68"/>
      <c r="BJ1795" s="68"/>
      <c r="BK1795" s="68"/>
      <c r="BL1795" s="68"/>
      <c r="BM1795" s="68"/>
      <c r="BN1795" s="68"/>
      <c r="BO1795" s="68"/>
      <c r="BP1795" s="68"/>
      <c r="BQ1795" s="68"/>
      <c r="BR1795" s="68"/>
      <c r="BS1795" s="68"/>
      <c r="BT1795" s="68"/>
      <c r="BU1795" s="68"/>
      <c r="BV1795" s="68"/>
      <c r="BW1795" s="68"/>
      <c r="BX1795" s="68"/>
      <c r="BY1795" s="68"/>
      <c r="BZ1795" s="68"/>
      <c r="CA1795" s="68"/>
      <c r="CB1795" s="68"/>
      <c r="CC1795" s="68"/>
      <c r="CD1795" s="68"/>
      <c r="CE1795" s="68"/>
      <c r="CF1795" s="68"/>
      <c r="CG1795" s="68"/>
      <c r="CH1795" s="68"/>
      <c r="CI1795" s="68"/>
    </row>
    <row r="1796">
      <c r="A1796" s="66">
        <v>108.0</v>
      </c>
      <c r="B1796" s="68"/>
      <c r="C1796" s="67" t="s">
        <v>758</v>
      </c>
      <c r="D1796" s="67" t="s">
        <v>990</v>
      </c>
      <c r="E1796" s="66">
        <v>2020.0</v>
      </c>
      <c r="F1796" s="67" t="s">
        <v>991</v>
      </c>
      <c r="G1796" s="67" t="s">
        <v>824</v>
      </c>
      <c r="H1796" s="68"/>
      <c r="I1796" s="67" t="s">
        <v>95</v>
      </c>
      <c r="J1796" s="66">
        <v>2050.0</v>
      </c>
      <c r="K1796" s="66">
        <v>116.59</v>
      </c>
      <c r="L1796" s="66">
        <v>2010.0</v>
      </c>
      <c r="M1796" s="67" t="s">
        <v>85</v>
      </c>
      <c r="N1796" s="66">
        <v>91.0</v>
      </c>
      <c r="O1796" s="68"/>
      <c r="P1796" s="66">
        <v>0.01</v>
      </c>
      <c r="Q1796" s="66"/>
      <c r="R1796" s="66">
        <v>2.5</v>
      </c>
      <c r="S1796" s="68"/>
      <c r="T1796" s="66">
        <v>1.0</v>
      </c>
      <c r="U1796" s="68"/>
      <c r="V1796" s="68"/>
      <c r="W1796" s="68"/>
      <c r="X1796" s="69"/>
      <c r="Y1796" s="69"/>
      <c r="Z1796" s="66">
        <v>1.0</v>
      </c>
      <c r="AA1796" s="66">
        <v>1.0</v>
      </c>
      <c r="AB1796" s="68"/>
      <c r="AC1796" s="68"/>
      <c r="AD1796" s="68"/>
      <c r="AE1796" s="68"/>
      <c r="AF1796" s="68"/>
      <c r="AG1796" s="68"/>
      <c r="AH1796" s="68"/>
      <c r="AI1796" s="68"/>
      <c r="AJ1796" s="68"/>
      <c r="AK1796" s="68"/>
      <c r="AL1796" s="68"/>
      <c r="AM1796" s="68"/>
      <c r="AN1796" s="68"/>
      <c r="AO1796" s="68"/>
      <c r="AP1796" s="68"/>
      <c r="AQ1796" s="68"/>
      <c r="AR1796" s="68"/>
      <c r="AS1796" s="68"/>
      <c r="AT1796" s="68"/>
      <c r="AU1796" s="68"/>
      <c r="AV1796" s="68"/>
      <c r="AW1796" s="68"/>
      <c r="AX1796" s="68"/>
      <c r="AY1796" s="68"/>
      <c r="AZ1796" s="68"/>
      <c r="BA1796" s="68"/>
      <c r="BB1796" s="68"/>
      <c r="BC1796" s="68"/>
      <c r="BD1796" s="68"/>
      <c r="BE1796" s="68"/>
      <c r="BF1796" s="68"/>
      <c r="BG1796" s="68"/>
      <c r="BH1796" s="68"/>
      <c r="BI1796" s="68"/>
      <c r="BJ1796" s="68"/>
      <c r="BK1796" s="68"/>
      <c r="BL1796" s="68"/>
      <c r="BM1796" s="68"/>
      <c r="BN1796" s="68"/>
      <c r="BO1796" s="68"/>
      <c r="BP1796" s="68"/>
      <c r="BQ1796" s="68"/>
      <c r="BR1796" s="68"/>
      <c r="BS1796" s="68"/>
      <c r="BT1796" s="68"/>
      <c r="BU1796" s="68"/>
      <c r="BV1796" s="68"/>
      <c r="BW1796" s="68"/>
      <c r="BX1796" s="68"/>
      <c r="BY1796" s="68"/>
      <c r="BZ1796" s="68"/>
      <c r="CA1796" s="68"/>
      <c r="CB1796" s="68"/>
      <c r="CC1796" s="68"/>
      <c r="CD1796" s="68"/>
      <c r="CE1796" s="68"/>
      <c r="CF1796" s="68"/>
      <c r="CG1796" s="68"/>
      <c r="CH1796" s="68"/>
      <c r="CI1796" s="68"/>
    </row>
    <row r="1797">
      <c r="A1797" s="66">
        <v>108.0</v>
      </c>
      <c r="B1797" s="68"/>
      <c r="C1797" s="67" t="s">
        <v>758</v>
      </c>
      <c r="D1797" s="67" t="s">
        <v>990</v>
      </c>
      <c r="E1797" s="66">
        <v>2020.0</v>
      </c>
      <c r="F1797" s="67" t="s">
        <v>991</v>
      </c>
      <c r="G1797" s="67" t="s">
        <v>824</v>
      </c>
      <c r="H1797" s="68"/>
      <c r="I1797" s="67" t="s">
        <v>95</v>
      </c>
      <c r="J1797" s="66">
        <v>2050.0</v>
      </c>
      <c r="K1797" s="66">
        <v>88.53</v>
      </c>
      <c r="L1797" s="66">
        <v>2010.0</v>
      </c>
      <c r="M1797" s="67" t="s">
        <v>85</v>
      </c>
      <c r="N1797" s="66">
        <v>91.0</v>
      </c>
      <c r="O1797" s="68"/>
      <c r="P1797" s="66">
        <v>0.01</v>
      </c>
      <c r="Q1797" s="66"/>
      <c r="R1797" s="66">
        <v>3.0</v>
      </c>
      <c r="S1797" s="68"/>
      <c r="T1797" s="66">
        <v>1.0</v>
      </c>
      <c r="U1797" s="68"/>
      <c r="V1797" s="68"/>
      <c r="W1797" s="68"/>
      <c r="X1797" s="69"/>
      <c r="Y1797" s="69"/>
      <c r="Z1797" s="66">
        <v>1.0</v>
      </c>
      <c r="AA1797" s="66">
        <v>1.0</v>
      </c>
      <c r="AB1797" s="68"/>
      <c r="AC1797" s="68"/>
      <c r="AD1797" s="68"/>
      <c r="AE1797" s="68"/>
      <c r="AF1797" s="68"/>
      <c r="AG1797" s="68"/>
      <c r="AH1797" s="68"/>
      <c r="AI1797" s="68"/>
      <c r="AJ1797" s="68"/>
      <c r="AK1797" s="68"/>
      <c r="AL1797" s="68"/>
      <c r="AM1797" s="68"/>
      <c r="AN1797" s="68"/>
      <c r="AO1797" s="68"/>
      <c r="AP1797" s="68"/>
      <c r="AQ1797" s="68"/>
      <c r="AR1797" s="68"/>
      <c r="AS1797" s="68"/>
      <c r="AT1797" s="68"/>
      <c r="AU1797" s="68"/>
      <c r="AV1797" s="68"/>
      <c r="AW1797" s="68"/>
      <c r="AX1797" s="68"/>
      <c r="AY1797" s="68"/>
      <c r="AZ1797" s="68"/>
      <c r="BA1797" s="68"/>
      <c r="BB1797" s="68"/>
      <c r="BC1797" s="68"/>
      <c r="BD1797" s="68"/>
      <c r="BE1797" s="68"/>
      <c r="BF1797" s="68"/>
      <c r="BG1797" s="68"/>
      <c r="BH1797" s="68"/>
      <c r="BI1797" s="68"/>
      <c r="BJ1797" s="68"/>
      <c r="BK1797" s="68"/>
      <c r="BL1797" s="68"/>
      <c r="BM1797" s="68"/>
      <c r="BN1797" s="68"/>
      <c r="BO1797" s="68"/>
      <c r="BP1797" s="68"/>
      <c r="BQ1797" s="68"/>
      <c r="BR1797" s="68"/>
      <c r="BS1797" s="68"/>
      <c r="BT1797" s="68"/>
      <c r="BU1797" s="68"/>
      <c r="BV1797" s="68"/>
      <c r="BW1797" s="68"/>
      <c r="BX1797" s="68"/>
      <c r="BY1797" s="68"/>
      <c r="BZ1797" s="68"/>
      <c r="CA1797" s="68"/>
      <c r="CB1797" s="68"/>
      <c r="CC1797" s="68"/>
      <c r="CD1797" s="68"/>
      <c r="CE1797" s="68"/>
      <c r="CF1797" s="68"/>
      <c r="CG1797" s="68"/>
      <c r="CH1797" s="68"/>
      <c r="CI1797" s="68"/>
    </row>
    <row r="1798">
      <c r="A1798" s="66">
        <v>108.0</v>
      </c>
      <c r="B1798" s="68"/>
      <c r="C1798" s="67" t="s">
        <v>758</v>
      </c>
      <c r="D1798" s="67" t="s">
        <v>990</v>
      </c>
      <c r="E1798" s="66">
        <v>2020.0</v>
      </c>
      <c r="F1798" s="67" t="s">
        <v>991</v>
      </c>
      <c r="G1798" s="67" t="s">
        <v>824</v>
      </c>
      <c r="H1798" s="68"/>
      <c r="I1798" s="67" t="s">
        <v>95</v>
      </c>
      <c r="J1798" s="66">
        <v>2050.0</v>
      </c>
      <c r="K1798" s="66">
        <v>88.52</v>
      </c>
      <c r="L1798" s="66">
        <v>2010.0</v>
      </c>
      <c r="M1798" s="67" t="s">
        <v>85</v>
      </c>
      <c r="N1798" s="66">
        <v>91.0</v>
      </c>
      <c r="O1798" s="68"/>
      <c r="P1798" s="66">
        <v>0.01</v>
      </c>
      <c r="Q1798" s="66"/>
      <c r="R1798" s="66">
        <v>3.0</v>
      </c>
      <c r="S1798" s="68"/>
      <c r="T1798" s="66">
        <v>1.0</v>
      </c>
      <c r="U1798" s="68"/>
      <c r="V1798" s="68"/>
      <c r="W1798" s="68"/>
      <c r="X1798" s="69"/>
      <c r="Y1798" s="69"/>
      <c r="Z1798" s="66">
        <v>1.0</v>
      </c>
      <c r="AA1798" s="66">
        <v>1.0</v>
      </c>
      <c r="AB1798" s="68"/>
      <c r="AC1798" s="68"/>
      <c r="AD1798" s="68"/>
      <c r="AE1798" s="68"/>
      <c r="AF1798" s="68"/>
      <c r="AG1798" s="68"/>
      <c r="AH1798" s="68"/>
      <c r="AI1798" s="68"/>
      <c r="AJ1798" s="68"/>
      <c r="AK1798" s="68"/>
      <c r="AL1798" s="68"/>
      <c r="AM1798" s="68"/>
      <c r="AN1798" s="68"/>
      <c r="AO1798" s="68"/>
      <c r="AP1798" s="68"/>
      <c r="AQ1798" s="68"/>
      <c r="AR1798" s="68"/>
      <c r="AS1798" s="68"/>
      <c r="AT1798" s="68"/>
      <c r="AU1798" s="68"/>
      <c r="AV1798" s="68"/>
      <c r="AW1798" s="68"/>
      <c r="AX1798" s="68"/>
      <c r="AY1798" s="68"/>
      <c r="AZ1798" s="68"/>
      <c r="BA1798" s="68"/>
      <c r="BB1798" s="68"/>
      <c r="BC1798" s="68"/>
      <c r="BD1798" s="68"/>
      <c r="BE1798" s="68"/>
      <c r="BF1798" s="68"/>
      <c r="BG1798" s="68"/>
      <c r="BH1798" s="68"/>
      <c r="BI1798" s="68"/>
      <c r="BJ1798" s="68"/>
      <c r="BK1798" s="68"/>
      <c r="BL1798" s="68"/>
      <c r="BM1798" s="68"/>
      <c r="BN1798" s="68"/>
      <c r="BO1798" s="68"/>
      <c r="BP1798" s="68"/>
      <c r="BQ1798" s="68"/>
      <c r="BR1798" s="68"/>
      <c r="BS1798" s="68"/>
      <c r="BT1798" s="68"/>
      <c r="BU1798" s="68"/>
      <c r="BV1798" s="68"/>
      <c r="BW1798" s="68"/>
      <c r="BX1798" s="68"/>
      <c r="BY1798" s="68"/>
      <c r="BZ1798" s="68"/>
      <c r="CA1798" s="68"/>
      <c r="CB1798" s="68"/>
      <c r="CC1798" s="68"/>
      <c r="CD1798" s="68"/>
      <c r="CE1798" s="68"/>
      <c r="CF1798" s="68"/>
      <c r="CG1798" s="68"/>
      <c r="CH1798" s="68"/>
      <c r="CI1798" s="68"/>
    </row>
    <row r="1799">
      <c r="A1799" s="66">
        <v>108.0</v>
      </c>
      <c r="B1799" s="68"/>
      <c r="C1799" s="67" t="s">
        <v>758</v>
      </c>
      <c r="D1799" s="67" t="s">
        <v>990</v>
      </c>
      <c r="E1799" s="66">
        <v>2020.0</v>
      </c>
      <c r="F1799" s="67" t="s">
        <v>991</v>
      </c>
      <c r="G1799" s="67" t="s">
        <v>824</v>
      </c>
      <c r="H1799" s="68"/>
      <c r="I1799" s="67" t="s">
        <v>95</v>
      </c>
      <c r="J1799" s="66">
        <v>2050.0</v>
      </c>
      <c r="K1799" s="66">
        <v>88.52</v>
      </c>
      <c r="L1799" s="66">
        <v>2010.0</v>
      </c>
      <c r="M1799" s="67" t="s">
        <v>85</v>
      </c>
      <c r="N1799" s="66">
        <v>91.0</v>
      </c>
      <c r="O1799" s="68"/>
      <c r="P1799" s="66">
        <v>0.01</v>
      </c>
      <c r="Q1799" s="66"/>
      <c r="R1799" s="66">
        <v>3.0</v>
      </c>
      <c r="S1799" s="68"/>
      <c r="T1799" s="66">
        <v>1.0</v>
      </c>
      <c r="U1799" s="68"/>
      <c r="V1799" s="68"/>
      <c r="W1799" s="68"/>
      <c r="X1799" s="69"/>
      <c r="Y1799" s="69"/>
      <c r="Z1799" s="66">
        <v>1.0</v>
      </c>
      <c r="AA1799" s="66">
        <v>1.0</v>
      </c>
      <c r="AB1799" s="68"/>
      <c r="AC1799" s="68"/>
      <c r="AD1799" s="68"/>
      <c r="AE1799" s="68"/>
      <c r="AF1799" s="68"/>
      <c r="AG1799" s="68"/>
      <c r="AH1799" s="68"/>
      <c r="AI1799" s="68"/>
      <c r="AJ1799" s="68"/>
      <c r="AK1799" s="68"/>
      <c r="AL1799" s="68"/>
      <c r="AM1799" s="68"/>
      <c r="AN1799" s="68"/>
      <c r="AO1799" s="68"/>
      <c r="AP1799" s="68"/>
      <c r="AQ1799" s="68"/>
      <c r="AR1799" s="68"/>
      <c r="AS1799" s="68"/>
      <c r="AT1799" s="68"/>
      <c r="AU1799" s="68"/>
      <c r="AV1799" s="68"/>
      <c r="AW1799" s="68"/>
      <c r="AX1799" s="68"/>
      <c r="AY1799" s="68"/>
      <c r="AZ1799" s="68"/>
      <c r="BA1799" s="68"/>
      <c r="BB1799" s="68"/>
      <c r="BC1799" s="68"/>
      <c r="BD1799" s="68"/>
      <c r="BE1799" s="68"/>
      <c r="BF1799" s="68"/>
      <c r="BG1799" s="68"/>
      <c r="BH1799" s="68"/>
      <c r="BI1799" s="68"/>
      <c r="BJ1799" s="68"/>
      <c r="BK1799" s="68"/>
      <c r="BL1799" s="68"/>
      <c r="BM1799" s="68"/>
      <c r="BN1799" s="68"/>
      <c r="BO1799" s="68"/>
      <c r="BP1799" s="68"/>
      <c r="BQ1799" s="68"/>
      <c r="BR1799" s="68"/>
      <c r="BS1799" s="68"/>
      <c r="BT1799" s="68"/>
      <c r="BU1799" s="68"/>
      <c r="BV1799" s="68"/>
      <c r="BW1799" s="68"/>
      <c r="BX1799" s="68"/>
      <c r="BY1799" s="68"/>
      <c r="BZ1799" s="68"/>
      <c r="CA1799" s="68"/>
      <c r="CB1799" s="68"/>
      <c r="CC1799" s="68"/>
      <c r="CD1799" s="68"/>
      <c r="CE1799" s="68"/>
      <c r="CF1799" s="68"/>
      <c r="CG1799" s="68"/>
      <c r="CH1799" s="68"/>
      <c r="CI1799" s="68"/>
    </row>
    <row r="1800">
      <c r="A1800" s="66">
        <v>108.0</v>
      </c>
      <c r="B1800" s="68"/>
      <c r="C1800" s="67" t="s">
        <v>758</v>
      </c>
      <c r="D1800" s="67" t="s">
        <v>990</v>
      </c>
      <c r="E1800" s="66">
        <v>2020.0</v>
      </c>
      <c r="F1800" s="67" t="s">
        <v>991</v>
      </c>
      <c r="G1800" s="67" t="s">
        <v>824</v>
      </c>
      <c r="H1800" s="68"/>
      <c r="I1800" s="67" t="s">
        <v>95</v>
      </c>
      <c r="J1800" s="66">
        <v>2050.0</v>
      </c>
      <c r="K1800" s="66">
        <v>38.27</v>
      </c>
      <c r="L1800" s="66">
        <v>2010.0</v>
      </c>
      <c r="M1800" s="67" t="s">
        <v>85</v>
      </c>
      <c r="N1800" s="66">
        <v>91.0</v>
      </c>
      <c r="O1800" s="68"/>
      <c r="P1800" s="66">
        <v>0.01</v>
      </c>
      <c r="Q1800" s="66"/>
      <c r="R1800" s="66">
        <v>5.0</v>
      </c>
      <c r="S1800" s="68"/>
      <c r="T1800" s="66">
        <v>1.0</v>
      </c>
      <c r="U1800" s="68"/>
      <c r="V1800" s="68"/>
      <c r="W1800" s="68"/>
      <c r="X1800" s="69"/>
      <c r="Y1800" s="69"/>
      <c r="Z1800" s="66">
        <v>1.0</v>
      </c>
      <c r="AA1800" s="66">
        <v>1.0</v>
      </c>
      <c r="AB1800" s="68"/>
      <c r="AC1800" s="68"/>
      <c r="AD1800" s="68"/>
      <c r="AE1800" s="68"/>
      <c r="AF1800" s="68"/>
      <c r="AG1800" s="68"/>
      <c r="AH1800" s="68"/>
      <c r="AI1800" s="68"/>
      <c r="AJ1800" s="68"/>
      <c r="AK1800" s="68"/>
      <c r="AL1800" s="68"/>
      <c r="AM1800" s="68"/>
      <c r="AN1800" s="68"/>
      <c r="AO1800" s="68"/>
      <c r="AP1800" s="68"/>
      <c r="AQ1800" s="68"/>
      <c r="AR1800" s="68"/>
      <c r="AS1800" s="68"/>
      <c r="AT1800" s="68"/>
      <c r="AU1800" s="68"/>
      <c r="AV1800" s="68"/>
      <c r="AW1800" s="68"/>
      <c r="AX1800" s="68"/>
      <c r="AY1800" s="68"/>
      <c r="AZ1800" s="68"/>
      <c r="BA1800" s="68"/>
      <c r="BB1800" s="68"/>
      <c r="BC1800" s="68"/>
      <c r="BD1800" s="68"/>
      <c r="BE1800" s="68"/>
      <c r="BF1800" s="68"/>
      <c r="BG1800" s="68"/>
      <c r="BH1800" s="68"/>
      <c r="BI1800" s="68"/>
      <c r="BJ1800" s="68"/>
      <c r="BK1800" s="68"/>
      <c r="BL1800" s="68"/>
      <c r="BM1800" s="68"/>
      <c r="BN1800" s="68"/>
      <c r="BO1800" s="68"/>
      <c r="BP1800" s="68"/>
      <c r="BQ1800" s="68"/>
      <c r="BR1800" s="68"/>
      <c r="BS1800" s="68"/>
      <c r="BT1800" s="68"/>
      <c r="BU1800" s="68"/>
      <c r="BV1800" s="68"/>
      <c r="BW1800" s="68"/>
      <c r="BX1800" s="68"/>
      <c r="BY1800" s="68"/>
      <c r="BZ1800" s="68"/>
      <c r="CA1800" s="68"/>
      <c r="CB1800" s="68"/>
      <c r="CC1800" s="68"/>
      <c r="CD1800" s="68"/>
      <c r="CE1800" s="68"/>
      <c r="CF1800" s="68"/>
      <c r="CG1800" s="68"/>
      <c r="CH1800" s="68"/>
      <c r="CI1800" s="68"/>
    </row>
    <row r="1801">
      <c r="A1801" s="66">
        <v>108.0</v>
      </c>
      <c r="B1801" s="68"/>
      <c r="C1801" s="67" t="s">
        <v>758</v>
      </c>
      <c r="D1801" s="67" t="s">
        <v>990</v>
      </c>
      <c r="E1801" s="66">
        <v>2020.0</v>
      </c>
      <c r="F1801" s="67" t="s">
        <v>991</v>
      </c>
      <c r="G1801" s="67" t="s">
        <v>824</v>
      </c>
      <c r="H1801" s="68"/>
      <c r="I1801" s="67" t="s">
        <v>95</v>
      </c>
      <c r="J1801" s="66">
        <v>2050.0</v>
      </c>
      <c r="K1801" s="66">
        <v>201.32</v>
      </c>
      <c r="L1801" s="66">
        <v>2010.0</v>
      </c>
      <c r="M1801" s="67" t="s">
        <v>85</v>
      </c>
      <c r="N1801" s="66">
        <v>91.0</v>
      </c>
      <c r="O1801" s="68"/>
      <c r="P1801" s="66">
        <v>0.012</v>
      </c>
      <c r="Q1801" s="66"/>
      <c r="R1801" s="66">
        <v>1.5</v>
      </c>
      <c r="S1801" s="68"/>
      <c r="T1801" s="66">
        <v>1.0</v>
      </c>
      <c r="U1801" s="68"/>
      <c r="V1801" s="68"/>
      <c r="W1801" s="68"/>
      <c r="X1801" s="69"/>
      <c r="Y1801" s="69"/>
      <c r="Z1801" s="66">
        <v>1.0</v>
      </c>
      <c r="AA1801" s="66">
        <v>1.0</v>
      </c>
      <c r="AB1801" s="68"/>
      <c r="AC1801" s="68"/>
      <c r="AD1801" s="68"/>
      <c r="AE1801" s="68"/>
      <c r="AF1801" s="68"/>
      <c r="AG1801" s="68"/>
      <c r="AH1801" s="68"/>
      <c r="AI1801" s="68"/>
      <c r="AJ1801" s="68"/>
      <c r="AK1801" s="68"/>
      <c r="AL1801" s="68"/>
      <c r="AM1801" s="68"/>
      <c r="AN1801" s="68"/>
      <c r="AO1801" s="68"/>
      <c r="AP1801" s="68"/>
      <c r="AQ1801" s="68"/>
      <c r="AR1801" s="68"/>
      <c r="AS1801" s="68"/>
      <c r="AT1801" s="68"/>
      <c r="AU1801" s="68"/>
      <c r="AV1801" s="68"/>
      <c r="AW1801" s="68"/>
      <c r="AX1801" s="68"/>
      <c r="AY1801" s="68"/>
      <c r="AZ1801" s="68"/>
      <c r="BA1801" s="68"/>
      <c r="BB1801" s="68"/>
      <c r="BC1801" s="68"/>
      <c r="BD1801" s="68"/>
      <c r="BE1801" s="68"/>
      <c r="BF1801" s="68"/>
      <c r="BG1801" s="68"/>
      <c r="BH1801" s="68"/>
      <c r="BI1801" s="68"/>
      <c r="BJ1801" s="68"/>
      <c r="BK1801" s="68"/>
      <c r="BL1801" s="68"/>
      <c r="BM1801" s="68"/>
      <c r="BN1801" s="68"/>
      <c r="BO1801" s="68"/>
      <c r="BP1801" s="68"/>
      <c r="BQ1801" s="68"/>
      <c r="BR1801" s="68"/>
      <c r="BS1801" s="68"/>
      <c r="BT1801" s="68"/>
      <c r="BU1801" s="68"/>
      <c r="BV1801" s="68"/>
      <c r="BW1801" s="68"/>
      <c r="BX1801" s="68"/>
      <c r="BY1801" s="68"/>
      <c r="BZ1801" s="68"/>
      <c r="CA1801" s="68"/>
      <c r="CB1801" s="68"/>
      <c r="CC1801" s="68"/>
      <c r="CD1801" s="68"/>
      <c r="CE1801" s="68"/>
      <c r="CF1801" s="68"/>
      <c r="CG1801" s="68"/>
      <c r="CH1801" s="68"/>
      <c r="CI1801" s="68"/>
    </row>
    <row r="1802">
      <c r="A1802" s="66">
        <v>108.0</v>
      </c>
      <c r="B1802" s="68"/>
      <c r="C1802" s="67" t="s">
        <v>758</v>
      </c>
      <c r="D1802" s="67" t="s">
        <v>990</v>
      </c>
      <c r="E1802" s="66">
        <v>2020.0</v>
      </c>
      <c r="F1802" s="67" t="s">
        <v>991</v>
      </c>
      <c r="G1802" s="67" t="s">
        <v>824</v>
      </c>
      <c r="H1802" s="68"/>
      <c r="I1802" s="67" t="s">
        <v>95</v>
      </c>
      <c r="J1802" s="66">
        <v>2050.0</v>
      </c>
      <c r="K1802" s="66">
        <v>176.98</v>
      </c>
      <c r="L1802" s="66">
        <v>2010.0</v>
      </c>
      <c r="M1802" s="67" t="s">
        <v>85</v>
      </c>
      <c r="N1802" s="66">
        <v>91.0</v>
      </c>
      <c r="O1802" s="68"/>
      <c r="P1802" s="66">
        <v>0.012</v>
      </c>
      <c r="Q1802" s="66"/>
      <c r="R1802" s="66">
        <v>1.7</v>
      </c>
      <c r="S1802" s="68"/>
      <c r="T1802" s="66">
        <v>1.0</v>
      </c>
      <c r="U1802" s="68"/>
      <c r="V1802" s="68"/>
      <c r="W1802" s="68"/>
      <c r="X1802" s="69"/>
      <c r="Y1802" s="69"/>
      <c r="Z1802" s="66">
        <v>1.0</v>
      </c>
      <c r="AA1802" s="66">
        <v>1.0</v>
      </c>
      <c r="AB1802" s="68"/>
      <c r="AC1802" s="68"/>
      <c r="AD1802" s="68"/>
      <c r="AE1802" s="68"/>
      <c r="AF1802" s="68"/>
      <c r="AG1802" s="68"/>
      <c r="AH1802" s="68"/>
      <c r="AI1802" s="68"/>
      <c r="AJ1802" s="68"/>
      <c r="AK1802" s="68"/>
      <c r="AL1802" s="68"/>
      <c r="AM1802" s="68"/>
      <c r="AN1802" s="68"/>
      <c r="AO1802" s="68"/>
      <c r="AP1802" s="68"/>
      <c r="AQ1802" s="68"/>
      <c r="AR1802" s="68"/>
      <c r="AS1802" s="68"/>
      <c r="AT1802" s="68"/>
      <c r="AU1802" s="68"/>
      <c r="AV1802" s="68"/>
      <c r="AW1802" s="68"/>
      <c r="AX1802" s="68"/>
      <c r="AY1802" s="68"/>
      <c r="AZ1802" s="68"/>
      <c r="BA1802" s="68"/>
      <c r="BB1802" s="68"/>
      <c r="BC1802" s="68"/>
      <c r="BD1802" s="68"/>
      <c r="BE1802" s="68"/>
      <c r="BF1802" s="68"/>
      <c r="BG1802" s="68"/>
      <c r="BH1802" s="68"/>
      <c r="BI1802" s="68"/>
      <c r="BJ1802" s="68"/>
      <c r="BK1802" s="68"/>
      <c r="BL1802" s="68"/>
      <c r="BM1802" s="68"/>
      <c r="BN1802" s="68"/>
      <c r="BO1802" s="68"/>
      <c r="BP1802" s="68"/>
      <c r="BQ1802" s="68"/>
      <c r="BR1802" s="68"/>
      <c r="BS1802" s="68"/>
      <c r="BT1802" s="68"/>
      <c r="BU1802" s="68"/>
      <c r="BV1802" s="68"/>
      <c r="BW1802" s="68"/>
      <c r="BX1802" s="68"/>
      <c r="BY1802" s="68"/>
      <c r="BZ1802" s="68"/>
      <c r="CA1802" s="68"/>
      <c r="CB1802" s="68"/>
      <c r="CC1802" s="68"/>
      <c r="CD1802" s="68"/>
      <c r="CE1802" s="68"/>
      <c r="CF1802" s="68"/>
      <c r="CG1802" s="68"/>
      <c r="CH1802" s="68"/>
      <c r="CI1802" s="68"/>
    </row>
    <row r="1803">
      <c r="A1803" s="66">
        <v>108.0</v>
      </c>
      <c r="B1803" s="68"/>
      <c r="C1803" s="67" t="s">
        <v>758</v>
      </c>
      <c r="D1803" s="67" t="s">
        <v>990</v>
      </c>
      <c r="E1803" s="66">
        <v>2020.0</v>
      </c>
      <c r="F1803" s="67" t="s">
        <v>991</v>
      </c>
      <c r="G1803" s="67" t="s">
        <v>824</v>
      </c>
      <c r="H1803" s="68"/>
      <c r="I1803" s="67" t="s">
        <v>95</v>
      </c>
      <c r="J1803" s="66">
        <v>2050.0</v>
      </c>
      <c r="K1803" s="66">
        <v>248.08</v>
      </c>
      <c r="L1803" s="66">
        <v>2010.0</v>
      </c>
      <c r="M1803" s="67" t="s">
        <v>85</v>
      </c>
      <c r="N1803" s="66">
        <v>91.0</v>
      </c>
      <c r="O1803" s="68"/>
      <c r="P1803" s="66">
        <v>0.015</v>
      </c>
      <c r="Q1803" s="66"/>
      <c r="R1803" s="66">
        <v>1.0000001</v>
      </c>
      <c r="S1803" s="68"/>
      <c r="T1803" s="66">
        <v>1.0</v>
      </c>
      <c r="U1803" s="68"/>
      <c r="V1803" s="68"/>
      <c r="W1803" s="68"/>
      <c r="X1803" s="69"/>
      <c r="Y1803" s="69"/>
      <c r="Z1803" s="66">
        <v>1.0</v>
      </c>
      <c r="AA1803" s="66">
        <v>1.0</v>
      </c>
      <c r="AB1803" s="68"/>
      <c r="AC1803" s="68"/>
      <c r="AD1803" s="68"/>
      <c r="AE1803" s="68"/>
      <c r="AF1803" s="68"/>
      <c r="AG1803" s="68"/>
      <c r="AH1803" s="68"/>
      <c r="AI1803" s="68"/>
      <c r="AJ1803" s="68"/>
      <c r="AK1803" s="68"/>
      <c r="AL1803" s="68"/>
      <c r="AM1803" s="68"/>
      <c r="AN1803" s="68"/>
      <c r="AO1803" s="68"/>
      <c r="AP1803" s="68"/>
      <c r="AQ1803" s="68"/>
      <c r="AR1803" s="68"/>
      <c r="AS1803" s="68"/>
      <c r="AT1803" s="68"/>
      <c r="AU1803" s="68"/>
      <c r="AV1803" s="68"/>
      <c r="AW1803" s="68"/>
      <c r="AX1803" s="68"/>
      <c r="AY1803" s="68"/>
      <c r="AZ1803" s="68"/>
      <c r="BA1803" s="68"/>
      <c r="BB1803" s="68"/>
      <c r="BC1803" s="68"/>
      <c r="BD1803" s="68"/>
      <c r="BE1803" s="68"/>
      <c r="BF1803" s="68"/>
      <c r="BG1803" s="68"/>
      <c r="BH1803" s="68"/>
      <c r="BI1803" s="68"/>
      <c r="BJ1803" s="68"/>
      <c r="BK1803" s="68"/>
      <c r="BL1803" s="68"/>
      <c r="BM1803" s="68"/>
      <c r="BN1803" s="68"/>
      <c r="BO1803" s="68"/>
      <c r="BP1803" s="68"/>
      <c r="BQ1803" s="68"/>
      <c r="BR1803" s="68"/>
      <c r="BS1803" s="68"/>
      <c r="BT1803" s="68"/>
      <c r="BU1803" s="68"/>
      <c r="BV1803" s="68"/>
      <c r="BW1803" s="68"/>
      <c r="BX1803" s="68"/>
      <c r="BY1803" s="68"/>
      <c r="BZ1803" s="68"/>
      <c r="CA1803" s="68"/>
      <c r="CB1803" s="68"/>
      <c r="CC1803" s="68"/>
      <c r="CD1803" s="68"/>
      <c r="CE1803" s="68"/>
      <c r="CF1803" s="68"/>
      <c r="CG1803" s="68"/>
      <c r="CH1803" s="68"/>
      <c r="CI1803" s="68"/>
    </row>
    <row r="1804">
      <c r="A1804" s="66">
        <v>108.0</v>
      </c>
      <c r="B1804" s="68"/>
      <c r="C1804" s="67" t="s">
        <v>758</v>
      </c>
      <c r="D1804" s="67" t="s">
        <v>990</v>
      </c>
      <c r="E1804" s="66">
        <v>2020.0</v>
      </c>
      <c r="F1804" s="67" t="s">
        <v>991</v>
      </c>
      <c r="G1804" s="67" t="s">
        <v>824</v>
      </c>
      <c r="H1804" s="68"/>
      <c r="I1804" s="67" t="s">
        <v>95</v>
      </c>
      <c r="J1804" s="66">
        <v>2050.0</v>
      </c>
      <c r="K1804" s="66">
        <v>203.94</v>
      </c>
      <c r="L1804" s="66">
        <v>2010.0</v>
      </c>
      <c r="M1804" s="67" t="s">
        <v>85</v>
      </c>
      <c r="N1804" s="66">
        <v>91.0</v>
      </c>
      <c r="O1804" s="68"/>
      <c r="P1804" s="66">
        <v>0.015</v>
      </c>
      <c r="Q1804" s="66"/>
      <c r="R1804" s="66">
        <v>1.3</v>
      </c>
      <c r="S1804" s="68"/>
      <c r="T1804" s="66">
        <v>1.0</v>
      </c>
      <c r="U1804" s="68"/>
      <c r="V1804" s="68"/>
      <c r="W1804" s="68"/>
      <c r="X1804" s="69"/>
      <c r="Y1804" s="69"/>
      <c r="Z1804" s="66">
        <v>1.0</v>
      </c>
      <c r="AA1804" s="66">
        <v>1.0</v>
      </c>
      <c r="AB1804" s="68"/>
      <c r="AC1804" s="68"/>
      <c r="AD1804" s="68"/>
      <c r="AE1804" s="68"/>
      <c r="AF1804" s="68"/>
      <c r="AG1804" s="68"/>
      <c r="AH1804" s="68"/>
      <c r="AI1804" s="68"/>
      <c r="AJ1804" s="68"/>
      <c r="AK1804" s="68"/>
      <c r="AL1804" s="68"/>
      <c r="AM1804" s="68"/>
      <c r="AN1804" s="68"/>
      <c r="AO1804" s="68"/>
      <c r="AP1804" s="68"/>
      <c r="AQ1804" s="68"/>
      <c r="AR1804" s="68"/>
      <c r="AS1804" s="68"/>
      <c r="AT1804" s="68"/>
      <c r="AU1804" s="68"/>
      <c r="AV1804" s="68"/>
      <c r="AW1804" s="68"/>
      <c r="AX1804" s="68"/>
      <c r="AY1804" s="68"/>
      <c r="AZ1804" s="68"/>
      <c r="BA1804" s="68"/>
      <c r="BB1804" s="68"/>
      <c r="BC1804" s="68"/>
      <c r="BD1804" s="68"/>
      <c r="BE1804" s="68"/>
      <c r="BF1804" s="68"/>
      <c r="BG1804" s="68"/>
      <c r="BH1804" s="68"/>
      <c r="BI1804" s="68"/>
      <c r="BJ1804" s="68"/>
      <c r="BK1804" s="68"/>
      <c r="BL1804" s="68"/>
      <c r="BM1804" s="68"/>
      <c r="BN1804" s="68"/>
      <c r="BO1804" s="68"/>
      <c r="BP1804" s="68"/>
      <c r="BQ1804" s="68"/>
      <c r="BR1804" s="68"/>
      <c r="BS1804" s="68"/>
      <c r="BT1804" s="68"/>
      <c r="BU1804" s="68"/>
      <c r="BV1804" s="68"/>
      <c r="BW1804" s="68"/>
      <c r="BX1804" s="68"/>
      <c r="BY1804" s="68"/>
      <c r="BZ1804" s="68"/>
      <c r="CA1804" s="68"/>
      <c r="CB1804" s="68"/>
      <c r="CC1804" s="68"/>
      <c r="CD1804" s="68"/>
      <c r="CE1804" s="68"/>
      <c r="CF1804" s="68"/>
      <c r="CG1804" s="68"/>
      <c r="CH1804" s="68"/>
      <c r="CI1804" s="68"/>
    </row>
    <row r="1805">
      <c r="A1805" s="66">
        <v>108.0</v>
      </c>
      <c r="B1805" s="68"/>
      <c r="C1805" s="67" t="s">
        <v>758</v>
      </c>
      <c r="D1805" s="67" t="s">
        <v>990</v>
      </c>
      <c r="E1805" s="66">
        <v>2020.0</v>
      </c>
      <c r="F1805" s="67" t="s">
        <v>991</v>
      </c>
      <c r="G1805" s="67" t="s">
        <v>824</v>
      </c>
      <c r="H1805" s="68"/>
      <c r="I1805" s="67" t="s">
        <v>95</v>
      </c>
      <c r="J1805" s="66">
        <v>2050.0</v>
      </c>
      <c r="K1805" s="66">
        <v>131.58</v>
      </c>
      <c r="L1805" s="66">
        <v>2010.0</v>
      </c>
      <c r="M1805" s="67" t="s">
        <v>85</v>
      </c>
      <c r="N1805" s="66">
        <v>91.0</v>
      </c>
      <c r="O1805" s="68"/>
      <c r="P1805" s="66">
        <v>0.015</v>
      </c>
      <c r="Q1805" s="66"/>
      <c r="R1805" s="66">
        <v>2.0</v>
      </c>
      <c r="S1805" s="68"/>
      <c r="T1805" s="66">
        <v>1.0</v>
      </c>
      <c r="U1805" s="68"/>
      <c r="V1805" s="68"/>
      <c r="W1805" s="68"/>
      <c r="X1805" s="69"/>
      <c r="Y1805" s="69"/>
      <c r="Z1805" s="66">
        <v>1.0</v>
      </c>
      <c r="AA1805" s="66">
        <v>1.0</v>
      </c>
      <c r="AB1805" s="68"/>
      <c r="AC1805" s="68"/>
      <c r="AD1805" s="68"/>
      <c r="AE1805" s="68"/>
      <c r="AF1805" s="68"/>
      <c r="AG1805" s="68"/>
      <c r="AH1805" s="68"/>
      <c r="AI1805" s="68"/>
      <c r="AJ1805" s="68"/>
      <c r="AK1805" s="68"/>
      <c r="AL1805" s="68"/>
      <c r="AM1805" s="68"/>
      <c r="AN1805" s="68"/>
      <c r="AO1805" s="68"/>
      <c r="AP1805" s="68"/>
      <c r="AQ1805" s="68"/>
      <c r="AR1805" s="68"/>
      <c r="AS1805" s="68"/>
      <c r="AT1805" s="68"/>
      <c r="AU1805" s="68"/>
      <c r="AV1805" s="68"/>
      <c r="AW1805" s="68"/>
      <c r="AX1805" s="68"/>
      <c r="AY1805" s="68"/>
      <c r="AZ1805" s="68"/>
      <c r="BA1805" s="68"/>
      <c r="BB1805" s="68"/>
      <c r="BC1805" s="68"/>
      <c r="BD1805" s="68"/>
      <c r="BE1805" s="68"/>
      <c r="BF1805" s="68"/>
      <c r="BG1805" s="68"/>
      <c r="BH1805" s="68"/>
      <c r="BI1805" s="68"/>
      <c r="BJ1805" s="68"/>
      <c r="BK1805" s="68"/>
      <c r="BL1805" s="68"/>
      <c r="BM1805" s="68"/>
      <c r="BN1805" s="68"/>
      <c r="BO1805" s="68"/>
      <c r="BP1805" s="68"/>
      <c r="BQ1805" s="68"/>
      <c r="BR1805" s="68"/>
      <c r="BS1805" s="68"/>
      <c r="BT1805" s="68"/>
      <c r="BU1805" s="68"/>
      <c r="BV1805" s="68"/>
      <c r="BW1805" s="68"/>
      <c r="BX1805" s="68"/>
      <c r="BY1805" s="68"/>
      <c r="BZ1805" s="68"/>
      <c r="CA1805" s="68"/>
      <c r="CB1805" s="68"/>
      <c r="CC1805" s="68"/>
      <c r="CD1805" s="68"/>
      <c r="CE1805" s="68"/>
      <c r="CF1805" s="68"/>
      <c r="CG1805" s="68"/>
      <c r="CH1805" s="68"/>
      <c r="CI1805" s="68"/>
    </row>
    <row r="1806">
      <c r="A1806" s="66">
        <v>108.0</v>
      </c>
      <c r="B1806" s="68"/>
      <c r="C1806" s="67" t="s">
        <v>758</v>
      </c>
      <c r="D1806" s="67" t="s">
        <v>990</v>
      </c>
      <c r="E1806" s="66">
        <v>2020.0</v>
      </c>
      <c r="F1806" s="67" t="s">
        <v>991</v>
      </c>
      <c r="G1806" s="67" t="s">
        <v>824</v>
      </c>
      <c r="H1806" s="68"/>
      <c r="I1806" s="67" t="s">
        <v>95</v>
      </c>
      <c r="J1806" s="66">
        <v>2050.0</v>
      </c>
      <c r="K1806" s="66">
        <v>49.46</v>
      </c>
      <c r="L1806" s="66">
        <v>2010.0</v>
      </c>
      <c r="M1806" s="67" t="s">
        <v>85</v>
      </c>
      <c r="N1806" s="66">
        <v>91.0</v>
      </c>
      <c r="O1806" s="68"/>
      <c r="P1806" s="66">
        <v>0.015</v>
      </c>
      <c r="Q1806" s="66"/>
      <c r="R1806" s="66">
        <v>4.0</v>
      </c>
      <c r="S1806" s="68"/>
      <c r="T1806" s="66">
        <v>1.0</v>
      </c>
      <c r="U1806" s="68"/>
      <c r="V1806" s="68"/>
      <c r="W1806" s="68"/>
      <c r="X1806" s="69"/>
      <c r="Y1806" s="69"/>
      <c r="Z1806" s="66">
        <v>1.0</v>
      </c>
      <c r="AA1806" s="66">
        <v>1.0</v>
      </c>
      <c r="AB1806" s="68"/>
      <c r="AC1806" s="68"/>
      <c r="AD1806" s="68"/>
      <c r="AE1806" s="68"/>
      <c r="AF1806" s="68"/>
      <c r="AG1806" s="68"/>
      <c r="AH1806" s="68"/>
      <c r="AI1806" s="68"/>
      <c r="AJ1806" s="68"/>
      <c r="AK1806" s="68"/>
      <c r="AL1806" s="68"/>
      <c r="AM1806" s="68"/>
      <c r="AN1806" s="68"/>
      <c r="AO1806" s="68"/>
      <c r="AP1806" s="68"/>
      <c r="AQ1806" s="68"/>
      <c r="AR1806" s="68"/>
      <c r="AS1806" s="68"/>
      <c r="AT1806" s="68"/>
      <c r="AU1806" s="68"/>
      <c r="AV1806" s="68"/>
      <c r="AW1806" s="68"/>
      <c r="AX1806" s="68"/>
      <c r="AY1806" s="68"/>
      <c r="AZ1806" s="68"/>
      <c r="BA1806" s="68"/>
      <c r="BB1806" s="68"/>
      <c r="BC1806" s="68"/>
      <c r="BD1806" s="68"/>
      <c r="BE1806" s="68"/>
      <c r="BF1806" s="68"/>
      <c r="BG1806" s="68"/>
      <c r="BH1806" s="68"/>
      <c r="BI1806" s="68"/>
      <c r="BJ1806" s="68"/>
      <c r="BK1806" s="68"/>
      <c r="BL1806" s="68"/>
      <c r="BM1806" s="68"/>
      <c r="BN1806" s="68"/>
      <c r="BO1806" s="68"/>
      <c r="BP1806" s="68"/>
      <c r="BQ1806" s="68"/>
      <c r="BR1806" s="68"/>
      <c r="BS1806" s="68"/>
      <c r="BT1806" s="68"/>
      <c r="BU1806" s="68"/>
      <c r="BV1806" s="68"/>
      <c r="BW1806" s="68"/>
      <c r="BX1806" s="68"/>
      <c r="BY1806" s="68"/>
      <c r="BZ1806" s="68"/>
      <c r="CA1806" s="68"/>
      <c r="CB1806" s="68"/>
      <c r="CC1806" s="68"/>
      <c r="CD1806" s="68"/>
      <c r="CE1806" s="68"/>
      <c r="CF1806" s="68"/>
      <c r="CG1806" s="68"/>
      <c r="CH1806" s="68"/>
      <c r="CI1806" s="68"/>
    </row>
    <row r="1807">
      <c r="A1807" s="66">
        <v>108.0</v>
      </c>
      <c r="B1807" s="68"/>
      <c r="C1807" s="67" t="s">
        <v>758</v>
      </c>
      <c r="D1807" s="67" t="s">
        <v>990</v>
      </c>
      <c r="E1807" s="66">
        <v>2020.0</v>
      </c>
      <c r="F1807" s="67" t="s">
        <v>991</v>
      </c>
      <c r="G1807" s="67" t="s">
        <v>824</v>
      </c>
      <c r="H1807" s="68"/>
      <c r="I1807" s="67" t="s">
        <v>95</v>
      </c>
      <c r="J1807" s="66">
        <v>2050.0</v>
      </c>
      <c r="K1807" s="66">
        <v>341.57</v>
      </c>
      <c r="L1807" s="66">
        <v>2010.0</v>
      </c>
      <c r="M1807" s="67" t="s">
        <v>85</v>
      </c>
      <c r="N1807" s="66">
        <v>91.0</v>
      </c>
      <c r="O1807" s="68"/>
      <c r="P1807" s="66">
        <v>0.02</v>
      </c>
      <c r="Q1807" s="66"/>
      <c r="R1807" s="66">
        <v>0.2</v>
      </c>
      <c r="S1807" s="68"/>
      <c r="T1807" s="66">
        <v>1.0</v>
      </c>
      <c r="U1807" s="68"/>
      <c r="V1807" s="68"/>
      <c r="W1807" s="68"/>
      <c r="X1807" s="69"/>
      <c r="Y1807" s="69"/>
      <c r="Z1807" s="66">
        <v>1.0</v>
      </c>
      <c r="AA1807" s="66">
        <v>1.0</v>
      </c>
      <c r="AB1807" s="68"/>
      <c r="AC1807" s="68"/>
      <c r="AD1807" s="68"/>
      <c r="AE1807" s="68"/>
      <c r="AF1807" s="68"/>
      <c r="AG1807" s="68"/>
      <c r="AH1807" s="68"/>
      <c r="AI1807" s="68"/>
      <c r="AJ1807" s="68"/>
      <c r="AK1807" s="68"/>
      <c r="AL1807" s="68"/>
      <c r="AM1807" s="68"/>
      <c r="AN1807" s="68"/>
      <c r="AO1807" s="68"/>
      <c r="AP1807" s="68"/>
      <c r="AQ1807" s="68"/>
      <c r="AR1807" s="68"/>
      <c r="AS1807" s="68"/>
      <c r="AT1807" s="68"/>
      <c r="AU1807" s="68"/>
      <c r="AV1807" s="68"/>
      <c r="AW1807" s="68"/>
      <c r="AX1807" s="68"/>
      <c r="AY1807" s="68"/>
      <c r="AZ1807" s="68"/>
      <c r="BA1807" s="68"/>
      <c r="BB1807" s="68"/>
      <c r="BC1807" s="68"/>
      <c r="BD1807" s="68"/>
      <c r="BE1807" s="68"/>
      <c r="BF1807" s="68"/>
      <c r="BG1807" s="68"/>
      <c r="BH1807" s="68"/>
      <c r="BI1807" s="68"/>
      <c r="BJ1807" s="68"/>
      <c r="BK1807" s="68"/>
      <c r="BL1807" s="68"/>
      <c r="BM1807" s="68"/>
      <c r="BN1807" s="68"/>
      <c r="BO1807" s="68"/>
      <c r="BP1807" s="68"/>
      <c r="BQ1807" s="68"/>
      <c r="BR1807" s="68"/>
      <c r="BS1807" s="68"/>
      <c r="BT1807" s="68"/>
      <c r="BU1807" s="68"/>
      <c r="BV1807" s="68"/>
      <c r="BW1807" s="68"/>
      <c r="BX1807" s="68"/>
      <c r="BY1807" s="68"/>
      <c r="BZ1807" s="68"/>
      <c r="CA1807" s="68"/>
      <c r="CB1807" s="68"/>
      <c r="CC1807" s="68"/>
      <c r="CD1807" s="68"/>
      <c r="CE1807" s="68"/>
      <c r="CF1807" s="68"/>
      <c r="CG1807" s="68"/>
      <c r="CH1807" s="68"/>
      <c r="CI1807" s="68"/>
    </row>
    <row r="1808">
      <c r="A1808" s="66">
        <v>108.0</v>
      </c>
      <c r="B1808" s="68"/>
      <c r="C1808" s="67" t="s">
        <v>758</v>
      </c>
      <c r="D1808" s="67" t="s">
        <v>990</v>
      </c>
      <c r="E1808" s="66">
        <v>2020.0</v>
      </c>
      <c r="F1808" s="67" t="s">
        <v>991</v>
      </c>
      <c r="G1808" s="67" t="s">
        <v>824</v>
      </c>
      <c r="H1808" s="68"/>
      <c r="I1808" s="67" t="s">
        <v>95</v>
      </c>
      <c r="J1808" s="66">
        <v>2050.0</v>
      </c>
      <c r="K1808" s="66">
        <v>341.57</v>
      </c>
      <c r="L1808" s="66">
        <v>2010.0</v>
      </c>
      <c r="M1808" s="67" t="s">
        <v>85</v>
      </c>
      <c r="N1808" s="66">
        <v>91.0</v>
      </c>
      <c r="O1808" s="68"/>
      <c r="P1808" s="66">
        <v>0.02</v>
      </c>
      <c r="Q1808" s="66"/>
      <c r="R1808" s="66">
        <v>0.2</v>
      </c>
      <c r="S1808" s="68"/>
      <c r="T1808" s="66">
        <v>1.0</v>
      </c>
      <c r="U1808" s="68"/>
      <c r="V1808" s="68"/>
      <c r="W1808" s="68"/>
      <c r="X1808" s="69"/>
      <c r="Y1808" s="69"/>
      <c r="Z1808" s="66">
        <v>1.0</v>
      </c>
      <c r="AA1808" s="66">
        <v>1.0</v>
      </c>
      <c r="AB1808" s="68"/>
      <c r="AC1808" s="68"/>
      <c r="AD1808" s="68"/>
      <c r="AE1808" s="68"/>
      <c r="AF1808" s="68"/>
      <c r="AG1808" s="68"/>
      <c r="AH1808" s="68"/>
      <c r="AI1808" s="68"/>
      <c r="AJ1808" s="68"/>
      <c r="AK1808" s="68"/>
      <c r="AL1808" s="68"/>
      <c r="AM1808" s="68"/>
      <c r="AN1808" s="68"/>
      <c r="AO1808" s="68"/>
      <c r="AP1808" s="68"/>
      <c r="AQ1808" s="68"/>
      <c r="AR1808" s="68"/>
      <c r="AS1808" s="68"/>
      <c r="AT1808" s="68"/>
      <c r="AU1808" s="68"/>
      <c r="AV1808" s="68"/>
      <c r="AW1808" s="68"/>
      <c r="AX1808" s="68"/>
      <c r="AY1808" s="68"/>
      <c r="AZ1808" s="68"/>
      <c r="BA1808" s="68"/>
      <c r="BB1808" s="68"/>
      <c r="BC1808" s="68"/>
      <c r="BD1808" s="68"/>
      <c r="BE1808" s="68"/>
      <c r="BF1808" s="68"/>
      <c r="BG1808" s="68"/>
      <c r="BH1808" s="68"/>
      <c r="BI1808" s="68"/>
      <c r="BJ1808" s="68"/>
      <c r="BK1808" s="68"/>
      <c r="BL1808" s="68"/>
      <c r="BM1808" s="68"/>
      <c r="BN1808" s="68"/>
      <c r="BO1808" s="68"/>
      <c r="BP1808" s="68"/>
      <c r="BQ1808" s="68"/>
      <c r="BR1808" s="68"/>
      <c r="BS1808" s="68"/>
      <c r="BT1808" s="68"/>
      <c r="BU1808" s="68"/>
      <c r="BV1808" s="68"/>
      <c r="BW1808" s="68"/>
      <c r="BX1808" s="68"/>
      <c r="BY1808" s="68"/>
      <c r="BZ1808" s="68"/>
      <c r="CA1808" s="68"/>
      <c r="CB1808" s="68"/>
      <c r="CC1808" s="68"/>
      <c r="CD1808" s="68"/>
      <c r="CE1808" s="68"/>
      <c r="CF1808" s="68"/>
      <c r="CG1808" s="68"/>
      <c r="CH1808" s="68"/>
      <c r="CI1808" s="68"/>
    </row>
    <row r="1809">
      <c r="A1809" s="66">
        <v>108.0</v>
      </c>
      <c r="B1809" s="68"/>
      <c r="C1809" s="67" t="s">
        <v>758</v>
      </c>
      <c r="D1809" s="67" t="s">
        <v>990</v>
      </c>
      <c r="E1809" s="66">
        <v>2020.0</v>
      </c>
      <c r="F1809" s="67" t="s">
        <v>991</v>
      </c>
      <c r="G1809" s="67" t="s">
        <v>824</v>
      </c>
      <c r="H1809" s="68"/>
      <c r="I1809" s="67" t="s">
        <v>95</v>
      </c>
      <c r="J1809" s="66">
        <v>2050.0</v>
      </c>
      <c r="K1809" s="66">
        <v>314.38</v>
      </c>
      <c r="L1809" s="66">
        <v>2010.0</v>
      </c>
      <c r="M1809" s="67" t="s">
        <v>85</v>
      </c>
      <c r="N1809" s="66">
        <v>91.0</v>
      </c>
      <c r="O1809" s="68"/>
      <c r="P1809" s="66">
        <v>0.02</v>
      </c>
      <c r="Q1809" s="66"/>
      <c r="R1809" s="66">
        <v>0.333</v>
      </c>
      <c r="S1809" s="68"/>
      <c r="T1809" s="66">
        <v>1.0</v>
      </c>
      <c r="U1809" s="68"/>
      <c r="V1809" s="68"/>
      <c r="W1809" s="68"/>
      <c r="X1809" s="69"/>
      <c r="Y1809" s="69"/>
      <c r="Z1809" s="66">
        <v>1.0</v>
      </c>
      <c r="AA1809" s="66">
        <v>1.0</v>
      </c>
      <c r="AB1809" s="68"/>
      <c r="AC1809" s="68"/>
      <c r="AD1809" s="68"/>
      <c r="AE1809" s="68"/>
      <c r="AF1809" s="68"/>
      <c r="AG1809" s="68"/>
      <c r="AH1809" s="68"/>
      <c r="AI1809" s="68"/>
      <c r="AJ1809" s="68"/>
      <c r="AK1809" s="68"/>
      <c r="AL1809" s="68"/>
      <c r="AM1809" s="68"/>
      <c r="AN1809" s="68"/>
      <c r="AO1809" s="68"/>
      <c r="AP1809" s="68"/>
      <c r="AQ1809" s="68"/>
      <c r="AR1809" s="68"/>
      <c r="AS1809" s="68"/>
      <c r="AT1809" s="68"/>
      <c r="AU1809" s="68"/>
      <c r="AV1809" s="68"/>
      <c r="AW1809" s="68"/>
      <c r="AX1809" s="68"/>
      <c r="AY1809" s="68"/>
      <c r="AZ1809" s="68"/>
      <c r="BA1809" s="68"/>
      <c r="BB1809" s="68"/>
      <c r="BC1809" s="68"/>
      <c r="BD1809" s="68"/>
      <c r="BE1809" s="68"/>
      <c r="BF1809" s="68"/>
      <c r="BG1809" s="68"/>
      <c r="BH1809" s="68"/>
      <c r="BI1809" s="68"/>
      <c r="BJ1809" s="68"/>
      <c r="BK1809" s="68"/>
      <c r="BL1809" s="68"/>
      <c r="BM1809" s="68"/>
      <c r="BN1809" s="68"/>
      <c r="BO1809" s="68"/>
      <c r="BP1809" s="68"/>
      <c r="BQ1809" s="68"/>
      <c r="BR1809" s="68"/>
      <c r="BS1809" s="68"/>
      <c r="BT1809" s="68"/>
      <c r="BU1809" s="68"/>
      <c r="BV1809" s="68"/>
      <c r="BW1809" s="68"/>
      <c r="BX1809" s="68"/>
      <c r="BY1809" s="68"/>
      <c r="BZ1809" s="68"/>
      <c r="CA1809" s="68"/>
      <c r="CB1809" s="68"/>
      <c r="CC1809" s="68"/>
      <c r="CD1809" s="68"/>
      <c r="CE1809" s="68"/>
      <c r="CF1809" s="68"/>
      <c r="CG1809" s="68"/>
      <c r="CH1809" s="68"/>
      <c r="CI1809" s="68"/>
    </row>
    <row r="1810">
      <c r="A1810" s="66">
        <v>108.0</v>
      </c>
      <c r="B1810" s="68"/>
      <c r="C1810" s="67" t="s">
        <v>758</v>
      </c>
      <c r="D1810" s="67" t="s">
        <v>990</v>
      </c>
      <c r="E1810" s="66">
        <v>2020.0</v>
      </c>
      <c r="F1810" s="67" t="s">
        <v>991</v>
      </c>
      <c r="G1810" s="67" t="s">
        <v>824</v>
      </c>
      <c r="H1810" s="68"/>
      <c r="I1810" s="67" t="s">
        <v>95</v>
      </c>
      <c r="J1810" s="66">
        <v>2050.0</v>
      </c>
      <c r="K1810" s="66">
        <v>282.53</v>
      </c>
      <c r="L1810" s="66">
        <v>2010.0</v>
      </c>
      <c r="M1810" s="67" t="s">
        <v>85</v>
      </c>
      <c r="N1810" s="66">
        <v>91.0</v>
      </c>
      <c r="O1810" s="68"/>
      <c r="P1810" s="66">
        <v>0.02</v>
      </c>
      <c r="Q1810" s="66"/>
      <c r="R1810" s="66">
        <v>0.5</v>
      </c>
      <c r="S1810" s="68"/>
      <c r="T1810" s="66">
        <v>1.0</v>
      </c>
      <c r="U1810" s="68"/>
      <c r="V1810" s="68"/>
      <c r="W1810" s="68"/>
      <c r="X1810" s="69"/>
      <c r="Y1810" s="69"/>
      <c r="Z1810" s="66">
        <v>1.0</v>
      </c>
      <c r="AA1810" s="66">
        <v>1.0</v>
      </c>
      <c r="AB1810" s="68"/>
      <c r="AC1810" s="68"/>
      <c r="AD1810" s="68"/>
      <c r="AE1810" s="68"/>
      <c r="AF1810" s="68"/>
      <c r="AG1810" s="68"/>
      <c r="AH1810" s="68"/>
      <c r="AI1810" s="68"/>
      <c r="AJ1810" s="68"/>
      <c r="AK1810" s="68"/>
      <c r="AL1810" s="68"/>
      <c r="AM1810" s="68"/>
      <c r="AN1810" s="68"/>
      <c r="AO1810" s="68"/>
      <c r="AP1810" s="68"/>
      <c r="AQ1810" s="68"/>
      <c r="AR1810" s="68"/>
      <c r="AS1810" s="68"/>
      <c r="AT1810" s="68"/>
      <c r="AU1810" s="68"/>
      <c r="AV1810" s="68"/>
      <c r="AW1810" s="68"/>
      <c r="AX1810" s="68"/>
      <c r="AY1810" s="68"/>
      <c r="AZ1810" s="68"/>
      <c r="BA1810" s="68"/>
      <c r="BB1810" s="68"/>
      <c r="BC1810" s="68"/>
      <c r="BD1810" s="68"/>
      <c r="BE1810" s="68"/>
      <c r="BF1810" s="68"/>
      <c r="BG1810" s="68"/>
      <c r="BH1810" s="68"/>
      <c r="BI1810" s="68"/>
      <c r="BJ1810" s="68"/>
      <c r="BK1810" s="68"/>
      <c r="BL1810" s="68"/>
      <c r="BM1810" s="68"/>
      <c r="BN1810" s="68"/>
      <c r="BO1810" s="68"/>
      <c r="BP1810" s="68"/>
      <c r="BQ1810" s="68"/>
      <c r="BR1810" s="68"/>
      <c r="BS1810" s="68"/>
      <c r="BT1810" s="68"/>
      <c r="BU1810" s="68"/>
      <c r="BV1810" s="68"/>
      <c r="BW1810" s="68"/>
      <c r="BX1810" s="68"/>
      <c r="BY1810" s="68"/>
      <c r="BZ1810" s="68"/>
      <c r="CA1810" s="68"/>
      <c r="CB1810" s="68"/>
      <c r="CC1810" s="68"/>
      <c r="CD1810" s="68"/>
      <c r="CE1810" s="68"/>
      <c r="CF1810" s="68"/>
      <c r="CG1810" s="68"/>
      <c r="CH1810" s="68"/>
      <c r="CI1810" s="68"/>
    </row>
    <row r="1811">
      <c r="A1811" s="66">
        <v>108.0</v>
      </c>
      <c r="B1811" s="68"/>
      <c r="C1811" s="67" t="s">
        <v>758</v>
      </c>
      <c r="D1811" s="67" t="s">
        <v>990</v>
      </c>
      <c r="E1811" s="66">
        <v>2020.0</v>
      </c>
      <c r="F1811" s="67" t="s">
        <v>991</v>
      </c>
      <c r="G1811" s="67" t="s">
        <v>824</v>
      </c>
      <c r="H1811" s="68"/>
      <c r="I1811" s="67" t="s">
        <v>95</v>
      </c>
      <c r="J1811" s="66">
        <v>2050.0</v>
      </c>
      <c r="K1811" s="66">
        <v>282.53</v>
      </c>
      <c r="L1811" s="66">
        <v>2010.0</v>
      </c>
      <c r="M1811" s="67" t="s">
        <v>85</v>
      </c>
      <c r="N1811" s="66">
        <v>91.0</v>
      </c>
      <c r="O1811" s="68"/>
      <c r="P1811" s="66">
        <v>0.02</v>
      </c>
      <c r="Q1811" s="66"/>
      <c r="R1811" s="66">
        <v>0.5</v>
      </c>
      <c r="S1811" s="68"/>
      <c r="T1811" s="66">
        <v>1.0</v>
      </c>
      <c r="U1811" s="68"/>
      <c r="V1811" s="68"/>
      <c r="W1811" s="68"/>
      <c r="X1811" s="69"/>
      <c r="Y1811" s="69"/>
      <c r="Z1811" s="66">
        <v>1.0</v>
      </c>
      <c r="AA1811" s="66">
        <v>1.0</v>
      </c>
      <c r="AB1811" s="68"/>
      <c r="AC1811" s="68"/>
      <c r="AD1811" s="68"/>
      <c r="AE1811" s="68"/>
      <c r="AF1811" s="68"/>
      <c r="AG1811" s="68"/>
      <c r="AH1811" s="68"/>
      <c r="AI1811" s="68"/>
      <c r="AJ1811" s="68"/>
      <c r="AK1811" s="68"/>
      <c r="AL1811" s="68"/>
      <c r="AM1811" s="68"/>
      <c r="AN1811" s="68"/>
      <c r="AO1811" s="68"/>
      <c r="AP1811" s="68"/>
      <c r="AQ1811" s="68"/>
      <c r="AR1811" s="68"/>
      <c r="AS1811" s="68"/>
      <c r="AT1811" s="68"/>
      <c r="AU1811" s="68"/>
      <c r="AV1811" s="68"/>
      <c r="AW1811" s="68"/>
      <c r="AX1811" s="68"/>
      <c r="AY1811" s="68"/>
      <c r="AZ1811" s="68"/>
      <c r="BA1811" s="68"/>
      <c r="BB1811" s="68"/>
      <c r="BC1811" s="68"/>
      <c r="BD1811" s="68"/>
      <c r="BE1811" s="68"/>
      <c r="BF1811" s="68"/>
      <c r="BG1811" s="68"/>
      <c r="BH1811" s="68"/>
      <c r="BI1811" s="68"/>
      <c r="BJ1811" s="68"/>
      <c r="BK1811" s="68"/>
      <c r="BL1811" s="68"/>
      <c r="BM1811" s="68"/>
      <c r="BN1811" s="68"/>
      <c r="BO1811" s="68"/>
      <c r="BP1811" s="68"/>
      <c r="BQ1811" s="68"/>
      <c r="BR1811" s="68"/>
      <c r="BS1811" s="68"/>
      <c r="BT1811" s="68"/>
      <c r="BU1811" s="68"/>
      <c r="BV1811" s="68"/>
      <c r="BW1811" s="68"/>
      <c r="BX1811" s="68"/>
      <c r="BY1811" s="68"/>
      <c r="BZ1811" s="68"/>
      <c r="CA1811" s="68"/>
      <c r="CB1811" s="68"/>
      <c r="CC1811" s="68"/>
      <c r="CD1811" s="68"/>
      <c r="CE1811" s="68"/>
      <c r="CF1811" s="68"/>
      <c r="CG1811" s="68"/>
      <c r="CH1811" s="68"/>
      <c r="CI1811" s="68"/>
    </row>
    <row r="1812">
      <c r="A1812" s="66">
        <v>108.0</v>
      </c>
      <c r="B1812" s="68"/>
      <c r="C1812" s="67" t="s">
        <v>758</v>
      </c>
      <c r="D1812" s="67" t="s">
        <v>990</v>
      </c>
      <c r="E1812" s="66">
        <v>2020.0</v>
      </c>
      <c r="F1812" s="67" t="s">
        <v>991</v>
      </c>
      <c r="G1812" s="67" t="s">
        <v>824</v>
      </c>
      <c r="H1812" s="68"/>
      <c r="I1812" s="67" t="s">
        <v>95</v>
      </c>
      <c r="J1812" s="66">
        <v>2050.0</v>
      </c>
      <c r="K1812" s="66">
        <v>282.53</v>
      </c>
      <c r="L1812" s="66">
        <v>2010.0</v>
      </c>
      <c r="M1812" s="67" t="s">
        <v>85</v>
      </c>
      <c r="N1812" s="66">
        <v>91.0</v>
      </c>
      <c r="O1812" s="68"/>
      <c r="P1812" s="66">
        <v>0.02</v>
      </c>
      <c r="Q1812" s="66"/>
      <c r="R1812" s="66">
        <v>0.5</v>
      </c>
      <c r="S1812" s="68"/>
      <c r="T1812" s="66">
        <v>1.0</v>
      </c>
      <c r="U1812" s="68"/>
      <c r="V1812" s="68"/>
      <c r="W1812" s="68"/>
      <c r="X1812" s="69"/>
      <c r="Y1812" s="69"/>
      <c r="Z1812" s="66">
        <v>1.0</v>
      </c>
      <c r="AA1812" s="66">
        <v>1.0</v>
      </c>
      <c r="AB1812" s="68"/>
      <c r="AC1812" s="68"/>
      <c r="AD1812" s="68"/>
      <c r="AE1812" s="68"/>
      <c r="AF1812" s="68"/>
      <c r="AG1812" s="68"/>
      <c r="AH1812" s="68"/>
      <c r="AI1812" s="68"/>
      <c r="AJ1812" s="68"/>
      <c r="AK1812" s="68"/>
      <c r="AL1812" s="68"/>
      <c r="AM1812" s="68"/>
      <c r="AN1812" s="68"/>
      <c r="AO1812" s="68"/>
      <c r="AP1812" s="68"/>
      <c r="AQ1812" s="68"/>
      <c r="AR1812" s="68"/>
      <c r="AS1812" s="68"/>
      <c r="AT1812" s="68"/>
      <c r="AU1812" s="68"/>
      <c r="AV1812" s="68"/>
      <c r="AW1812" s="68"/>
      <c r="AX1812" s="68"/>
      <c r="AY1812" s="68"/>
      <c r="AZ1812" s="68"/>
      <c r="BA1812" s="68"/>
      <c r="BB1812" s="68"/>
      <c r="BC1812" s="68"/>
      <c r="BD1812" s="68"/>
      <c r="BE1812" s="68"/>
      <c r="BF1812" s="68"/>
      <c r="BG1812" s="68"/>
      <c r="BH1812" s="68"/>
      <c r="BI1812" s="68"/>
      <c r="BJ1812" s="68"/>
      <c r="BK1812" s="68"/>
      <c r="BL1812" s="68"/>
      <c r="BM1812" s="68"/>
      <c r="BN1812" s="68"/>
      <c r="BO1812" s="68"/>
      <c r="BP1812" s="68"/>
      <c r="BQ1812" s="68"/>
      <c r="BR1812" s="68"/>
      <c r="BS1812" s="68"/>
      <c r="BT1812" s="68"/>
      <c r="BU1812" s="68"/>
      <c r="BV1812" s="68"/>
      <c r="BW1812" s="68"/>
      <c r="BX1812" s="68"/>
      <c r="BY1812" s="68"/>
      <c r="BZ1812" s="68"/>
      <c r="CA1812" s="68"/>
      <c r="CB1812" s="68"/>
      <c r="CC1812" s="68"/>
      <c r="CD1812" s="68"/>
      <c r="CE1812" s="68"/>
      <c r="CF1812" s="68"/>
      <c r="CG1812" s="68"/>
      <c r="CH1812" s="68"/>
      <c r="CI1812" s="68"/>
    </row>
    <row r="1813">
      <c r="A1813" s="66">
        <v>108.0</v>
      </c>
      <c r="B1813" s="68"/>
      <c r="C1813" s="67" t="s">
        <v>758</v>
      </c>
      <c r="D1813" s="67" t="s">
        <v>990</v>
      </c>
      <c r="E1813" s="66">
        <v>2020.0</v>
      </c>
      <c r="F1813" s="67" t="s">
        <v>991</v>
      </c>
      <c r="G1813" s="67" t="s">
        <v>824</v>
      </c>
      <c r="H1813" s="68"/>
      <c r="I1813" s="67" t="s">
        <v>95</v>
      </c>
      <c r="J1813" s="66">
        <v>2050.0</v>
      </c>
      <c r="K1813" s="66">
        <v>232.53</v>
      </c>
      <c r="L1813" s="66">
        <v>2010.0</v>
      </c>
      <c r="M1813" s="67" t="s">
        <v>85</v>
      </c>
      <c r="N1813" s="66">
        <v>91.0</v>
      </c>
      <c r="O1813" s="68"/>
      <c r="P1813" s="66">
        <v>0.02</v>
      </c>
      <c r="Q1813" s="66"/>
      <c r="R1813" s="66">
        <v>0.8</v>
      </c>
      <c r="S1813" s="68"/>
      <c r="T1813" s="66">
        <v>1.0</v>
      </c>
      <c r="U1813" s="68"/>
      <c r="V1813" s="68"/>
      <c r="W1813" s="68"/>
      <c r="X1813" s="69"/>
      <c r="Y1813" s="69"/>
      <c r="Z1813" s="66">
        <v>1.0</v>
      </c>
      <c r="AA1813" s="66">
        <v>1.0</v>
      </c>
      <c r="AB1813" s="68"/>
      <c r="AC1813" s="68"/>
      <c r="AD1813" s="68"/>
      <c r="AE1813" s="68"/>
      <c r="AF1813" s="68"/>
      <c r="AG1813" s="68"/>
      <c r="AH1813" s="68"/>
      <c r="AI1813" s="68"/>
      <c r="AJ1813" s="68"/>
      <c r="AK1813" s="68"/>
      <c r="AL1813" s="68"/>
      <c r="AM1813" s="68"/>
      <c r="AN1813" s="68"/>
      <c r="AO1813" s="68"/>
      <c r="AP1813" s="68"/>
      <c r="AQ1813" s="68"/>
      <c r="AR1813" s="68"/>
      <c r="AS1813" s="68"/>
      <c r="AT1813" s="68"/>
      <c r="AU1813" s="68"/>
      <c r="AV1813" s="68"/>
      <c r="AW1813" s="68"/>
      <c r="AX1813" s="68"/>
      <c r="AY1813" s="68"/>
      <c r="AZ1813" s="68"/>
      <c r="BA1813" s="68"/>
      <c r="BB1813" s="68"/>
      <c r="BC1813" s="68"/>
      <c r="BD1813" s="68"/>
      <c r="BE1813" s="68"/>
      <c r="BF1813" s="68"/>
      <c r="BG1813" s="68"/>
      <c r="BH1813" s="68"/>
      <c r="BI1813" s="68"/>
      <c r="BJ1813" s="68"/>
      <c r="BK1813" s="68"/>
      <c r="BL1813" s="68"/>
      <c r="BM1813" s="68"/>
      <c r="BN1813" s="68"/>
      <c r="BO1813" s="68"/>
      <c r="BP1813" s="68"/>
      <c r="BQ1813" s="68"/>
      <c r="BR1813" s="68"/>
      <c r="BS1813" s="68"/>
      <c r="BT1813" s="68"/>
      <c r="BU1813" s="68"/>
      <c r="BV1813" s="68"/>
      <c r="BW1813" s="68"/>
      <c r="BX1813" s="68"/>
      <c r="BY1813" s="68"/>
      <c r="BZ1813" s="68"/>
      <c r="CA1813" s="68"/>
      <c r="CB1813" s="68"/>
      <c r="CC1813" s="68"/>
      <c r="CD1813" s="68"/>
      <c r="CE1813" s="68"/>
      <c r="CF1813" s="68"/>
      <c r="CG1813" s="68"/>
      <c r="CH1813" s="68"/>
      <c r="CI1813" s="68"/>
    </row>
    <row r="1814">
      <c r="A1814" s="66">
        <v>108.0</v>
      </c>
      <c r="B1814" s="68"/>
      <c r="C1814" s="67" t="s">
        <v>758</v>
      </c>
      <c r="D1814" s="67" t="s">
        <v>990</v>
      </c>
      <c r="E1814" s="66">
        <v>2020.0</v>
      </c>
      <c r="F1814" s="67" t="s">
        <v>991</v>
      </c>
      <c r="G1814" s="67" t="s">
        <v>824</v>
      </c>
      <c r="H1814" s="68"/>
      <c r="I1814" s="67" t="s">
        <v>95</v>
      </c>
      <c r="J1814" s="66">
        <v>2050.0</v>
      </c>
      <c r="K1814" s="66">
        <v>204.21</v>
      </c>
      <c r="L1814" s="66">
        <v>2010.0</v>
      </c>
      <c r="M1814" s="67" t="s">
        <v>85</v>
      </c>
      <c r="N1814" s="66">
        <v>91.0</v>
      </c>
      <c r="O1814" s="68"/>
      <c r="P1814" s="66">
        <v>0.02</v>
      </c>
      <c r="Q1814" s="66"/>
      <c r="R1814" s="66">
        <v>1.0000001</v>
      </c>
      <c r="S1814" s="68"/>
      <c r="T1814" s="66">
        <v>1.0</v>
      </c>
      <c r="U1814" s="68"/>
      <c r="V1814" s="68"/>
      <c r="W1814" s="68"/>
      <c r="X1814" s="69"/>
      <c r="Y1814" s="69"/>
      <c r="Z1814" s="66">
        <v>1.0</v>
      </c>
      <c r="AA1814" s="66">
        <v>1.0</v>
      </c>
      <c r="AB1814" s="68"/>
      <c r="AC1814" s="68"/>
      <c r="AD1814" s="68"/>
      <c r="AE1814" s="68"/>
      <c r="AF1814" s="68"/>
      <c r="AG1814" s="68"/>
      <c r="AH1814" s="68"/>
      <c r="AI1814" s="68"/>
      <c r="AJ1814" s="68"/>
      <c r="AK1814" s="68"/>
      <c r="AL1814" s="68"/>
      <c r="AM1814" s="68"/>
      <c r="AN1814" s="68"/>
      <c r="AO1814" s="68"/>
      <c r="AP1814" s="68"/>
      <c r="AQ1814" s="68"/>
      <c r="AR1814" s="68"/>
      <c r="AS1814" s="68"/>
      <c r="AT1814" s="68"/>
      <c r="AU1814" s="68"/>
      <c r="AV1814" s="68"/>
      <c r="AW1814" s="68"/>
      <c r="AX1814" s="68"/>
      <c r="AY1814" s="68"/>
      <c r="AZ1814" s="68"/>
      <c r="BA1814" s="68"/>
      <c r="BB1814" s="68"/>
      <c r="BC1814" s="68"/>
      <c r="BD1814" s="68"/>
      <c r="BE1814" s="68"/>
      <c r="BF1814" s="68"/>
      <c r="BG1814" s="68"/>
      <c r="BH1814" s="68"/>
      <c r="BI1814" s="68"/>
      <c r="BJ1814" s="68"/>
      <c r="BK1814" s="68"/>
      <c r="BL1814" s="68"/>
      <c r="BM1814" s="68"/>
      <c r="BN1814" s="68"/>
      <c r="BO1814" s="68"/>
      <c r="BP1814" s="68"/>
      <c r="BQ1814" s="68"/>
      <c r="BR1814" s="68"/>
      <c r="BS1814" s="68"/>
      <c r="BT1814" s="68"/>
      <c r="BU1814" s="68"/>
      <c r="BV1814" s="68"/>
      <c r="BW1814" s="68"/>
      <c r="BX1814" s="68"/>
      <c r="BY1814" s="68"/>
      <c r="BZ1814" s="68"/>
      <c r="CA1814" s="68"/>
      <c r="CB1814" s="68"/>
      <c r="CC1814" s="68"/>
      <c r="CD1814" s="68"/>
      <c r="CE1814" s="68"/>
      <c r="CF1814" s="68"/>
      <c r="CG1814" s="68"/>
      <c r="CH1814" s="68"/>
      <c r="CI1814" s="68"/>
    </row>
    <row r="1815">
      <c r="A1815" s="66">
        <v>108.0</v>
      </c>
      <c r="B1815" s="68"/>
      <c r="C1815" s="67" t="s">
        <v>758</v>
      </c>
      <c r="D1815" s="67" t="s">
        <v>990</v>
      </c>
      <c r="E1815" s="66">
        <v>2020.0</v>
      </c>
      <c r="F1815" s="67" t="s">
        <v>991</v>
      </c>
      <c r="G1815" s="67" t="s">
        <v>824</v>
      </c>
      <c r="H1815" s="68"/>
      <c r="I1815" s="67" t="s">
        <v>95</v>
      </c>
      <c r="J1815" s="66">
        <v>2050.0</v>
      </c>
      <c r="K1815" s="66">
        <v>204.21</v>
      </c>
      <c r="L1815" s="66">
        <v>2010.0</v>
      </c>
      <c r="M1815" s="67" t="s">
        <v>85</v>
      </c>
      <c r="N1815" s="66">
        <v>91.0</v>
      </c>
      <c r="O1815" s="68"/>
      <c r="P1815" s="66">
        <v>0.02</v>
      </c>
      <c r="Q1815" s="66"/>
      <c r="R1815" s="66">
        <v>1.0000001</v>
      </c>
      <c r="S1815" s="68"/>
      <c r="T1815" s="66">
        <v>1.0</v>
      </c>
      <c r="U1815" s="68"/>
      <c r="V1815" s="68"/>
      <c r="W1815" s="68"/>
      <c r="X1815" s="69"/>
      <c r="Y1815" s="69"/>
      <c r="Z1815" s="66">
        <v>1.0</v>
      </c>
      <c r="AA1815" s="66">
        <v>1.0</v>
      </c>
      <c r="AB1815" s="68"/>
      <c r="AC1815" s="68"/>
      <c r="AD1815" s="68"/>
      <c r="AE1815" s="68"/>
      <c r="AF1815" s="68"/>
      <c r="AG1815" s="68"/>
      <c r="AH1815" s="68"/>
      <c r="AI1815" s="68"/>
      <c r="AJ1815" s="68"/>
      <c r="AK1815" s="68"/>
      <c r="AL1815" s="68"/>
      <c r="AM1815" s="68"/>
      <c r="AN1815" s="68"/>
      <c r="AO1815" s="68"/>
      <c r="AP1815" s="68"/>
      <c r="AQ1815" s="68"/>
      <c r="AR1815" s="68"/>
      <c r="AS1815" s="68"/>
      <c r="AT1815" s="68"/>
      <c r="AU1815" s="68"/>
      <c r="AV1815" s="68"/>
      <c r="AW1815" s="68"/>
      <c r="AX1815" s="68"/>
      <c r="AY1815" s="68"/>
      <c r="AZ1815" s="68"/>
      <c r="BA1815" s="68"/>
      <c r="BB1815" s="68"/>
      <c r="BC1815" s="68"/>
      <c r="BD1815" s="68"/>
      <c r="BE1815" s="68"/>
      <c r="BF1815" s="68"/>
      <c r="BG1815" s="68"/>
      <c r="BH1815" s="68"/>
      <c r="BI1815" s="68"/>
      <c r="BJ1815" s="68"/>
      <c r="BK1815" s="68"/>
      <c r="BL1815" s="68"/>
      <c r="BM1815" s="68"/>
      <c r="BN1815" s="68"/>
      <c r="BO1815" s="68"/>
      <c r="BP1815" s="68"/>
      <c r="BQ1815" s="68"/>
      <c r="BR1815" s="68"/>
      <c r="BS1815" s="68"/>
      <c r="BT1815" s="68"/>
      <c r="BU1815" s="68"/>
      <c r="BV1815" s="68"/>
      <c r="BW1815" s="68"/>
      <c r="BX1815" s="68"/>
      <c r="BY1815" s="68"/>
      <c r="BZ1815" s="68"/>
      <c r="CA1815" s="68"/>
      <c r="CB1815" s="68"/>
      <c r="CC1815" s="68"/>
      <c r="CD1815" s="68"/>
      <c r="CE1815" s="68"/>
      <c r="CF1815" s="68"/>
      <c r="CG1815" s="68"/>
      <c r="CH1815" s="68"/>
      <c r="CI1815" s="68"/>
    </row>
    <row r="1816">
      <c r="A1816" s="66">
        <v>108.0</v>
      </c>
      <c r="B1816" s="68"/>
      <c r="C1816" s="67" t="s">
        <v>758</v>
      </c>
      <c r="D1816" s="67" t="s">
        <v>990</v>
      </c>
      <c r="E1816" s="66">
        <v>2020.0</v>
      </c>
      <c r="F1816" s="67" t="s">
        <v>991</v>
      </c>
      <c r="G1816" s="67" t="s">
        <v>824</v>
      </c>
      <c r="H1816" s="68"/>
      <c r="I1816" s="67" t="s">
        <v>95</v>
      </c>
      <c r="J1816" s="66">
        <v>2050.0</v>
      </c>
      <c r="K1816" s="66">
        <v>204.21</v>
      </c>
      <c r="L1816" s="66">
        <v>2010.0</v>
      </c>
      <c r="M1816" s="67" t="s">
        <v>85</v>
      </c>
      <c r="N1816" s="66">
        <v>91.0</v>
      </c>
      <c r="O1816" s="68"/>
      <c r="P1816" s="66">
        <v>0.02</v>
      </c>
      <c r="Q1816" s="66"/>
      <c r="R1816" s="66">
        <v>1.0000001</v>
      </c>
      <c r="S1816" s="68"/>
      <c r="T1816" s="66">
        <v>1.0</v>
      </c>
      <c r="U1816" s="68"/>
      <c r="V1816" s="68"/>
      <c r="W1816" s="68"/>
      <c r="X1816" s="69"/>
      <c r="Y1816" s="69"/>
      <c r="Z1816" s="66">
        <v>1.0</v>
      </c>
      <c r="AA1816" s="66">
        <v>1.0</v>
      </c>
      <c r="AB1816" s="68"/>
      <c r="AC1816" s="68"/>
      <c r="AD1816" s="68"/>
      <c r="AE1816" s="68"/>
      <c r="AF1816" s="68"/>
      <c r="AG1816" s="68"/>
      <c r="AH1816" s="68"/>
      <c r="AI1816" s="68"/>
      <c r="AJ1816" s="68"/>
      <c r="AK1816" s="68"/>
      <c r="AL1816" s="68"/>
      <c r="AM1816" s="68"/>
      <c r="AN1816" s="68"/>
      <c r="AO1816" s="68"/>
      <c r="AP1816" s="68"/>
      <c r="AQ1816" s="68"/>
      <c r="AR1816" s="68"/>
      <c r="AS1816" s="68"/>
      <c r="AT1816" s="68"/>
      <c r="AU1816" s="68"/>
      <c r="AV1816" s="68"/>
      <c r="AW1816" s="68"/>
      <c r="AX1816" s="68"/>
      <c r="AY1816" s="68"/>
      <c r="AZ1816" s="68"/>
      <c r="BA1816" s="68"/>
      <c r="BB1816" s="68"/>
      <c r="BC1816" s="68"/>
      <c r="BD1816" s="68"/>
      <c r="BE1816" s="68"/>
      <c r="BF1816" s="68"/>
      <c r="BG1816" s="68"/>
      <c r="BH1816" s="68"/>
      <c r="BI1816" s="68"/>
      <c r="BJ1816" s="68"/>
      <c r="BK1816" s="68"/>
      <c r="BL1816" s="68"/>
      <c r="BM1816" s="68"/>
      <c r="BN1816" s="68"/>
      <c r="BO1816" s="68"/>
      <c r="BP1816" s="68"/>
      <c r="BQ1816" s="68"/>
      <c r="BR1816" s="68"/>
      <c r="BS1816" s="68"/>
      <c r="BT1816" s="68"/>
      <c r="BU1816" s="68"/>
      <c r="BV1816" s="68"/>
      <c r="BW1816" s="68"/>
      <c r="BX1816" s="68"/>
      <c r="BY1816" s="68"/>
      <c r="BZ1816" s="68"/>
      <c r="CA1816" s="68"/>
      <c r="CB1816" s="68"/>
      <c r="CC1816" s="68"/>
      <c r="CD1816" s="68"/>
      <c r="CE1816" s="68"/>
      <c r="CF1816" s="68"/>
      <c r="CG1816" s="68"/>
      <c r="CH1816" s="68"/>
      <c r="CI1816" s="68"/>
    </row>
    <row r="1817">
      <c r="A1817" s="66">
        <v>108.0</v>
      </c>
      <c r="B1817" s="68"/>
      <c r="C1817" s="67" t="s">
        <v>758</v>
      </c>
      <c r="D1817" s="67" t="s">
        <v>990</v>
      </c>
      <c r="E1817" s="66">
        <v>2020.0</v>
      </c>
      <c r="F1817" s="67" t="s">
        <v>991</v>
      </c>
      <c r="G1817" s="67" t="s">
        <v>824</v>
      </c>
      <c r="H1817" s="68"/>
      <c r="I1817" s="67" t="s">
        <v>95</v>
      </c>
      <c r="J1817" s="66">
        <v>2050.0</v>
      </c>
      <c r="K1817" s="66">
        <v>204.21</v>
      </c>
      <c r="L1817" s="66">
        <v>2010.0</v>
      </c>
      <c r="M1817" s="67" t="s">
        <v>85</v>
      </c>
      <c r="N1817" s="66">
        <v>91.0</v>
      </c>
      <c r="O1817" s="68"/>
      <c r="P1817" s="66">
        <v>0.02</v>
      </c>
      <c r="Q1817" s="66"/>
      <c r="R1817" s="66">
        <v>1.0000001</v>
      </c>
      <c r="S1817" s="68"/>
      <c r="T1817" s="66">
        <v>1.0</v>
      </c>
      <c r="U1817" s="68"/>
      <c r="V1817" s="68"/>
      <c r="W1817" s="68"/>
      <c r="X1817" s="69"/>
      <c r="Y1817" s="69"/>
      <c r="Z1817" s="66">
        <v>1.0</v>
      </c>
      <c r="AA1817" s="66">
        <v>1.0</v>
      </c>
      <c r="AB1817" s="68"/>
      <c r="AC1817" s="68"/>
      <c r="AD1817" s="68"/>
      <c r="AE1817" s="68"/>
      <c r="AF1817" s="68"/>
      <c r="AG1817" s="68"/>
      <c r="AH1817" s="68"/>
      <c r="AI1817" s="68"/>
      <c r="AJ1817" s="68"/>
      <c r="AK1817" s="68"/>
      <c r="AL1817" s="68"/>
      <c r="AM1817" s="68"/>
      <c r="AN1817" s="68"/>
      <c r="AO1817" s="68"/>
      <c r="AP1817" s="68"/>
      <c r="AQ1817" s="68"/>
      <c r="AR1817" s="68"/>
      <c r="AS1817" s="68"/>
      <c r="AT1817" s="68"/>
      <c r="AU1817" s="68"/>
      <c r="AV1817" s="68"/>
      <c r="AW1817" s="68"/>
      <c r="AX1817" s="68"/>
      <c r="AY1817" s="68"/>
      <c r="AZ1817" s="68"/>
      <c r="BA1817" s="68"/>
      <c r="BB1817" s="68"/>
      <c r="BC1817" s="68"/>
      <c r="BD1817" s="68"/>
      <c r="BE1817" s="68"/>
      <c r="BF1817" s="68"/>
      <c r="BG1817" s="68"/>
      <c r="BH1817" s="68"/>
      <c r="BI1817" s="68"/>
      <c r="BJ1817" s="68"/>
      <c r="BK1817" s="68"/>
      <c r="BL1817" s="68"/>
      <c r="BM1817" s="68"/>
      <c r="BN1817" s="68"/>
      <c r="BO1817" s="68"/>
      <c r="BP1817" s="68"/>
      <c r="BQ1817" s="68"/>
      <c r="BR1817" s="68"/>
      <c r="BS1817" s="68"/>
      <c r="BT1817" s="68"/>
      <c r="BU1817" s="68"/>
      <c r="BV1817" s="68"/>
      <c r="BW1817" s="68"/>
      <c r="BX1817" s="68"/>
      <c r="BY1817" s="68"/>
      <c r="BZ1817" s="68"/>
      <c r="CA1817" s="68"/>
      <c r="CB1817" s="68"/>
      <c r="CC1817" s="68"/>
      <c r="CD1817" s="68"/>
      <c r="CE1817" s="68"/>
      <c r="CF1817" s="68"/>
      <c r="CG1817" s="68"/>
      <c r="CH1817" s="68"/>
      <c r="CI1817" s="68"/>
    </row>
    <row r="1818">
      <c r="A1818" s="66">
        <v>108.0</v>
      </c>
      <c r="B1818" s="68"/>
      <c r="C1818" s="67" t="s">
        <v>758</v>
      </c>
      <c r="D1818" s="67" t="s">
        <v>990</v>
      </c>
      <c r="E1818" s="66">
        <v>2020.0</v>
      </c>
      <c r="F1818" s="67" t="s">
        <v>991</v>
      </c>
      <c r="G1818" s="67" t="s">
        <v>824</v>
      </c>
      <c r="H1818" s="68"/>
      <c r="I1818" s="67" t="s">
        <v>95</v>
      </c>
      <c r="J1818" s="66">
        <v>2050.0</v>
      </c>
      <c r="K1818" s="66">
        <v>204.21</v>
      </c>
      <c r="L1818" s="66">
        <v>2010.0</v>
      </c>
      <c r="M1818" s="67" t="s">
        <v>85</v>
      </c>
      <c r="N1818" s="66">
        <v>91.0</v>
      </c>
      <c r="O1818" s="68"/>
      <c r="P1818" s="66">
        <v>0.02</v>
      </c>
      <c r="Q1818" s="66"/>
      <c r="R1818" s="66">
        <v>1.0000001</v>
      </c>
      <c r="S1818" s="68"/>
      <c r="T1818" s="66">
        <v>1.0</v>
      </c>
      <c r="U1818" s="68"/>
      <c r="V1818" s="68"/>
      <c r="W1818" s="68"/>
      <c r="X1818" s="69"/>
      <c r="Y1818" s="69"/>
      <c r="Z1818" s="66">
        <v>1.0</v>
      </c>
      <c r="AA1818" s="66">
        <v>1.0</v>
      </c>
      <c r="AB1818" s="68"/>
      <c r="AC1818" s="68"/>
      <c r="AD1818" s="68"/>
      <c r="AE1818" s="68"/>
      <c r="AF1818" s="68"/>
      <c r="AG1818" s="68"/>
      <c r="AH1818" s="68"/>
      <c r="AI1818" s="68"/>
      <c r="AJ1818" s="68"/>
      <c r="AK1818" s="68"/>
      <c r="AL1818" s="68"/>
      <c r="AM1818" s="68"/>
      <c r="AN1818" s="68"/>
      <c r="AO1818" s="68"/>
      <c r="AP1818" s="68"/>
      <c r="AQ1818" s="68"/>
      <c r="AR1818" s="68"/>
      <c r="AS1818" s="68"/>
      <c r="AT1818" s="68"/>
      <c r="AU1818" s="68"/>
      <c r="AV1818" s="68"/>
      <c r="AW1818" s="68"/>
      <c r="AX1818" s="68"/>
      <c r="AY1818" s="68"/>
      <c r="AZ1818" s="68"/>
      <c r="BA1818" s="68"/>
      <c r="BB1818" s="68"/>
      <c r="BC1818" s="68"/>
      <c r="BD1818" s="68"/>
      <c r="BE1818" s="68"/>
      <c r="BF1818" s="68"/>
      <c r="BG1818" s="68"/>
      <c r="BH1818" s="68"/>
      <c r="BI1818" s="68"/>
      <c r="BJ1818" s="68"/>
      <c r="BK1818" s="68"/>
      <c r="BL1818" s="68"/>
      <c r="BM1818" s="68"/>
      <c r="BN1818" s="68"/>
      <c r="BO1818" s="68"/>
      <c r="BP1818" s="68"/>
      <c r="BQ1818" s="68"/>
      <c r="BR1818" s="68"/>
      <c r="BS1818" s="68"/>
      <c r="BT1818" s="68"/>
      <c r="BU1818" s="68"/>
      <c r="BV1818" s="68"/>
      <c r="BW1818" s="68"/>
      <c r="BX1818" s="68"/>
      <c r="BY1818" s="68"/>
      <c r="BZ1818" s="68"/>
      <c r="CA1818" s="68"/>
      <c r="CB1818" s="68"/>
      <c r="CC1818" s="68"/>
      <c r="CD1818" s="68"/>
      <c r="CE1818" s="68"/>
      <c r="CF1818" s="68"/>
      <c r="CG1818" s="68"/>
      <c r="CH1818" s="68"/>
      <c r="CI1818" s="68"/>
    </row>
    <row r="1819">
      <c r="A1819" s="66">
        <v>108.0</v>
      </c>
      <c r="B1819" s="68"/>
      <c r="C1819" s="67" t="s">
        <v>758</v>
      </c>
      <c r="D1819" s="67" t="s">
        <v>990</v>
      </c>
      <c r="E1819" s="66">
        <v>2020.0</v>
      </c>
      <c r="F1819" s="67" t="s">
        <v>991</v>
      </c>
      <c r="G1819" s="67" t="s">
        <v>824</v>
      </c>
      <c r="H1819" s="68"/>
      <c r="I1819" s="67" t="s">
        <v>95</v>
      </c>
      <c r="J1819" s="66">
        <v>2050.0</v>
      </c>
      <c r="K1819" s="66">
        <v>204.21</v>
      </c>
      <c r="L1819" s="66">
        <v>2010.0</v>
      </c>
      <c r="M1819" s="67" t="s">
        <v>85</v>
      </c>
      <c r="N1819" s="66">
        <v>91.0</v>
      </c>
      <c r="O1819" s="68"/>
      <c r="P1819" s="66">
        <v>0.02</v>
      </c>
      <c r="Q1819" s="66"/>
      <c r="R1819" s="66">
        <v>1.0000001</v>
      </c>
      <c r="S1819" s="68"/>
      <c r="T1819" s="66">
        <v>1.0</v>
      </c>
      <c r="U1819" s="68"/>
      <c r="V1819" s="68"/>
      <c r="W1819" s="68"/>
      <c r="X1819" s="69"/>
      <c r="Y1819" s="69"/>
      <c r="Z1819" s="66">
        <v>1.0</v>
      </c>
      <c r="AA1819" s="66">
        <v>1.0</v>
      </c>
      <c r="AB1819" s="68"/>
      <c r="AC1819" s="68"/>
      <c r="AD1819" s="68"/>
      <c r="AE1819" s="68"/>
      <c r="AF1819" s="68"/>
      <c r="AG1819" s="68"/>
      <c r="AH1819" s="68"/>
      <c r="AI1819" s="68"/>
      <c r="AJ1819" s="68"/>
      <c r="AK1819" s="68"/>
      <c r="AL1819" s="68"/>
      <c r="AM1819" s="68"/>
      <c r="AN1819" s="68"/>
      <c r="AO1819" s="68"/>
      <c r="AP1819" s="68"/>
      <c r="AQ1819" s="68"/>
      <c r="AR1819" s="68"/>
      <c r="AS1819" s="68"/>
      <c r="AT1819" s="68"/>
      <c r="AU1819" s="68"/>
      <c r="AV1819" s="68"/>
      <c r="AW1819" s="68"/>
      <c r="AX1819" s="68"/>
      <c r="AY1819" s="68"/>
      <c r="AZ1819" s="68"/>
      <c r="BA1819" s="68"/>
      <c r="BB1819" s="68"/>
      <c r="BC1819" s="68"/>
      <c r="BD1819" s="68"/>
      <c r="BE1819" s="68"/>
      <c r="BF1819" s="68"/>
      <c r="BG1819" s="68"/>
      <c r="BH1819" s="68"/>
      <c r="BI1819" s="68"/>
      <c r="BJ1819" s="68"/>
      <c r="BK1819" s="68"/>
      <c r="BL1819" s="68"/>
      <c r="BM1819" s="68"/>
      <c r="BN1819" s="68"/>
      <c r="BO1819" s="68"/>
      <c r="BP1819" s="68"/>
      <c r="BQ1819" s="68"/>
      <c r="BR1819" s="68"/>
      <c r="BS1819" s="68"/>
      <c r="BT1819" s="68"/>
      <c r="BU1819" s="68"/>
      <c r="BV1819" s="68"/>
      <c r="BW1819" s="68"/>
      <c r="BX1819" s="68"/>
      <c r="BY1819" s="68"/>
      <c r="BZ1819" s="68"/>
      <c r="CA1819" s="68"/>
      <c r="CB1819" s="68"/>
      <c r="CC1819" s="68"/>
      <c r="CD1819" s="68"/>
      <c r="CE1819" s="68"/>
      <c r="CF1819" s="68"/>
      <c r="CG1819" s="68"/>
      <c r="CH1819" s="68"/>
      <c r="CI1819" s="68"/>
    </row>
    <row r="1820">
      <c r="A1820" s="66">
        <v>108.0</v>
      </c>
      <c r="B1820" s="68"/>
      <c r="C1820" s="67" t="s">
        <v>758</v>
      </c>
      <c r="D1820" s="67" t="s">
        <v>990</v>
      </c>
      <c r="E1820" s="66">
        <v>2020.0</v>
      </c>
      <c r="F1820" s="67" t="s">
        <v>991</v>
      </c>
      <c r="G1820" s="67" t="s">
        <v>824</v>
      </c>
      <c r="H1820" s="68"/>
      <c r="I1820" s="67" t="s">
        <v>95</v>
      </c>
      <c r="J1820" s="66">
        <v>2050.0</v>
      </c>
      <c r="K1820" s="66">
        <v>204.21</v>
      </c>
      <c r="L1820" s="66">
        <v>2010.0</v>
      </c>
      <c r="M1820" s="67" t="s">
        <v>85</v>
      </c>
      <c r="N1820" s="66">
        <v>91.0</v>
      </c>
      <c r="O1820" s="68"/>
      <c r="P1820" s="66">
        <v>0.02</v>
      </c>
      <c r="Q1820" s="66"/>
      <c r="R1820" s="66">
        <v>1.0000001</v>
      </c>
      <c r="S1820" s="68"/>
      <c r="T1820" s="66">
        <v>1.0</v>
      </c>
      <c r="U1820" s="68"/>
      <c r="V1820" s="68"/>
      <c r="W1820" s="68"/>
      <c r="X1820" s="69"/>
      <c r="Y1820" s="69"/>
      <c r="Z1820" s="66">
        <v>1.0</v>
      </c>
      <c r="AA1820" s="66">
        <v>1.0</v>
      </c>
      <c r="AB1820" s="68"/>
      <c r="AC1820" s="68"/>
      <c r="AD1820" s="68"/>
      <c r="AE1820" s="68"/>
      <c r="AF1820" s="68"/>
      <c r="AG1820" s="68"/>
      <c r="AH1820" s="68"/>
      <c r="AI1820" s="68"/>
      <c r="AJ1820" s="68"/>
      <c r="AK1820" s="68"/>
      <c r="AL1820" s="68"/>
      <c r="AM1820" s="68"/>
      <c r="AN1820" s="68"/>
      <c r="AO1820" s="68"/>
      <c r="AP1820" s="68"/>
      <c r="AQ1820" s="68"/>
      <c r="AR1820" s="68"/>
      <c r="AS1820" s="68"/>
      <c r="AT1820" s="68"/>
      <c r="AU1820" s="68"/>
      <c r="AV1820" s="68"/>
      <c r="AW1820" s="68"/>
      <c r="AX1820" s="68"/>
      <c r="AY1820" s="68"/>
      <c r="AZ1820" s="68"/>
      <c r="BA1820" s="68"/>
      <c r="BB1820" s="68"/>
      <c r="BC1820" s="68"/>
      <c r="BD1820" s="68"/>
      <c r="BE1820" s="68"/>
      <c r="BF1820" s="68"/>
      <c r="BG1820" s="68"/>
      <c r="BH1820" s="68"/>
      <c r="BI1820" s="68"/>
      <c r="BJ1820" s="68"/>
      <c r="BK1820" s="68"/>
      <c r="BL1820" s="68"/>
      <c r="BM1820" s="68"/>
      <c r="BN1820" s="68"/>
      <c r="BO1820" s="68"/>
      <c r="BP1820" s="68"/>
      <c r="BQ1820" s="68"/>
      <c r="BR1820" s="68"/>
      <c r="BS1820" s="68"/>
      <c r="BT1820" s="68"/>
      <c r="BU1820" s="68"/>
      <c r="BV1820" s="68"/>
      <c r="BW1820" s="68"/>
      <c r="BX1820" s="68"/>
      <c r="BY1820" s="68"/>
      <c r="BZ1820" s="68"/>
      <c r="CA1820" s="68"/>
      <c r="CB1820" s="68"/>
      <c r="CC1820" s="68"/>
      <c r="CD1820" s="68"/>
      <c r="CE1820" s="68"/>
      <c r="CF1820" s="68"/>
      <c r="CG1820" s="68"/>
      <c r="CH1820" s="68"/>
      <c r="CI1820" s="68"/>
    </row>
    <row r="1821">
      <c r="A1821" s="66">
        <v>108.0</v>
      </c>
      <c r="B1821" s="68"/>
      <c r="C1821" s="67" t="s">
        <v>758</v>
      </c>
      <c r="D1821" s="67" t="s">
        <v>990</v>
      </c>
      <c r="E1821" s="66">
        <v>2020.0</v>
      </c>
      <c r="F1821" s="67" t="s">
        <v>991</v>
      </c>
      <c r="G1821" s="67" t="s">
        <v>824</v>
      </c>
      <c r="H1821" s="68"/>
      <c r="I1821" s="67" t="s">
        <v>95</v>
      </c>
      <c r="J1821" s="66">
        <v>2050.0</v>
      </c>
      <c r="K1821" s="66">
        <v>204.21</v>
      </c>
      <c r="L1821" s="66">
        <v>2010.0</v>
      </c>
      <c r="M1821" s="67" t="s">
        <v>85</v>
      </c>
      <c r="N1821" s="66">
        <v>91.0</v>
      </c>
      <c r="O1821" s="68"/>
      <c r="P1821" s="66">
        <v>0.02</v>
      </c>
      <c r="Q1821" s="66"/>
      <c r="R1821" s="66">
        <v>1.0000001</v>
      </c>
      <c r="S1821" s="68"/>
      <c r="T1821" s="66">
        <v>1.0</v>
      </c>
      <c r="U1821" s="68"/>
      <c r="V1821" s="68"/>
      <c r="W1821" s="68"/>
      <c r="X1821" s="69"/>
      <c r="Y1821" s="69"/>
      <c r="Z1821" s="66">
        <v>1.0</v>
      </c>
      <c r="AA1821" s="66">
        <v>1.0</v>
      </c>
      <c r="AB1821" s="68"/>
      <c r="AC1821" s="68"/>
      <c r="AD1821" s="68"/>
      <c r="AE1821" s="68"/>
      <c r="AF1821" s="68"/>
      <c r="AG1821" s="68"/>
      <c r="AH1821" s="68"/>
      <c r="AI1821" s="68"/>
      <c r="AJ1821" s="68"/>
      <c r="AK1821" s="68"/>
      <c r="AL1821" s="68"/>
      <c r="AM1821" s="68"/>
      <c r="AN1821" s="68"/>
      <c r="AO1821" s="68"/>
      <c r="AP1821" s="68"/>
      <c r="AQ1821" s="68"/>
      <c r="AR1821" s="68"/>
      <c r="AS1821" s="68"/>
      <c r="AT1821" s="68"/>
      <c r="AU1821" s="68"/>
      <c r="AV1821" s="68"/>
      <c r="AW1821" s="68"/>
      <c r="AX1821" s="68"/>
      <c r="AY1821" s="68"/>
      <c r="AZ1821" s="68"/>
      <c r="BA1821" s="68"/>
      <c r="BB1821" s="68"/>
      <c r="BC1821" s="68"/>
      <c r="BD1821" s="68"/>
      <c r="BE1821" s="68"/>
      <c r="BF1821" s="68"/>
      <c r="BG1821" s="68"/>
      <c r="BH1821" s="68"/>
      <c r="BI1821" s="68"/>
      <c r="BJ1821" s="68"/>
      <c r="BK1821" s="68"/>
      <c r="BL1821" s="68"/>
      <c r="BM1821" s="68"/>
      <c r="BN1821" s="68"/>
      <c r="BO1821" s="68"/>
      <c r="BP1821" s="68"/>
      <c r="BQ1821" s="68"/>
      <c r="BR1821" s="68"/>
      <c r="BS1821" s="68"/>
      <c r="BT1821" s="68"/>
      <c r="BU1821" s="68"/>
      <c r="BV1821" s="68"/>
      <c r="BW1821" s="68"/>
      <c r="BX1821" s="68"/>
      <c r="BY1821" s="68"/>
      <c r="BZ1821" s="68"/>
      <c r="CA1821" s="68"/>
      <c r="CB1821" s="68"/>
      <c r="CC1821" s="68"/>
      <c r="CD1821" s="68"/>
      <c r="CE1821" s="68"/>
      <c r="CF1821" s="68"/>
      <c r="CG1821" s="68"/>
      <c r="CH1821" s="68"/>
      <c r="CI1821" s="68"/>
    </row>
    <row r="1822">
      <c r="A1822" s="66">
        <v>108.0</v>
      </c>
      <c r="B1822" s="68"/>
      <c r="C1822" s="67" t="s">
        <v>758</v>
      </c>
      <c r="D1822" s="67" t="s">
        <v>990</v>
      </c>
      <c r="E1822" s="66">
        <v>2020.0</v>
      </c>
      <c r="F1822" s="67" t="s">
        <v>991</v>
      </c>
      <c r="G1822" s="67" t="s">
        <v>824</v>
      </c>
      <c r="H1822" s="68"/>
      <c r="I1822" s="67" t="s">
        <v>95</v>
      </c>
      <c r="J1822" s="66">
        <v>2050.0</v>
      </c>
      <c r="K1822" s="66">
        <v>204.29</v>
      </c>
      <c r="L1822" s="66">
        <v>2010.0</v>
      </c>
      <c r="M1822" s="67" t="s">
        <v>85</v>
      </c>
      <c r="N1822" s="66">
        <v>91.0</v>
      </c>
      <c r="O1822" s="68"/>
      <c r="P1822" s="66">
        <v>0.02</v>
      </c>
      <c r="Q1822" s="66"/>
      <c r="R1822" s="66">
        <v>1.0000001</v>
      </c>
      <c r="S1822" s="68"/>
      <c r="T1822" s="66">
        <v>1.0</v>
      </c>
      <c r="U1822" s="68"/>
      <c r="V1822" s="68"/>
      <c r="W1822" s="68"/>
      <c r="X1822" s="69"/>
      <c r="Y1822" s="69"/>
      <c r="Z1822" s="66">
        <v>1.0</v>
      </c>
      <c r="AA1822" s="66">
        <v>1.0</v>
      </c>
      <c r="AB1822" s="68"/>
      <c r="AC1822" s="68"/>
      <c r="AD1822" s="68"/>
      <c r="AE1822" s="68"/>
      <c r="AF1822" s="68"/>
      <c r="AG1822" s="68"/>
      <c r="AH1822" s="68"/>
      <c r="AI1822" s="68"/>
      <c r="AJ1822" s="68"/>
      <c r="AK1822" s="68"/>
      <c r="AL1822" s="68"/>
      <c r="AM1822" s="68"/>
      <c r="AN1822" s="68"/>
      <c r="AO1822" s="68"/>
      <c r="AP1822" s="68"/>
      <c r="AQ1822" s="68"/>
      <c r="AR1822" s="68"/>
      <c r="AS1822" s="68"/>
      <c r="AT1822" s="68"/>
      <c r="AU1822" s="68"/>
      <c r="AV1822" s="68"/>
      <c r="AW1822" s="68"/>
      <c r="AX1822" s="68"/>
      <c r="AY1822" s="68"/>
      <c r="AZ1822" s="68"/>
      <c r="BA1822" s="68"/>
      <c r="BB1822" s="68"/>
      <c r="BC1822" s="68"/>
      <c r="BD1822" s="68"/>
      <c r="BE1822" s="68"/>
      <c r="BF1822" s="68"/>
      <c r="BG1822" s="68"/>
      <c r="BH1822" s="68"/>
      <c r="BI1822" s="68"/>
      <c r="BJ1822" s="68"/>
      <c r="BK1822" s="68"/>
      <c r="BL1822" s="68"/>
      <c r="BM1822" s="68"/>
      <c r="BN1822" s="68"/>
      <c r="BO1822" s="68"/>
      <c r="BP1822" s="68"/>
      <c r="BQ1822" s="68"/>
      <c r="BR1822" s="68"/>
      <c r="BS1822" s="68"/>
      <c r="BT1822" s="68"/>
      <c r="BU1822" s="68"/>
      <c r="BV1822" s="68"/>
      <c r="BW1822" s="68"/>
      <c r="BX1822" s="68"/>
      <c r="BY1822" s="68"/>
      <c r="BZ1822" s="68"/>
      <c r="CA1822" s="68"/>
      <c r="CB1822" s="68"/>
      <c r="CC1822" s="68"/>
      <c r="CD1822" s="68"/>
      <c r="CE1822" s="68"/>
      <c r="CF1822" s="68"/>
      <c r="CG1822" s="68"/>
      <c r="CH1822" s="68"/>
      <c r="CI1822" s="68"/>
    </row>
    <row r="1823">
      <c r="A1823" s="66">
        <v>108.0</v>
      </c>
      <c r="B1823" s="68"/>
      <c r="C1823" s="67" t="s">
        <v>758</v>
      </c>
      <c r="D1823" s="67" t="s">
        <v>990</v>
      </c>
      <c r="E1823" s="66">
        <v>2020.0</v>
      </c>
      <c r="F1823" s="67" t="s">
        <v>991</v>
      </c>
      <c r="G1823" s="67" t="s">
        <v>824</v>
      </c>
      <c r="H1823" s="68"/>
      <c r="I1823" s="67" t="s">
        <v>95</v>
      </c>
      <c r="J1823" s="66">
        <v>2050.0</v>
      </c>
      <c r="K1823" s="66">
        <v>204.21</v>
      </c>
      <c r="L1823" s="66">
        <v>2010.0</v>
      </c>
      <c r="M1823" s="67" t="s">
        <v>85</v>
      </c>
      <c r="N1823" s="66">
        <v>91.0</v>
      </c>
      <c r="O1823" s="68"/>
      <c r="P1823" s="66">
        <v>0.02</v>
      </c>
      <c r="Q1823" s="66"/>
      <c r="R1823" s="66">
        <v>1.0000001</v>
      </c>
      <c r="S1823" s="68"/>
      <c r="T1823" s="66">
        <v>1.0</v>
      </c>
      <c r="U1823" s="68"/>
      <c r="V1823" s="68"/>
      <c r="W1823" s="68"/>
      <c r="X1823" s="69"/>
      <c r="Y1823" s="69"/>
      <c r="Z1823" s="66">
        <v>1.0</v>
      </c>
      <c r="AA1823" s="66">
        <v>1.0</v>
      </c>
      <c r="AB1823" s="68"/>
      <c r="AC1823" s="68"/>
      <c r="AD1823" s="68"/>
      <c r="AE1823" s="68"/>
      <c r="AF1823" s="68"/>
      <c r="AG1823" s="68"/>
      <c r="AH1823" s="68"/>
      <c r="AI1823" s="68"/>
      <c r="AJ1823" s="68"/>
      <c r="AK1823" s="68"/>
      <c r="AL1823" s="68"/>
      <c r="AM1823" s="68"/>
      <c r="AN1823" s="68"/>
      <c r="AO1823" s="68"/>
      <c r="AP1823" s="68"/>
      <c r="AQ1823" s="68"/>
      <c r="AR1823" s="68"/>
      <c r="AS1823" s="68"/>
      <c r="AT1823" s="68"/>
      <c r="AU1823" s="68"/>
      <c r="AV1823" s="68"/>
      <c r="AW1823" s="68"/>
      <c r="AX1823" s="68"/>
      <c r="AY1823" s="68"/>
      <c r="AZ1823" s="68"/>
      <c r="BA1823" s="68"/>
      <c r="BB1823" s="68"/>
      <c r="BC1823" s="68"/>
      <c r="BD1823" s="68"/>
      <c r="BE1823" s="68"/>
      <c r="BF1823" s="68"/>
      <c r="BG1823" s="68"/>
      <c r="BH1823" s="68"/>
      <c r="BI1823" s="68"/>
      <c r="BJ1823" s="68"/>
      <c r="BK1823" s="68"/>
      <c r="BL1823" s="68"/>
      <c r="BM1823" s="68"/>
      <c r="BN1823" s="68"/>
      <c r="BO1823" s="68"/>
      <c r="BP1823" s="68"/>
      <c r="BQ1823" s="68"/>
      <c r="BR1823" s="68"/>
      <c r="BS1823" s="68"/>
      <c r="BT1823" s="68"/>
      <c r="BU1823" s="68"/>
      <c r="BV1823" s="68"/>
      <c r="BW1823" s="68"/>
      <c r="BX1823" s="68"/>
      <c r="BY1823" s="68"/>
      <c r="BZ1823" s="68"/>
      <c r="CA1823" s="68"/>
      <c r="CB1823" s="68"/>
      <c r="CC1823" s="68"/>
      <c r="CD1823" s="68"/>
      <c r="CE1823" s="68"/>
      <c r="CF1823" s="68"/>
      <c r="CG1823" s="68"/>
      <c r="CH1823" s="68"/>
      <c r="CI1823" s="68"/>
    </row>
    <row r="1824">
      <c r="A1824" s="66">
        <v>108.0</v>
      </c>
      <c r="B1824" s="68"/>
      <c r="C1824" s="67" t="s">
        <v>758</v>
      </c>
      <c r="D1824" s="67" t="s">
        <v>990</v>
      </c>
      <c r="E1824" s="66">
        <v>2020.0</v>
      </c>
      <c r="F1824" s="67" t="s">
        <v>991</v>
      </c>
      <c r="G1824" s="67" t="s">
        <v>824</v>
      </c>
      <c r="H1824" s="68"/>
      <c r="I1824" s="67" t="s">
        <v>95</v>
      </c>
      <c r="J1824" s="66">
        <v>2050.0</v>
      </c>
      <c r="K1824" s="66">
        <v>174.12</v>
      </c>
      <c r="L1824" s="66">
        <v>2010.0</v>
      </c>
      <c r="M1824" s="67" t="s">
        <v>85</v>
      </c>
      <c r="N1824" s="66">
        <v>91.0</v>
      </c>
      <c r="O1824" s="68"/>
      <c r="P1824" s="66">
        <v>0.02</v>
      </c>
      <c r="Q1824" s="66"/>
      <c r="R1824" s="66">
        <v>1.25</v>
      </c>
      <c r="S1824" s="68"/>
      <c r="T1824" s="66">
        <v>1.0</v>
      </c>
      <c r="U1824" s="68"/>
      <c r="V1824" s="68"/>
      <c r="W1824" s="68"/>
      <c r="X1824" s="69"/>
      <c r="Y1824" s="69"/>
      <c r="Z1824" s="66">
        <v>1.0</v>
      </c>
      <c r="AA1824" s="66">
        <v>1.0</v>
      </c>
      <c r="AB1824" s="68"/>
      <c r="AC1824" s="68"/>
      <c r="AD1824" s="68"/>
      <c r="AE1824" s="68"/>
      <c r="AF1824" s="68"/>
      <c r="AG1824" s="68"/>
      <c r="AH1824" s="68"/>
      <c r="AI1824" s="68"/>
      <c r="AJ1824" s="68"/>
      <c r="AK1824" s="68"/>
      <c r="AL1824" s="68"/>
      <c r="AM1824" s="68"/>
      <c r="AN1824" s="68"/>
      <c r="AO1824" s="68"/>
      <c r="AP1824" s="68"/>
      <c r="AQ1824" s="68"/>
      <c r="AR1824" s="68"/>
      <c r="AS1824" s="68"/>
      <c r="AT1824" s="68"/>
      <c r="AU1824" s="68"/>
      <c r="AV1824" s="68"/>
      <c r="AW1824" s="68"/>
      <c r="AX1824" s="68"/>
      <c r="AY1824" s="68"/>
      <c r="AZ1824" s="68"/>
      <c r="BA1824" s="68"/>
      <c r="BB1824" s="68"/>
      <c r="BC1824" s="68"/>
      <c r="BD1824" s="68"/>
      <c r="BE1824" s="68"/>
      <c r="BF1824" s="68"/>
      <c r="BG1824" s="68"/>
      <c r="BH1824" s="68"/>
      <c r="BI1824" s="68"/>
      <c r="BJ1824" s="68"/>
      <c r="BK1824" s="68"/>
      <c r="BL1824" s="68"/>
      <c r="BM1824" s="68"/>
      <c r="BN1824" s="68"/>
      <c r="BO1824" s="68"/>
      <c r="BP1824" s="68"/>
      <c r="BQ1824" s="68"/>
      <c r="BR1824" s="68"/>
      <c r="BS1824" s="68"/>
      <c r="BT1824" s="68"/>
      <c r="BU1824" s="68"/>
      <c r="BV1824" s="68"/>
      <c r="BW1824" s="68"/>
      <c r="BX1824" s="68"/>
      <c r="BY1824" s="68"/>
      <c r="BZ1824" s="68"/>
      <c r="CA1824" s="68"/>
      <c r="CB1824" s="68"/>
      <c r="CC1824" s="68"/>
      <c r="CD1824" s="68"/>
      <c r="CE1824" s="68"/>
      <c r="CF1824" s="68"/>
      <c r="CG1824" s="68"/>
      <c r="CH1824" s="68"/>
      <c r="CI1824" s="68"/>
    </row>
    <row r="1825">
      <c r="A1825" s="66">
        <v>108.0</v>
      </c>
      <c r="B1825" s="68"/>
      <c r="C1825" s="67" t="s">
        <v>758</v>
      </c>
      <c r="D1825" s="67" t="s">
        <v>990</v>
      </c>
      <c r="E1825" s="66">
        <v>2020.0</v>
      </c>
      <c r="F1825" s="67" t="s">
        <v>991</v>
      </c>
      <c r="G1825" s="67" t="s">
        <v>824</v>
      </c>
      <c r="H1825" s="68"/>
      <c r="I1825" s="67" t="s">
        <v>95</v>
      </c>
      <c r="J1825" s="66">
        <v>2050.0</v>
      </c>
      <c r="K1825" s="66">
        <v>168.73</v>
      </c>
      <c r="L1825" s="66">
        <v>2010.0</v>
      </c>
      <c r="M1825" s="67" t="s">
        <v>85</v>
      </c>
      <c r="N1825" s="66">
        <v>91.0</v>
      </c>
      <c r="O1825" s="68"/>
      <c r="P1825" s="66">
        <v>0.02</v>
      </c>
      <c r="Q1825" s="66"/>
      <c r="R1825" s="66">
        <v>1.3</v>
      </c>
      <c r="S1825" s="68"/>
      <c r="T1825" s="66">
        <v>1.0</v>
      </c>
      <c r="U1825" s="68"/>
      <c r="V1825" s="68"/>
      <c r="W1825" s="68"/>
      <c r="X1825" s="69"/>
      <c r="Y1825" s="69"/>
      <c r="Z1825" s="66">
        <v>1.0</v>
      </c>
      <c r="AA1825" s="66">
        <v>1.0</v>
      </c>
      <c r="AB1825" s="68"/>
      <c r="AC1825" s="68"/>
      <c r="AD1825" s="68"/>
      <c r="AE1825" s="68"/>
      <c r="AF1825" s="68"/>
      <c r="AG1825" s="68"/>
      <c r="AH1825" s="68"/>
      <c r="AI1825" s="68"/>
      <c r="AJ1825" s="68"/>
      <c r="AK1825" s="68"/>
      <c r="AL1825" s="68"/>
      <c r="AM1825" s="68"/>
      <c r="AN1825" s="68"/>
      <c r="AO1825" s="68"/>
      <c r="AP1825" s="68"/>
      <c r="AQ1825" s="68"/>
      <c r="AR1825" s="68"/>
      <c r="AS1825" s="68"/>
      <c r="AT1825" s="68"/>
      <c r="AU1825" s="68"/>
      <c r="AV1825" s="68"/>
      <c r="AW1825" s="68"/>
      <c r="AX1825" s="68"/>
      <c r="AY1825" s="68"/>
      <c r="AZ1825" s="68"/>
      <c r="BA1825" s="68"/>
      <c r="BB1825" s="68"/>
      <c r="BC1825" s="68"/>
      <c r="BD1825" s="68"/>
      <c r="BE1825" s="68"/>
      <c r="BF1825" s="68"/>
      <c r="BG1825" s="68"/>
      <c r="BH1825" s="68"/>
      <c r="BI1825" s="68"/>
      <c r="BJ1825" s="68"/>
      <c r="BK1825" s="68"/>
      <c r="BL1825" s="68"/>
      <c r="BM1825" s="68"/>
      <c r="BN1825" s="68"/>
      <c r="BO1825" s="68"/>
      <c r="BP1825" s="68"/>
      <c r="BQ1825" s="68"/>
      <c r="BR1825" s="68"/>
      <c r="BS1825" s="68"/>
      <c r="BT1825" s="68"/>
      <c r="BU1825" s="68"/>
      <c r="BV1825" s="68"/>
      <c r="BW1825" s="68"/>
      <c r="BX1825" s="68"/>
      <c r="BY1825" s="68"/>
      <c r="BZ1825" s="68"/>
      <c r="CA1825" s="68"/>
      <c r="CB1825" s="68"/>
      <c r="CC1825" s="68"/>
      <c r="CD1825" s="68"/>
      <c r="CE1825" s="68"/>
      <c r="CF1825" s="68"/>
      <c r="CG1825" s="68"/>
      <c r="CH1825" s="68"/>
      <c r="CI1825" s="68"/>
    </row>
    <row r="1826">
      <c r="A1826" s="66">
        <v>108.0</v>
      </c>
      <c r="B1826" s="68"/>
      <c r="C1826" s="67" t="s">
        <v>758</v>
      </c>
      <c r="D1826" s="67" t="s">
        <v>990</v>
      </c>
      <c r="E1826" s="66">
        <v>2020.0</v>
      </c>
      <c r="F1826" s="67" t="s">
        <v>991</v>
      </c>
      <c r="G1826" s="67" t="s">
        <v>824</v>
      </c>
      <c r="H1826" s="68"/>
      <c r="I1826" s="67" t="s">
        <v>95</v>
      </c>
      <c r="J1826" s="66">
        <v>2050.0</v>
      </c>
      <c r="K1826" s="66">
        <v>111.11</v>
      </c>
      <c r="L1826" s="66">
        <v>2010.0</v>
      </c>
      <c r="M1826" s="67" t="s">
        <v>85</v>
      </c>
      <c r="N1826" s="66">
        <v>91.0</v>
      </c>
      <c r="O1826" s="68"/>
      <c r="P1826" s="66">
        <v>0.02</v>
      </c>
      <c r="Q1826" s="66"/>
      <c r="R1826" s="66">
        <v>2.0</v>
      </c>
      <c r="S1826" s="68"/>
      <c r="T1826" s="66">
        <v>1.0</v>
      </c>
      <c r="U1826" s="68"/>
      <c r="V1826" s="68"/>
      <c r="W1826" s="68"/>
      <c r="X1826" s="69"/>
      <c r="Y1826" s="69"/>
      <c r="Z1826" s="66">
        <v>1.0</v>
      </c>
      <c r="AA1826" s="66">
        <v>1.0</v>
      </c>
      <c r="AB1826" s="68"/>
      <c r="AC1826" s="68"/>
      <c r="AD1826" s="68"/>
      <c r="AE1826" s="68"/>
      <c r="AF1826" s="68"/>
      <c r="AG1826" s="68"/>
      <c r="AH1826" s="68"/>
      <c r="AI1826" s="68"/>
      <c r="AJ1826" s="68"/>
      <c r="AK1826" s="68"/>
      <c r="AL1826" s="68"/>
      <c r="AM1826" s="68"/>
      <c r="AN1826" s="68"/>
      <c r="AO1826" s="68"/>
      <c r="AP1826" s="68"/>
      <c r="AQ1826" s="68"/>
      <c r="AR1826" s="68"/>
      <c r="AS1826" s="68"/>
      <c r="AT1826" s="68"/>
      <c r="AU1826" s="68"/>
      <c r="AV1826" s="68"/>
      <c r="AW1826" s="68"/>
      <c r="AX1826" s="68"/>
      <c r="AY1826" s="68"/>
      <c r="AZ1826" s="68"/>
      <c r="BA1826" s="68"/>
      <c r="BB1826" s="68"/>
      <c r="BC1826" s="68"/>
      <c r="BD1826" s="68"/>
      <c r="BE1826" s="68"/>
      <c r="BF1826" s="68"/>
      <c r="BG1826" s="68"/>
      <c r="BH1826" s="68"/>
      <c r="BI1826" s="68"/>
      <c r="BJ1826" s="68"/>
      <c r="BK1826" s="68"/>
      <c r="BL1826" s="68"/>
      <c r="BM1826" s="68"/>
      <c r="BN1826" s="68"/>
      <c r="BO1826" s="68"/>
      <c r="BP1826" s="68"/>
      <c r="BQ1826" s="68"/>
      <c r="BR1826" s="68"/>
      <c r="BS1826" s="68"/>
      <c r="BT1826" s="68"/>
      <c r="BU1826" s="68"/>
      <c r="BV1826" s="68"/>
      <c r="BW1826" s="68"/>
      <c r="BX1826" s="68"/>
      <c r="BY1826" s="68"/>
      <c r="BZ1826" s="68"/>
      <c r="CA1826" s="68"/>
      <c r="CB1826" s="68"/>
      <c r="CC1826" s="68"/>
      <c r="CD1826" s="68"/>
      <c r="CE1826" s="68"/>
      <c r="CF1826" s="68"/>
      <c r="CG1826" s="68"/>
      <c r="CH1826" s="68"/>
      <c r="CI1826" s="68"/>
    </row>
    <row r="1827">
      <c r="A1827" s="66">
        <v>108.0</v>
      </c>
      <c r="B1827" s="68"/>
      <c r="C1827" s="67" t="s">
        <v>758</v>
      </c>
      <c r="D1827" s="67" t="s">
        <v>990</v>
      </c>
      <c r="E1827" s="66">
        <v>2020.0</v>
      </c>
      <c r="F1827" s="67" t="s">
        <v>991</v>
      </c>
      <c r="G1827" s="67" t="s">
        <v>824</v>
      </c>
      <c r="H1827" s="68"/>
      <c r="I1827" s="67" t="s">
        <v>95</v>
      </c>
      <c r="J1827" s="66">
        <v>2050.0</v>
      </c>
      <c r="K1827" s="66">
        <v>111.11</v>
      </c>
      <c r="L1827" s="66">
        <v>2010.0</v>
      </c>
      <c r="M1827" s="67" t="s">
        <v>85</v>
      </c>
      <c r="N1827" s="66">
        <v>91.0</v>
      </c>
      <c r="O1827" s="68"/>
      <c r="P1827" s="66">
        <v>0.02</v>
      </c>
      <c r="Q1827" s="66"/>
      <c r="R1827" s="66">
        <v>2.0</v>
      </c>
      <c r="S1827" s="68"/>
      <c r="T1827" s="66">
        <v>1.0</v>
      </c>
      <c r="U1827" s="68"/>
      <c r="V1827" s="68"/>
      <c r="W1827" s="68"/>
      <c r="X1827" s="69"/>
      <c r="Y1827" s="69"/>
      <c r="Z1827" s="66">
        <v>1.0</v>
      </c>
      <c r="AA1827" s="66">
        <v>1.0</v>
      </c>
      <c r="AB1827" s="68"/>
      <c r="AC1827" s="68"/>
      <c r="AD1827" s="68"/>
      <c r="AE1827" s="68"/>
      <c r="AF1827" s="68"/>
      <c r="AG1827" s="68"/>
      <c r="AH1827" s="68"/>
      <c r="AI1827" s="68"/>
      <c r="AJ1827" s="68"/>
      <c r="AK1827" s="68"/>
      <c r="AL1827" s="68"/>
      <c r="AM1827" s="68"/>
      <c r="AN1827" s="68"/>
      <c r="AO1827" s="68"/>
      <c r="AP1827" s="68"/>
      <c r="AQ1827" s="68"/>
      <c r="AR1827" s="68"/>
      <c r="AS1827" s="68"/>
      <c r="AT1827" s="68"/>
      <c r="AU1827" s="68"/>
      <c r="AV1827" s="68"/>
      <c r="AW1827" s="68"/>
      <c r="AX1827" s="68"/>
      <c r="AY1827" s="68"/>
      <c r="AZ1827" s="68"/>
      <c r="BA1827" s="68"/>
      <c r="BB1827" s="68"/>
      <c r="BC1827" s="68"/>
      <c r="BD1827" s="68"/>
      <c r="BE1827" s="68"/>
      <c r="BF1827" s="68"/>
      <c r="BG1827" s="68"/>
      <c r="BH1827" s="68"/>
      <c r="BI1827" s="68"/>
      <c r="BJ1827" s="68"/>
      <c r="BK1827" s="68"/>
      <c r="BL1827" s="68"/>
      <c r="BM1827" s="68"/>
      <c r="BN1827" s="68"/>
      <c r="BO1827" s="68"/>
      <c r="BP1827" s="68"/>
      <c r="BQ1827" s="68"/>
      <c r="BR1827" s="68"/>
      <c r="BS1827" s="68"/>
      <c r="BT1827" s="68"/>
      <c r="BU1827" s="68"/>
      <c r="BV1827" s="68"/>
      <c r="BW1827" s="68"/>
      <c r="BX1827" s="68"/>
      <c r="BY1827" s="68"/>
      <c r="BZ1827" s="68"/>
      <c r="CA1827" s="68"/>
      <c r="CB1827" s="68"/>
      <c r="CC1827" s="68"/>
      <c r="CD1827" s="68"/>
      <c r="CE1827" s="68"/>
      <c r="CF1827" s="68"/>
      <c r="CG1827" s="68"/>
      <c r="CH1827" s="68"/>
      <c r="CI1827" s="68"/>
    </row>
    <row r="1828">
      <c r="A1828" s="66">
        <v>108.0</v>
      </c>
      <c r="B1828" s="68"/>
      <c r="C1828" s="67" t="s">
        <v>758</v>
      </c>
      <c r="D1828" s="67" t="s">
        <v>990</v>
      </c>
      <c r="E1828" s="66">
        <v>2020.0</v>
      </c>
      <c r="F1828" s="67" t="s">
        <v>991</v>
      </c>
      <c r="G1828" s="67" t="s">
        <v>824</v>
      </c>
      <c r="H1828" s="68"/>
      <c r="I1828" s="67" t="s">
        <v>95</v>
      </c>
      <c r="J1828" s="66">
        <v>2050.0</v>
      </c>
      <c r="K1828" s="66">
        <v>111.11</v>
      </c>
      <c r="L1828" s="66">
        <v>2010.0</v>
      </c>
      <c r="M1828" s="67" t="s">
        <v>85</v>
      </c>
      <c r="N1828" s="66">
        <v>91.0</v>
      </c>
      <c r="O1828" s="68"/>
      <c r="P1828" s="66">
        <v>0.02</v>
      </c>
      <c r="Q1828" s="66"/>
      <c r="R1828" s="66">
        <v>2.0</v>
      </c>
      <c r="S1828" s="68"/>
      <c r="T1828" s="66">
        <v>1.0</v>
      </c>
      <c r="U1828" s="68"/>
      <c r="V1828" s="68"/>
      <c r="W1828" s="68"/>
      <c r="X1828" s="69"/>
      <c r="Y1828" s="69"/>
      <c r="Z1828" s="66">
        <v>1.0</v>
      </c>
      <c r="AA1828" s="66">
        <v>1.0</v>
      </c>
      <c r="AB1828" s="68"/>
      <c r="AC1828" s="68"/>
      <c r="AD1828" s="68"/>
      <c r="AE1828" s="68"/>
      <c r="AF1828" s="68"/>
      <c r="AG1828" s="68"/>
      <c r="AH1828" s="68"/>
      <c r="AI1828" s="68"/>
      <c r="AJ1828" s="68"/>
      <c r="AK1828" s="68"/>
      <c r="AL1828" s="68"/>
      <c r="AM1828" s="68"/>
      <c r="AN1828" s="68"/>
      <c r="AO1828" s="68"/>
      <c r="AP1828" s="68"/>
      <c r="AQ1828" s="68"/>
      <c r="AR1828" s="68"/>
      <c r="AS1828" s="68"/>
      <c r="AT1828" s="68"/>
      <c r="AU1828" s="68"/>
      <c r="AV1828" s="68"/>
      <c r="AW1828" s="68"/>
      <c r="AX1828" s="68"/>
      <c r="AY1828" s="68"/>
      <c r="AZ1828" s="68"/>
      <c r="BA1828" s="68"/>
      <c r="BB1828" s="68"/>
      <c r="BC1828" s="68"/>
      <c r="BD1828" s="68"/>
      <c r="BE1828" s="68"/>
      <c r="BF1828" s="68"/>
      <c r="BG1828" s="68"/>
      <c r="BH1828" s="68"/>
      <c r="BI1828" s="68"/>
      <c r="BJ1828" s="68"/>
      <c r="BK1828" s="68"/>
      <c r="BL1828" s="68"/>
      <c r="BM1828" s="68"/>
      <c r="BN1828" s="68"/>
      <c r="BO1828" s="68"/>
      <c r="BP1828" s="68"/>
      <c r="BQ1828" s="68"/>
      <c r="BR1828" s="68"/>
      <c r="BS1828" s="68"/>
      <c r="BT1828" s="68"/>
      <c r="BU1828" s="68"/>
      <c r="BV1828" s="68"/>
      <c r="BW1828" s="68"/>
      <c r="BX1828" s="68"/>
      <c r="BY1828" s="68"/>
      <c r="BZ1828" s="68"/>
      <c r="CA1828" s="68"/>
      <c r="CB1828" s="68"/>
      <c r="CC1828" s="68"/>
      <c r="CD1828" s="68"/>
      <c r="CE1828" s="68"/>
      <c r="CF1828" s="68"/>
      <c r="CG1828" s="68"/>
      <c r="CH1828" s="68"/>
      <c r="CI1828" s="68"/>
    </row>
    <row r="1829">
      <c r="A1829" s="66">
        <v>108.0</v>
      </c>
      <c r="B1829" s="68"/>
      <c r="C1829" s="67" t="s">
        <v>758</v>
      </c>
      <c r="D1829" s="67" t="s">
        <v>990</v>
      </c>
      <c r="E1829" s="66">
        <v>2020.0</v>
      </c>
      <c r="F1829" s="67" t="s">
        <v>991</v>
      </c>
      <c r="G1829" s="67" t="s">
        <v>824</v>
      </c>
      <c r="H1829" s="68"/>
      <c r="I1829" s="67" t="s">
        <v>95</v>
      </c>
      <c r="J1829" s="66">
        <v>2050.0</v>
      </c>
      <c r="K1829" s="66">
        <v>111.11</v>
      </c>
      <c r="L1829" s="66">
        <v>2010.0</v>
      </c>
      <c r="M1829" s="67" t="s">
        <v>85</v>
      </c>
      <c r="N1829" s="66">
        <v>91.0</v>
      </c>
      <c r="O1829" s="68"/>
      <c r="P1829" s="66">
        <v>0.02</v>
      </c>
      <c r="Q1829" s="66"/>
      <c r="R1829" s="66">
        <v>2.0</v>
      </c>
      <c r="S1829" s="68"/>
      <c r="T1829" s="66">
        <v>1.0</v>
      </c>
      <c r="U1829" s="68"/>
      <c r="V1829" s="68"/>
      <c r="W1829" s="68"/>
      <c r="X1829" s="69"/>
      <c r="Y1829" s="69"/>
      <c r="Z1829" s="66">
        <v>1.0</v>
      </c>
      <c r="AA1829" s="66">
        <v>1.0</v>
      </c>
      <c r="AB1829" s="68"/>
      <c r="AC1829" s="68"/>
      <c r="AD1829" s="68"/>
      <c r="AE1829" s="68"/>
      <c r="AF1829" s="68"/>
      <c r="AG1829" s="68"/>
      <c r="AH1829" s="68"/>
      <c r="AI1829" s="68"/>
      <c r="AJ1829" s="68"/>
      <c r="AK1829" s="68"/>
      <c r="AL1829" s="68"/>
      <c r="AM1829" s="68"/>
      <c r="AN1829" s="68"/>
      <c r="AO1829" s="68"/>
      <c r="AP1829" s="68"/>
      <c r="AQ1829" s="68"/>
      <c r="AR1829" s="68"/>
      <c r="AS1829" s="68"/>
      <c r="AT1829" s="68"/>
      <c r="AU1829" s="68"/>
      <c r="AV1829" s="68"/>
      <c r="AW1829" s="68"/>
      <c r="AX1829" s="68"/>
      <c r="AY1829" s="68"/>
      <c r="AZ1829" s="68"/>
      <c r="BA1829" s="68"/>
      <c r="BB1829" s="68"/>
      <c r="BC1829" s="68"/>
      <c r="BD1829" s="68"/>
      <c r="BE1829" s="68"/>
      <c r="BF1829" s="68"/>
      <c r="BG1829" s="68"/>
      <c r="BH1829" s="68"/>
      <c r="BI1829" s="68"/>
      <c r="BJ1829" s="68"/>
      <c r="BK1829" s="68"/>
      <c r="BL1829" s="68"/>
      <c r="BM1829" s="68"/>
      <c r="BN1829" s="68"/>
      <c r="BO1829" s="68"/>
      <c r="BP1829" s="68"/>
      <c r="BQ1829" s="68"/>
      <c r="BR1829" s="68"/>
      <c r="BS1829" s="68"/>
      <c r="BT1829" s="68"/>
      <c r="BU1829" s="68"/>
      <c r="BV1829" s="68"/>
      <c r="BW1829" s="68"/>
      <c r="BX1829" s="68"/>
      <c r="BY1829" s="68"/>
      <c r="BZ1829" s="68"/>
      <c r="CA1829" s="68"/>
      <c r="CB1829" s="68"/>
      <c r="CC1829" s="68"/>
      <c r="CD1829" s="68"/>
      <c r="CE1829" s="68"/>
      <c r="CF1829" s="68"/>
      <c r="CG1829" s="68"/>
      <c r="CH1829" s="68"/>
      <c r="CI1829" s="68"/>
    </row>
    <row r="1830">
      <c r="A1830" s="66">
        <v>108.0</v>
      </c>
      <c r="B1830" s="68"/>
      <c r="C1830" s="67" t="s">
        <v>758</v>
      </c>
      <c r="D1830" s="67" t="s">
        <v>990</v>
      </c>
      <c r="E1830" s="66">
        <v>2020.0</v>
      </c>
      <c r="F1830" s="67" t="s">
        <v>991</v>
      </c>
      <c r="G1830" s="67" t="s">
        <v>824</v>
      </c>
      <c r="H1830" s="68"/>
      <c r="I1830" s="67" t="s">
        <v>95</v>
      </c>
      <c r="J1830" s="66">
        <v>2050.0</v>
      </c>
      <c r="K1830" s="66">
        <v>85.03</v>
      </c>
      <c r="L1830" s="66">
        <v>2010.0</v>
      </c>
      <c r="M1830" s="67" t="s">
        <v>85</v>
      </c>
      <c r="N1830" s="66">
        <v>91.0</v>
      </c>
      <c r="O1830" s="68"/>
      <c r="P1830" s="66">
        <v>0.02</v>
      </c>
      <c r="Q1830" s="66"/>
      <c r="R1830" s="66">
        <v>2.5</v>
      </c>
      <c r="S1830" s="68"/>
      <c r="T1830" s="66">
        <v>1.0</v>
      </c>
      <c r="U1830" s="68"/>
      <c r="V1830" s="68"/>
      <c r="W1830" s="68"/>
      <c r="X1830" s="69"/>
      <c r="Y1830" s="69"/>
      <c r="Z1830" s="66">
        <v>1.0</v>
      </c>
      <c r="AA1830" s="66">
        <v>1.0</v>
      </c>
      <c r="AB1830" s="68"/>
      <c r="AC1830" s="68"/>
      <c r="AD1830" s="68"/>
      <c r="AE1830" s="68"/>
      <c r="AF1830" s="68"/>
      <c r="AG1830" s="68"/>
      <c r="AH1830" s="68"/>
      <c r="AI1830" s="68"/>
      <c r="AJ1830" s="68"/>
      <c r="AK1830" s="68"/>
      <c r="AL1830" s="68"/>
      <c r="AM1830" s="68"/>
      <c r="AN1830" s="68"/>
      <c r="AO1830" s="68"/>
      <c r="AP1830" s="68"/>
      <c r="AQ1830" s="68"/>
      <c r="AR1830" s="68"/>
      <c r="AS1830" s="68"/>
      <c r="AT1830" s="68"/>
      <c r="AU1830" s="68"/>
      <c r="AV1830" s="68"/>
      <c r="AW1830" s="68"/>
      <c r="AX1830" s="68"/>
      <c r="AY1830" s="68"/>
      <c r="AZ1830" s="68"/>
      <c r="BA1830" s="68"/>
      <c r="BB1830" s="68"/>
      <c r="BC1830" s="68"/>
      <c r="BD1830" s="68"/>
      <c r="BE1830" s="68"/>
      <c r="BF1830" s="68"/>
      <c r="BG1830" s="68"/>
      <c r="BH1830" s="68"/>
      <c r="BI1830" s="68"/>
      <c r="BJ1830" s="68"/>
      <c r="BK1830" s="68"/>
      <c r="BL1830" s="68"/>
      <c r="BM1830" s="68"/>
      <c r="BN1830" s="68"/>
      <c r="BO1830" s="68"/>
      <c r="BP1830" s="68"/>
      <c r="BQ1830" s="68"/>
      <c r="BR1830" s="68"/>
      <c r="BS1830" s="68"/>
      <c r="BT1830" s="68"/>
      <c r="BU1830" s="68"/>
      <c r="BV1830" s="68"/>
      <c r="BW1830" s="68"/>
      <c r="BX1830" s="68"/>
      <c r="BY1830" s="68"/>
      <c r="BZ1830" s="68"/>
      <c r="CA1830" s="68"/>
      <c r="CB1830" s="68"/>
      <c r="CC1830" s="68"/>
      <c r="CD1830" s="68"/>
      <c r="CE1830" s="68"/>
      <c r="CF1830" s="68"/>
      <c r="CG1830" s="68"/>
      <c r="CH1830" s="68"/>
      <c r="CI1830" s="68"/>
    </row>
    <row r="1831">
      <c r="A1831" s="66">
        <v>108.0</v>
      </c>
      <c r="B1831" s="68"/>
      <c r="C1831" s="67" t="s">
        <v>758</v>
      </c>
      <c r="D1831" s="67" t="s">
        <v>990</v>
      </c>
      <c r="E1831" s="66">
        <v>2020.0</v>
      </c>
      <c r="F1831" s="67" t="s">
        <v>991</v>
      </c>
      <c r="G1831" s="67" t="s">
        <v>824</v>
      </c>
      <c r="H1831" s="68"/>
      <c r="I1831" s="67" t="s">
        <v>95</v>
      </c>
      <c r="J1831" s="66">
        <v>2050.0</v>
      </c>
      <c r="K1831" s="66">
        <v>180.35</v>
      </c>
      <c r="L1831" s="66">
        <v>2010.0</v>
      </c>
      <c r="M1831" s="67" t="s">
        <v>85</v>
      </c>
      <c r="N1831" s="66">
        <v>91.0</v>
      </c>
      <c r="O1831" s="68"/>
      <c r="P1831" s="66">
        <v>0.025</v>
      </c>
      <c r="Q1831" s="66"/>
      <c r="R1831" s="66">
        <v>0.9</v>
      </c>
      <c r="S1831" s="68"/>
      <c r="T1831" s="66">
        <v>1.0</v>
      </c>
      <c r="U1831" s="68"/>
      <c r="V1831" s="68"/>
      <c r="W1831" s="68"/>
      <c r="X1831" s="69"/>
      <c r="Y1831" s="69"/>
      <c r="Z1831" s="66">
        <v>1.0</v>
      </c>
      <c r="AA1831" s="66">
        <v>1.0</v>
      </c>
      <c r="AB1831" s="68"/>
      <c r="AC1831" s="68"/>
      <c r="AD1831" s="68"/>
      <c r="AE1831" s="68"/>
      <c r="AF1831" s="68"/>
      <c r="AG1831" s="68"/>
      <c r="AH1831" s="68"/>
      <c r="AI1831" s="68"/>
      <c r="AJ1831" s="68"/>
      <c r="AK1831" s="68"/>
      <c r="AL1831" s="68"/>
      <c r="AM1831" s="68"/>
      <c r="AN1831" s="68"/>
      <c r="AO1831" s="68"/>
      <c r="AP1831" s="68"/>
      <c r="AQ1831" s="68"/>
      <c r="AR1831" s="68"/>
      <c r="AS1831" s="68"/>
      <c r="AT1831" s="68"/>
      <c r="AU1831" s="68"/>
      <c r="AV1831" s="68"/>
      <c r="AW1831" s="68"/>
      <c r="AX1831" s="68"/>
      <c r="AY1831" s="68"/>
      <c r="AZ1831" s="68"/>
      <c r="BA1831" s="68"/>
      <c r="BB1831" s="68"/>
      <c r="BC1831" s="68"/>
      <c r="BD1831" s="68"/>
      <c r="BE1831" s="68"/>
      <c r="BF1831" s="68"/>
      <c r="BG1831" s="68"/>
      <c r="BH1831" s="68"/>
      <c r="BI1831" s="68"/>
      <c r="BJ1831" s="68"/>
      <c r="BK1831" s="68"/>
      <c r="BL1831" s="68"/>
      <c r="BM1831" s="68"/>
      <c r="BN1831" s="68"/>
      <c r="BO1831" s="68"/>
      <c r="BP1831" s="68"/>
      <c r="BQ1831" s="68"/>
      <c r="BR1831" s="68"/>
      <c r="BS1831" s="68"/>
      <c r="BT1831" s="68"/>
      <c r="BU1831" s="68"/>
      <c r="BV1831" s="68"/>
      <c r="BW1831" s="68"/>
      <c r="BX1831" s="68"/>
      <c r="BY1831" s="68"/>
      <c r="BZ1831" s="68"/>
      <c r="CA1831" s="68"/>
      <c r="CB1831" s="68"/>
      <c r="CC1831" s="68"/>
      <c r="CD1831" s="68"/>
      <c r="CE1831" s="68"/>
      <c r="CF1831" s="68"/>
      <c r="CG1831" s="68"/>
      <c r="CH1831" s="68"/>
      <c r="CI1831" s="68"/>
    </row>
    <row r="1832">
      <c r="A1832" s="66">
        <v>108.0</v>
      </c>
      <c r="B1832" s="68"/>
      <c r="C1832" s="67" t="s">
        <v>758</v>
      </c>
      <c r="D1832" s="67" t="s">
        <v>990</v>
      </c>
      <c r="E1832" s="66">
        <v>2020.0</v>
      </c>
      <c r="F1832" s="67" t="s">
        <v>991</v>
      </c>
      <c r="G1832" s="67" t="s">
        <v>824</v>
      </c>
      <c r="H1832" s="68"/>
      <c r="I1832" s="67" t="s">
        <v>95</v>
      </c>
      <c r="J1832" s="66">
        <v>2050.0</v>
      </c>
      <c r="K1832" s="66">
        <v>94.97</v>
      </c>
      <c r="L1832" s="66">
        <v>2010.0</v>
      </c>
      <c r="M1832" s="67" t="s">
        <v>85</v>
      </c>
      <c r="N1832" s="66">
        <v>91.0</v>
      </c>
      <c r="O1832" s="68"/>
      <c r="P1832" s="66">
        <v>0.025</v>
      </c>
      <c r="Q1832" s="66"/>
      <c r="R1832" s="66">
        <v>2.0</v>
      </c>
      <c r="S1832" s="68"/>
      <c r="T1832" s="66">
        <v>1.0</v>
      </c>
      <c r="U1832" s="68"/>
      <c r="V1832" s="68"/>
      <c r="W1832" s="68"/>
      <c r="X1832" s="69"/>
      <c r="Y1832" s="69"/>
      <c r="Z1832" s="66">
        <v>1.0</v>
      </c>
      <c r="AA1832" s="66">
        <v>1.0</v>
      </c>
      <c r="AB1832" s="68"/>
      <c r="AC1832" s="68"/>
      <c r="AD1832" s="68"/>
      <c r="AE1832" s="68"/>
      <c r="AF1832" s="68"/>
      <c r="AG1832" s="68"/>
      <c r="AH1832" s="68"/>
      <c r="AI1832" s="68"/>
      <c r="AJ1832" s="68"/>
      <c r="AK1832" s="68"/>
      <c r="AL1832" s="68"/>
      <c r="AM1832" s="68"/>
      <c r="AN1832" s="68"/>
      <c r="AO1832" s="68"/>
      <c r="AP1832" s="68"/>
      <c r="AQ1832" s="68"/>
      <c r="AR1832" s="68"/>
      <c r="AS1832" s="68"/>
      <c r="AT1832" s="68"/>
      <c r="AU1832" s="68"/>
      <c r="AV1832" s="68"/>
      <c r="AW1832" s="68"/>
      <c r="AX1832" s="68"/>
      <c r="AY1832" s="68"/>
      <c r="AZ1832" s="68"/>
      <c r="BA1832" s="68"/>
      <c r="BB1832" s="68"/>
      <c r="BC1832" s="68"/>
      <c r="BD1832" s="68"/>
      <c r="BE1832" s="68"/>
      <c r="BF1832" s="68"/>
      <c r="BG1832" s="68"/>
      <c r="BH1832" s="68"/>
      <c r="BI1832" s="68"/>
      <c r="BJ1832" s="68"/>
      <c r="BK1832" s="68"/>
      <c r="BL1832" s="68"/>
      <c r="BM1832" s="68"/>
      <c r="BN1832" s="68"/>
      <c r="BO1832" s="68"/>
      <c r="BP1832" s="68"/>
      <c r="BQ1832" s="68"/>
      <c r="BR1832" s="68"/>
      <c r="BS1832" s="68"/>
      <c r="BT1832" s="68"/>
      <c r="BU1832" s="68"/>
      <c r="BV1832" s="68"/>
      <c r="BW1832" s="68"/>
      <c r="BX1832" s="68"/>
      <c r="BY1832" s="68"/>
      <c r="BZ1832" s="68"/>
      <c r="CA1832" s="68"/>
      <c r="CB1832" s="68"/>
      <c r="CC1832" s="68"/>
      <c r="CD1832" s="68"/>
      <c r="CE1832" s="68"/>
      <c r="CF1832" s="68"/>
      <c r="CG1832" s="68"/>
      <c r="CH1832" s="68"/>
      <c r="CI1832" s="68"/>
    </row>
    <row r="1833">
      <c r="A1833" s="66">
        <v>108.0</v>
      </c>
      <c r="B1833" s="68"/>
      <c r="C1833" s="67" t="s">
        <v>758</v>
      </c>
      <c r="D1833" s="67" t="s">
        <v>990</v>
      </c>
      <c r="E1833" s="66">
        <v>2020.0</v>
      </c>
      <c r="F1833" s="67" t="s">
        <v>991</v>
      </c>
      <c r="G1833" s="67" t="s">
        <v>824</v>
      </c>
      <c r="H1833" s="68"/>
      <c r="I1833" s="67" t="s">
        <v>95</v>
      </c>
      <c r="J1833" s="66">
        <v>2050.0</v>
      </c>
      <c r="K1833" s="66">
        <v>94.97</v>
      </c>
      <c r="L1833" s="66">
        <v>2010.0</v>
      </c>
      <c r="M1833" s="67" t="s">
        <v>85</v>
      </c>
      <c r="N1833" s="66">
        <v>91.0</v>
      </c>
      <c r="O1833" s="68"/>
      <c r="P1833" s="66">
        <v>0.025</v>
      </c>
      <c r="Q1833" s="66"/>
      <c r="R1833" s="66">
        <v>2.0</v>
      </c>
      <c r="S1833" s="68"/>
      <c r="T1833" s="66">
        <v>1.0</v>
      </c>
      <c r="U1833" s="68"/>
      <c r="V1833" s="68"/>
      <c r="W1833" s="68"/>
      <c r="X1833" s="69"/>
      <c r="Y1833" s="69"/>
      <c r="Z1833" s="66">
        <v>1.0</v>
      </c>
      <c r="AA1833" s="66">
        <v>1.0</v>
      </c>
      <c r="AB1833" s="68"/>
      <c r="AC1833" s="68"/>
      <c r="AD1833" s="68"/>
      <c r="AE1833" s="68"/>
      <c r="AF1833" s="68"/>
      <c r="AG1833" s="68"/>
      <c r="AH1833" s="68"/>
      <c r="AI1833" s="68"/>
      <c r="AJ1833" s="68"/>
      <c r="AK1833" s="68"/>
      <c r="AL1833" s="68"/>
      <c r="AM1833" s="68"/>
      <c r="AN1833" s="68"/>
      <c r="AO1833" s="68"/>
      <c r="AP1833" s="68"/>
      <c r="AQ1833" s="68"/>
      <c r="AR1833" s="68"/>
      <c r="AS1833" s="68"/>
      <c r="AT1833" s="68"/>
      <c r="AU1833" s="68"/>
      <c r="AV1833" s="68"/>
      <c r="AW1833" s="68"/>
      <c r="AX1833" s="68"/>
      <c r="AY1833" s="68"/>
      <c r="AZ1833" s="68"/>
      <c r="BA1833" s="68"/>
      <c r="BB1833" s="68"/>
      <c r="BC1833" s="68"/>
      <c r="BD1833" s="68"/>
      <c r="BE1833" s="68"/>
      <c r="BF1833" s="68"/>
      <c r="BG1833" s="68"/>
      <c r="BH1833" s="68"/>
      <c r="BI1833" s="68"/>
      <c r="BJ1833" s="68"/>
      <c r="BK1833" s="68"/>
      <c r="BL1833" s="68"/>
      <c r="BM1833" s="68"/>
      <c r="BN1833" s="68"/>
      <c r="BO1833" s="68"/>
      <c r="BP1833" s="68"/>
      <c r="BQ1833" s="68"/>
      <c r="BR1833" s="68"/>
      <c r="BS1833" s="68"/>
      <c r="BT1833" s="68"/>
      <c r="BU1833" s="68"/>
      <c r="BV1833" s="68"/>
      <c r="BW1833" s="68"/>
      <c r="BX1833" s="68"/>
      <c r="BY1833" s="68"/>
      <c r="BZ1833" s="68"/>
      <c r="CA1833" s="68"/>
      <c r="CB1833" s="68"/>
      <c r="CC1833" s="68"/>
      <c r="CD1833" s="68"/>
      <c r="CE1833" s="68"/>
      <c r="CF1833" s="68"/>
      <c r="CG1833" s="68"/>
      <c r="CH1833" s="68"/>
      <c r="CI1833" s="68"/>
    </row>
    <row r="1834">
      <c r="A1834" s="66">
        <v>108.0</v>
      </c>
      <c r="B1834" s="68"/>
      <c r="C1834" s="67" t="s">
        <v>758</v>
      </c>
      <c r="D1834" s="67" t="s">
        <v>990</v>
      </c>
      <c r="E1834" s="66">
        <v>2020.0</v>
      </c>
      <c r="F1834" s="67" t="s">
        <v>991</v>
      </c>
      <c r="G1834" s="67" t="s">
        <v>824</v>
      </c>
      <c r="H1834" s="68"/>
      <c r="I1834" s="67" t="s">
        <v>95</v>
      </c>
      <c r="J1834" s="66">
        <v>2050.0</v>
      </c>
      <c r="K1834" s="66">
        <v>266.39</v>
      </c>
      <c r="L1834" s="66">
        <v>2010.0</v>
      </c>
      <c r="M1834" s="67" t="s">
        <v>85</v>
      </c>
      <c r="N1834" s="66">
        <v>91.0</v>
      </c>
      <c r="O1834" s="68"/>
      <c r="P1834" s="66">
        <v>0.03</v>
      </c>
      <c r="Q1834" s="66"/>
      <c r="R1834" s="66">
        <v>1.0E-6</v>
      </c>
      <c r="S1834" s="68"/>
      <c r="T1834" s="66">
        <v>1.0</v>
      </c>
      <c r="U1834" s="68"/>
      <c r="V1834" s="68"/>
      <c r="W1834" s="68"/>
      <c r="X1834" s="69"/>
      <c r="Y1834" s="69"/>
      <c r="Z1834" s="66">
        <v>1.0</v>
      </c>
      <c r="AA1834" s="66">
        <v>1.0</v>
      </c>
      <c r="AB1834" s="68"/>
      <c r="AC1834" s="68"/>
      <c r="AD1834" s="68"/>
      <c r="AE1834" s="68"/>
      <c r="AF1834" s="68"/>
      <c r="AG1834" s="68"/>
      <c r="AH1834" s="68"/>
      <c r="AI1834" s="68"/>
      <c r="AJ1834" s="68"/>
      <c r="AK1834" s="68"/>
      <c r="AL1834" s="68"/>
      <c r="AM1834" s="68"/>
      <c r="AN1834" s="68"/>
      <c r="AO1834" s="68"/>
      <c r="AP1834" s="68"/>
      <c r="AQ1834" s="68"/>
      <c r="AR1834" s="68"/>
      <c r="AS1834" s="68"/>
      <c r="AT1834" s="68"/>
      <c r="AU1834" s="68"/>
      <c r="AV1834" s="68"/>
      <c r="AW1834" s="68"/>
      <c r="AX1834" s="68"/>
      <c r="AY1834" s="68"/>
      <c r="AZ1834" s="68"/>
      <c r="BA1834" s="68"/>
      <c r="BB1834" s="68"/>
      <c r="BC1834" s="68"/>
      <c r="BD1834" s="68"/>
      <c r="BE1834" s="68"/>
      <c r="BF1834" s="68"/>
      <c r="BG1834" s="68"/>
      <c r="BH1834" s="68"/>
      <c r="BI1834" s="68"/>
      <c r="BJ1834" s="68"/>
      <c r="BK1834" s="68"/>
      <c r="BL1834" s="68"/>
      <c r="BM1834" s="68"/>
      <c r="BN1834" s="68"/>
      <c r="BO1834" s="68"/>
      <c r="BP1834" s="68"/>
      <c r="BQ1834" s="68"/>
      <c r="BR1834" s="68"/>
      <c r="BS1834" s="68"/>
      <c r="BT1834" s="68"/>
      <c r="BU1834" s="68"/>
      <c r="BV1834" s="68"/>
      <c r="BW1834" s="68"/>
      <c r="BX1834" s="68"/>
      <c r="BY1834" s="68"/>
      <c r="BZ1834" s="68"/>
      <c r="CA1834" s="68"/>
      <c r="CB1834" s="68"/>
      <c r="CC1834" s="68"/>
      <c r="CD1834" s="68"/>
      <c r="CE1834" s="68"/>
      <c r="CF1834" s="68"/>
      <c r="CG1834" s="68"/>
      <c r="CH1834" s="68"/>
      <c r="CI1834" s="68"/>
    </row>
    <row r="1835">
      <c r="A1835" s="66">
        <v>108.0</v>
      </c>
      <c r="B1835" s="68"/>
      <c r="C1835" s="67" t="s">
        <v>758</v>
      </c>
      <c r="D1835" s="67" t="s">
        <v>990</v>
      </c>
      <c r="E1835" s="66">
        <v>2020.0</v>
      </c>
      <c r="F1835" s="67" t="s">
        <v>991</v>
      </c>
      <c r="G1835" s="67" t="s">
        <v>824</v>
      </c>
      <c r="H1835" s="68"/>
      <c r="I1835" s="67" t="s">
        <v>95</v>
      </c>
      <c r="J1835" s="66">
        <v>2050.0</v>
      </c>
      <c r="K1835" s="66">
        <v>226.49</v>
      </c>
      <c r="L1835" s="66">
        <v>2010.0</v>
      </c>
      <c r="M1835" s="67" t="s">
        <v>85</v>
      </c>
      <c r="N1835" s="66">
        <v>91.0</v>
      </c>
      <c r="O1835" s="68"/>
      <c r="P1835" s="66">
        <v>0.03</v>
      </c>
      <c r="Q1835" s="66"/>
      <c r="R1835" s="66">
        <v>0.25</v>
      </c>
      <c r="S1835" s="68"/>
      <c r="T1835" s="66">
        <v>1.0</v>
      </c>
      <c r="U1835" s="68"/>
      <c r="V1835" s="68"/>
      <c r="W1835" s="68"/>
      <c r="X1835" s="69"/>
      <c r="Y1835" s="69"/>
      <c r="Z1835" s="66">
        <v>1.0</v>
      </c>
      <c r="AA1835" s="66">
        <v>1.0</v>
      </c>
      <c r="AB1835" s="68"/>
      <c r="AC1835" s="68"/>
      <c r="AD1835" s="68"/>
      <c r="AE1835" s="68"/>
      <c r="AF1835" s="68"/>
      <c r="AG1835" s="68"/>
      <c r="AH1835" s="68"/>
      <c r="AI1835" s="68"/>
      <c r="AJ1835" s="68"/>
      <c r="AK1835" s="68"/>
      <c r="AL1835" s="68"/>
      <c r="AM1835" s="68"/>
      <c r="AN1835" s="68"/>
      <c r="AO1835" s="68"/>
      <c r="AP1835" s="68"/>
      <c r="AQ1835" s="68"/>
      <c r="AR1835" s="68"/>
      <c r="AS1835" s="68"/>
      <c r="AT1835" s="68"/>
      <c r="AU1835" s="68"/>
      <c r="AV1835" s="68"/>
      <c r="AW1835" s="68"/>
      <c r="AX1835" s="68"/>
      <c r="AY1835" s="68"/>
      <c r="AZ1835" s="68"/>
      <c r="BA1835" s="68"/>
      <c r="BB1835" s="68"/>
      <c r="BC1835" s="68"/>
      <c r="BD1835" s="68"/>
      <c r="BE1835" s="68"/>
      <c r="BF1835" s="68"/>
      <c r="BG1835" s="68"/>
      <c r="BH1835" s="68"/>
      <c r="BI1835" s="68"/>
      <c r="BJ1835" s="68"/>
      <c r="BK1835" s="68"/>
      <c r="BL1835" s="68"/>
      <c r="BM1835" s="68"/>
      <c r="BN1835" s="68"/>
      <c r="BO1835" s="68"/>
      <c r="BP1835" s="68"/>
      <c r="BQ1835" s="68"/>
      <c r="BR1835" s="68"/>
      <c r="BS1835" s="68"/>
      <c r="BT1835" s="68"/>
      <c r="BU1835" s="68"/>
      <c r="BV1835" s="68"/>
      <c r="BW1835" s="68"/>
      <c r="BX1835" s="68"/>
      <c r="BY1835" s="68"/>
      <c r="BZ1835" s="68"/>
      <c r="CA1835" s="68"/>
      <c r="CB1835" s="68"/>
      <c r="CC1835" s="68"/>
      <c r="CD1835" s="68"/>
      <c r="CE1835" s="68"/>
      <c r="CF1835" s="68"/>
      <c r="CG1835" s="68"/>
      <c r="CH1835" s="68"/>
      <c r="CI1835" s="68"/>
    </row>
    <row r="1836">
      <c r="A1836" s="66">
        <v>108.0</v>
      </c>
      <c r="B1836" s="68"/>
      <c r="C1836" s="67" t="s">
        <v>758</v>
      </c>
      <c r="D1836" s="67" t="s">
        <v>990</v>
      </c>
      <c r="E1836" s="66">
        <v>2020.0</v>
      </c>
      <c r="F1836" s="67" t="s">
        <v>991</v>
      </c>
      <c r="G1836" s="67" t="s">
        <v>824</v>
      </c>
      <c r="H1836" s="68"/>
      <c r="I1836" s="67" t="s">
        <v>95</v>
      </c>
      <c r="J1836" s="66">
        <v>2050.0</v>
      </c>
      <c r="K1836" s="66">
        <v>141.82</v>
      </c>
      <c r="L1836" s="66">
        <v>2010.0</v>
      </c>
      <c r="M1836" s="67" t="s">
        <v>85</v>
      </c>
      <c r="N1836" s="66">
        <v>91.0</v>
      </c>
      <c r="O1836" s="68"/>
      <c r="P1836" s="66">
        <v>0.03</v>
      </c>
      <c r="Q1836" s="66"/>
      <c r="R1836" s="66">
        <v>1.0000001</v>
      </c>
      <c r="S1836" s="68"/>
      <c r="T1836" s="66">
        <v>1.0</v>
      </c>
      <c r="U1836" s="68"/>
      <c r="V1836" s="68"/>
      <c r="W1836" s="68"/>
      <c r="X1836" s="69"/>
      <c r="Y1836" s="69"/>
      <c r="Z1836" s="66">
        <v>1.0</v>
      </c>
      <c r="AA1836" s="66">
        <v>1.0</v>
      </c>
      <c r="AB1836" s="68"/>
      <c r="AC1836" s="68"/>
      <c r="AD1836" s="68"/>
      <c r="AE1836" s="68"/>
      <c r="AF1836" s="68"/>
      <c r="AG1836" s="68"/>
      <c r="AH1836" s="68"/>
      <c r="AI1836" s="68"/>
      <c r="AJ1836" s="68"/>
      <c r="AK1836" s="68"/>
      <c r="AL1836" s="68"/>
      <c r="AM1836" s="68"/>
      <c r="AN1836" s="68"/>
      <c r="AO1836" s="68"/>
      <c r="AP1836" s="68"/>
      <c r="AQ1836" s="68"/>
      <c r="AR1836" s="68"/>
      <c r="AS1836" s="68"/>
      <c r="AT1836" s="68"/>
      <c r="AU1836" s="68"/>
      <c r="AV1836" s="68"/>
      <c r="AW1836" s="68"/>
      <c r="AX1836" s="68"/>
      <c r="AY1836" s="68"/>
      <c r="AZ1836" s="68"/>
      <c r="BA1836" s="68"/>
      <c r="BB1836" s="68"/>
      <c r="BC1836" s="68"/>
      <c r="BD1836" s="68"/>
      <c r="BE1836" s="68"/>
      <c r="BF1836" s="68"/>
      <c r="BG1836" s="68"/>
      <c r="BH1836" s="68"/>
      <c r="BI1836" s="68"/>
      <c r="BJ1836" s="68"/>
      <c r="BK1836" s="68"/>
      <c r="BL1836" s="68"/>
      <c r="BM1836" s="68"/>
      <c r="BN1836" s="68"/>
      <c r="BO1836" s="68"/>
      <c r="BP1836" s="68"/>
      <c r="BQ1836" s="68"/>
      <c r="BR1836" s="68"/>
      <c r="BS1836" s="68"/>
      <c r="BT1836" s="68"/>
      <c r="BU1836" s="68"/>
      <c r="BV1836" s="68"/>
      <c r="BW1836" s="68"/>
      <c r="BX1836" s="68"/>
      <c r="BY1836" s="68"/>
      <c r="BZ1836" s="68"/>
      <c r="CA1836" s="68"/>
      <c r="CB1836" s="68"/>
      <c r="CC1836" s="68"/>
      <c r="CD1836" s="68"/>
      <c r="CE1836" s="68"/>
      <c r="CF1836" s="68"/>
      <c r="CG1836" s="68"/>
      <c r="CH1836" s="68"/>
      <c r="CI1836" s="68"/>
    </row>
    <row r="1837">
      <c r="A1837" s="66">
        <v>108.0</v>
      </c>
      <c r="B1837" s="68"/>
      <c r="C1837" s="67" t="s">
        <v>758</v>
      </c>
      <c r="D1837" s="67" t="s">
        <v>990</v>
      </c>
      <c r="E1837" s="66">
        <v>2020.0</v>
      </c>
      <c r="F1837" s="67" t="s">
        <v>991</v>
      </c>
      <c r="G1837" s="67" t="s">
        <v>824</v>
      </c>
      <c r="H1837" s="68"/>
      <c r="I1837" s="67" t="s">
        <v>95</v>
      </c>
      <c r="J1837" s="66">
        <v>2050.0</v>
      </c>
      <c r="K1837" s="66">
        <v>141.83</v>
      </c>
      <c r="L1837" s="66">
        <v>2010.0</v>
      </c>
      <c r="M1837" s="67" t="s">
        <v>85</v>
      </c>
      <c r="N1837" s="66">
        <v>91.0</v>
      </c>
      <c r="O1837" s="68"/>
      <c r="P1837" s="66">
        <v>0.03</v>
      </c>
      <c r="Q1837" s="66"/>
      <c r="R1837" s="66">
        <v>1.0000001</v>
      </c>
      <c r="S1837" s="68"/>
      <c r="T1837" s="66">
        <v>1.0</v>
      </c>
      <c r="U1837" s="68"/>
      <c r="V1837" s="68"/>
      <c r="W1837" s="68"/>
      <c r="X1837" s="69"/>
      <c r="Y1837" s="69"/>
      <c r="Z1837" s="66">
        <v>1.0</v>
      </c>
      <c r="AA1837" s="66">
        <v>1.0</v>
      </c>
      <c r="AB1837" s="68"/>
      <c r="AC1837" s="68"/>
      <c r="AD1837" s="68"/>
      <c r="AE1837" s="68"/>
      <c r="AF1837" s="68"/>
      <c r="AG1837" s="68"/>
      <c r="AH1837" s="68"/>
      <c r="AI1837" s="68"/>
      <c r="AJ1837" s="68"/>
      <c r="AK1837" s="68"/>
      <c r="AL1837" s="68"/>
      <c r="AM1837" s="68"/>
      <c r="AN1837" s="68"/>
      <c r="AO1837" s="68"/>
      <c r="AP1837" s="68"/>
      <c r="AQ1837" s="68"/>
      <c r="AR1837" s="68"/>
      <c r="AS1837" s="68"/>
      <c r="AT1837" s="68"/>
      <c r="AU1837" s="68"/>
      <c r="AV1837" s="68"/>
      <c r="AW1837" s="68"/>
      <c r="AX1837" s="68"/>
      <c r="AY1837" s="68"/>
      <c r="AZ1837" s="68"/>
      <c r="BA1837" s="68"/>
      <c r="BB1837" s="68"/>
      <c r="BC1837" s="68"/>
      <c r="BD1837" s="68"/>
      <c r="BE1837" s="68"/>
      <c r="BF1837" s="68"/>
      <c r="BG1837" s="68"/>
      <c r="BH1837" s="68"/>
      <c r="BI1837" s="68"/>
      <c r="BJ1837" s="68"/>
      <c r="BK1837" s="68"/>
      <c r="BL1837" s="68"/>
      <c r="BM1837" s="68"/>
      <c r="BN1837" s="68"/>
      <c r="BO1837" s="68"/>
      <c r="BP1837" s="68"/>
      <c r="BQ1837" s="68"/>
      <c r="BR1837" s="68"/>
      <c r="BS1837" s="68"/>
      <c r="BT1837" s="68"/>
      <c r="BU1837" s="68"/>
      <c r="BV1837" s="68"/>
      <c r="BW1837" s="68"/>
      <c r="BX1837" s="68"/>
      <c r="BY1837" s="68"/>
      <c r="BZ1837" s="68"/>
      <c r="CA1837" s="68"/>
      <c r="CB1837" s="68"/>
      <c r="CC1837" s="68"/>
      <c r="CD1837" s="68"/>
      <c r="CE1837" s="68"/>
      <c r="CF1837" s="68"/>
      <c r="CG1837" s="68"/>
      <c r="CH1837" s="68"/>
      <c r="CI1837" s="68"/>
    </row>
    <row r="1838">
      <c r="A1838" s="66">
        <v>108.0</v>
      </c>
      <c r="B1838" s="68"/>
      <c r="C1838" s="67" t="s">
        <v>758</v>
      </c>
      <c r="D1838" s="67" t="s">
        <v>990</v>
      </c>
      <c r="E1838" s="66">
        <v>2020.0</v>
      </c>
      <c r="F1838" s="67" t="s">
        <v>991</v>
      </c>
      <c r="G1838" s="67" t="s">
        <v>824</v>
      </c>
      <c r="H1838" s="68"/>
      <c r="I1838" s="67" t="s">
        <v>95</v>
      </c>
      <c r="J1838" s="66">
        <v>2050.0</v>
      </c>
      <c r="K1838" s="66">
        <v>141.82</v>
      </c>
      <c r="L1838" s="66">
        <v>2010.0</v>
      </c>
      <c r="M1838" s="67" t="s">
        <v>85</v>
      </c>
      <c r="N1838" s="66">
        <v>91.0</v>
      </c>
      <c r="O1838" s="68"/>
      <c r="P1838" s="66">
        <v>0.03</v>
      </c>
      <c r="Q1838" s="66"/>
      <c r="R1838" s="66">
        <v>1.0000001</v>
      </c>
      <c r="S1838" s="68"/>
      <c r="T1838" s="66">
        <v>1.0</v>
      </c>
      <c r="U1838" s="68"/>
      <c r="V1838" s="68"/>
      <c r="W1838" s="68"/>
      <c r="X1838" s="69"/>
      <c r="Y1838" s="69"/>
      <c r="Z1838" s="66">
        <v>1.0</v>
      </c>
      <c r="AA1838" s="66">
        <v>1.0</v>
      </c>
      <c r="AB1838" s="68"/>
      <c r="AC1838" s="68"/>
      <c r="AD1838" s="68"/>
      <c r="AE1838" s="68"/>
      <c r="AF1838" s="68"/>
      <c r="AG1838" s="68"/>
      <c r="AH1838" s="68"/>
      <c r="AI1838" s="68"/>
      <c r="AJ1838" s="68"/>
      <c r="AK1838" s="68"/>
      <c r="AL1838" s="68"/>
      <c r="AM1838" s="68"/>
      <c r="AN1838" s="68"/>
      <c r="AO1838" s="68"/>
      <c r="AP1838" s="68"/>
      <c r="AQ1838" s="68"/>
      <c r="AR1838" s="68"/>
      <c r="AS1838" s="68"/>
      <c r="AT1838" s="68"/>
      <c r="AU1838" s="68"/>
      <c r="AV1838" s="68"/>
      <c r="AW1838" s="68"/>
      <c r="AX1838" s="68"/>
      <c r="AY1838" s="68"/>
      <c r="AZ1838" s="68"/>
      <c r="BA1838" s="68"/>
      <c r="BB1838" s="68"/>
      <c r="BC1838" s="68"/>
      <c r="BD1838" s="68"/>
      <c r="BE1838" s="68"/>
      <c r="BF1838" s="68"/>
      <c r="BG1838" s="68"/>
      <c r="BH1838" s="68"/>
      <c r="BI1838" s="68"/>
      <c r="BJ1838" s="68"/>
      <c r="BK1838" s="68"/>
      <c r="BL1838" s="68"/>
      <c r="BM1838" s="68"/>
      <c r="BN1838" s="68"/>
      <c r="BO1838" s="68"/>
      <c r="BP1838" s="68"/>
      <c r="BQ1838" s="68"/>
      <c r="BR1838" s="68"/>
      <c r="BS1838" s="68"/>
      <c r="BT1838" s="68"/>
      <c r="BU1838" s="68"/>
      <c r="BV1838" s="68"/>
      <c r="BW1838" s="68"/>
      <c r="BX1838" s="68"/>
      <c r="BY1838" s="68"/>
      <c r="BZ1838" s="68"/>
      <c r="CA1838" s="68"/>
      <c r="CB1838" s="68"/>
      <c r="CC1838" s="68"/>
      <c r="CD1838" s="68"/>
      <c r="CE1838" s="68"/>
      <c r="CF1838" s="68"/>
      <c r="CG1838" s="68"/>
      <c r="CH1838" s="68"/>
      <c r="CI1838" s="68"/>
    </row>
    <row r="1839">
      <c r="A1839" s="66">
        <v>108.0</v>
      </c>
      <c r="B1839" s="68"/>
      <c r="C1839" s="67" t="s">
        <v>758</v>
      </c>
      <c r="D1839" s="67" t="s">
        <v>990</v>
      </c>
      <c r="E1839" s="66">
        <v>2020.0</v>
      </c>
      <c r="F1839" s="67" t="s">
        <v>991</v>
      </c>
      <c r="G1839" s="67" t="s">
        <v>824</v>
      </c>
      <c r="H1839" s="68"/>
      <c r="I1839" s="67" t="s">
        <v>95</v>
      </c>
      <c r="J1839" s="66">
        <v>2050.0</v>
      </c>
      <c r="K1839" s="66">
        <v>141.82</v>
      </c>
      <c r="L1839" s="66">
        <v>2010.0</v>
      </c>
      <c r="M1839" s="67" t="s">
        <v>85</v>
      </c>
      <c r="N1839" s="66">
        <v>91.0</v>
      </c>
      <c r="O1839" s="68"/>
      <c r="P1839" s="66">
        <v>0.03</v>
      </c>
      <c r="Q1839" s="66"/>
      <c r="R1839" s="66">
        <v>1.0000001</v>
      </c>
      <c r="S1839" s="68"/>
      <c r="T1839" s="66">
        <v>1.0</v>
      </c>
      <c r="U1839" s="68"/>
      <c r="V1839" s="68"/>
      <c r="W1839" s="68"/>
      <c r="X1839" s="69"/>
      <c r="Y1839" s="69"/>
      <c r="Z1839" s="66">
        <v>1.0</v>
      </c>
      <c r="AA1839" s="66">
        <v>1.0</v>
      </c>
      <c r="AB1839" s="68"/>
      <c r="AC1839" s="68"/>
      <c r="AD1839" s="68"/>
      <c r="AE1839" s="68"/>
      <c r="AF1839" s="68"/>
      <c r="AG1839" s="68"/>
      <c r="AH1839" s="68"/>
      <c r="AI1839" s="68"/>
      <c r="AJ1839" s="68"/>
      <c r="AK1839" s="68"/>
      <c r="AL1839" s="68"/>
      <c r="AM1839" s="68"/>
      <c r="AN1839" s="68"/>
      <c r="AO1839" s="68"/>
      <c r="AP1839" s="68"/>
      <c r="AQ1839" s="68"/>
      <c r="AR1839" s="68"/>
      <c r="AS1839" s="68"/>
      <c r="AT1839" s="68"/>
      <c r="AU1839" s="68"/>
      <c r="AV1839" s="68"/>
      <c r="AW1839" s="68"/>
      <c r="AX1839" s="68"/>
      <c r="AY1839" s="68"/>
      <c r="AZ1839" s="68"/>
      <c r="BA1839" s="68"/>
      <c r="BB1839" s="68"/>
      <c r="BC1839" s="68"/>
      <c r="BD1839" s="68"/>
      <c r="BE1839" s="68"/>
      <c r="BF1839" s="68"/>
      <c r="BG1839" s="68"/>
      <c r="BH1839" s="68"/>
      <c r="BI1839" s="68"/>
      <c r="BJ1839" s="68"/>
      <c r="BK1839" s="68"/>
      <c r="BL1839" s="68"/>
      <c r="BM1839" s="68"/>
      <c r="BN1839" s="68"/>
      <c r="BO1839" s="68"/>
      <c r="BP1839" s="68"/>
      <c r="BQ1839" s="68"/>
      <c r="BR1839" s="68"/>
      <c r="BS1839" s="68"/>
      <c r="BT1839" s="68"/>
      <c r="BU1839" s="68"/>
      <c r="BV1839" s="68"/>
      <c r="BW1839" s="68"/>
      <c r="BX1839" s="68"/>
      <c r="BY1839" s="68"/>
      <c r="BZ1839" s="68"/>
      <c r="CA1839" s="68"/>
      <c r="CB1839" s="68"/>
      <c r="CC1839" s="68"/>
      <c r="CD1839" s="68"/>
      <c r="CE1839" s="68"/>
      <c r="CF1839" s="68"/>
      <c r="CG1839" s="68"/>
      <c r="CH1839" s="68"/>
      <c r="CI1839" s="68"/>
    </row>
    <row r="1840">
      <c r="A1840" s="66">
        <v>108.0</v>
      </c>
      <c r="B1840" s="68"/>
      <c r="C1840" s="67" t="s">
        <v>758</v>
      </c>
      <c r="D1840" s="67" t="s">
        <v>990</v>
      </c>
      <c r="E1840" s="66">
        <v>2020.0</v>
      </c>
      <c r="F1840" s="67" t="s">
        <v>991</v>
      </c>
      <c r="G1840" s="67" t="s">
        <v>824</v>
      </c>
      <c r="H1840" s="68"/>
      <c r="I1840" s="67" t="s">
        <v>95</v>
      </c>
      <c r="J1840" s="66">
        <v>2050.0</v>
      </c>
      <c r="K1840" s="66">
        <v>141.82</v>
      </c>
      <c r="L1840" s="66">
        <v>2010.0</v>
      </c>
      <c r="M1840" s="67" t="s">
        <v>85</v>
      </c>
      <c r="N1840" s="66">
        <v>91.0</v>
      </c>
      <c r="O1840" s="68"/>
      <c r="P1840" s="66">
        <v>0.03</v>
      </c>
      <c r="Q1840" s="66"/>
      <c r="R1840" s="66">
        <v>1.0000001</v>
      </c>
      <c r="S1840" s="68"/>
      <c r="T1840" s="66">
        <v>1.0</v>
      </c>
      <c r="U1840" s="68"/>
      <c r="V1840" s="68"/>
      <c r="W1840" s="68"/>
      <c r="X1840" s="69"/>
      <c r="Y1840" s="69"/>
      <c r="Z1840" s="66">
        <v>1.0</v>
      </c>
      <c r="AA1840" s="66">
        <v>1.0</v>
      </c>
      <c r="AB1840" s="68"/>
      <c r="AC1840" s="68"/>
      <c r="AD1840" s="68"/>
      <c r="AE1840" s="68"/>
      <c r="AF1840" s="68"/>
      <c r="AG1840" s="68"/>
      <c r="AH1840" s="68"/>
      <c r="AI1840" s="68"/>
      <c r="AJ1840" s="68"/>
      <c r="AK1840" s="68"/>
      <c r="AL1840" s="68"/>
      <c r="AM1840" s="68"/>
      <c r="AN1840" s="68"/>
      <c r="AO1840" s="68"/>
      <c r="AP1840" s="68"/>
      <c r="AQ1840" s="68"/>
      <c r="AR1840" s="68"/>
      <c r="AS1840" s="68"/>
      <c r="AT1840" s="68"/>
      <c r="AU1840" s="68"/>
      <c r="AV1840" s="68"/>
      <c r="AW1840" s="68"/>
      <c r="AX1840" s="68"/>
      <c r="AY1840" s="68"/>
      <c r="AZ1840" s="68"/>
      <c r="BA1840" s="68"/>
      <c r="BB1840" s="68"/>
      <c r="BC1840" s="68"/>
      <c r="BD1840" s="68"/>
      <c r="BE1840" s="68"/>
      <c r="BF1840" s="68"/>
      <c r="BG1840" s="68"/>
      <c r="BH1840" s="68"/>
      <c r="BI1840" s="68"/>
      <c r="BJ1840" s="68"/>
      <c r="BK1840" s="68"/>
      <c r="BL1840" s="68"/>
      <c r="BM1840" s="68"/>
      <c r="BN1840" s="68"/>
      <c r="BO1840" s="68"/>
      <c r="BP1840" s="68"/>
      <c r="BQ1840" s="68"/>
      <c r="BR1840" s="68"/>
      <c r="BS1840" s="68"/>
      <c r="BT1840" s="68"/>
      <c r="BU1840" s="68"/>
      <c r="BV1840" s="68"/>
      <c r="BW1840" s="68"/>
      <c r="BX1840" s="68"/>
      <c r="BY1840" s="68"/>
      <c r="BZ1840" s="68"/>
      <c r="CA1840" s="68"/>
      <c r="CB1840" s="68"/>
      <c r="CC1840" s="68"/>
      <c r="CD1840" s="68"/>
      <c r="CE1840" s="68"/>
      <c r="CF1840" s="68"/>
      <c r="CG1840" s="68"/>
      <c r="CH1840" s="68"/>
      <c r="CI1840" s="68"/>
    </row>
    <row r="1841">
      <c r="A1841" s="66">
        <v>108.0</v>
      </c>
      <c r="B1841" s="68"/>
      <c r="C1841" s="67" t="s">
        <v>758</v>
      </c>
      <c r="D1841" s="67" t="s">
        <v>990</v>
      </c>
      <c r="E1841" s="66">
        <v>2020.0</v>
      </c>
      <c r="F1841" s="67" t="s">
        <v>991</v>
      </c>
      <c r="G1841" s="67" t="s">
        <v>824</v>
      </c>
      <c r="H1841" s="68"/>
      <c r="I1841" s="67" t="s">
        <v>95</v>
      </c>
      <c r="J1841" s="66">
        <v>2050.0</v>
      </c>
      <c r="K1841" s="66">
        <v>106.55</v>
      </c>
      <c r="L1841" s="66">
        <v>2010.0</v>
      </c>
      <c r="M1841" s="67" t="s">
        <v>85</v>
      </c>
      <c r="N1841" s="66">
        <v>91.0</v>
      </c>
      <c r="O1841" s="68"/>
      <c r="P1841" s="66">
        <v>0.03</v>
      </c>
      <c r="Q1841" s="66"/>
      <c r="R1841" s="66">
        <v>1.5</v>
      </c>
      <c r="S1841" s="68"/>
      <c r="T1841" s="66">
        <v>1.0</v>
      </c>
      <c r="U1841" s="68"/>
      <c r="V1841" s="68"/>
      <c r="W1841" s="68"/>
      <c r="X1841" s="69"/>
      <c r="Y1841" s="69"/>
      <c r="Z1841" s="66">
        <v>1.0</v>
      </c>
      <c r="AA1841" s="66">
        <v>1.0</v>
      </c>
      <c r="AB1841" s="68"/>
      <c r="AC1841" s="68"/>
      <c r="AD1841" s="68"/>
      <c r="AE1841" s="68"/>
      <c r="AF1841" s="68"/>
      <c r="AG1841" s="68"/>
      <c r="AH1841" s="68"/>
      <c r="AI1841" s="68"/>
      <c r="AJ1841" s="68"/>
      <c r="AK1841" s="68"/>
      <c r="AL1841" s="68"/>
      <c r="AM1841" s="68"/>
      <c r="AN1841" s="68"/>
      <c r="AO1841" s="68"/>
      <c r="AP1841" s="68"/>
      <c r="AQ1841" s="68"/>
      <c r="AR1841" s="68"/>
      <c r="AS1841" s="68"/>
      <c r="AT1841" s="68"/>
      <c r="AU1841" s="68"/>
      <c r="AV1841" s="68"/>
      <c r="AW1841" s="68"/>
      <c r="AX1841" s="68"/>
      <c r="AY1841" s="68"/>
      <c r="AZ1841" s="68"/>
      <c r="BA1841" s="68"/>
      <c r="BB1841" s="68"/>
      <c r="BC1841" s="68"/>
      <c r="BD1841" s="68"/>
      <c r="BE1841" s="68"/>
      <c r="BF1841" s="68"/>
      <c r="BG1841" s="68"/>
      <c r="BH1841" s="68"/>
      <c r="BI1841" s="68"/>
      <c r="BJ1841" s="68"/>
      <c r="BK1841" s="68"/>
      <c r="BL1841" s="68"/>
      <c r="BM1841" s="68"/>
      <c r="BN1841" s="68"/>
      <c r="BO1841" s="68"/>
      <c r="BP1841" s="68"/>
      <c r="BQ1841" s="68"/>
      <c r="BR1841" s="68"/>
      <c r="BS1841" s="68"/>
      <c r="BT1841" s="68"/>
      <c r="BU1841" s="68"/>
      <c r="BV1841" s="68"/>
      <c r="BW1841" s="68"/>
      <c r="BX1841" s="68"/>
      <c r="BY1841" s="68"/>
      <c r="BZ1841" s="68"/>
      <c r="CA1841" s="68"/>
      <c r="CB1841" s="68"/>
      <c r="CC1841" s="68"/>
      <c r="CD1841" s="68"/>
      <c r="CE1841" s="68"/>
      <c r="CF1841" s="68"/>
      <c r="CG1841" s="68"/>
      <c r="CH1841" s="68"/>
      <c r="CI1841" s="68"/>
    </row>
    <row r="1842">
      <c r="A1842" s="66">
        <v>108.0</v>
      </c>
      <c r="B1842" s="68"/>
      <c r="C1842" s="67" t="s">
        <v>758</v>
      </c>
      <c r="D1842" s="67" t="s">
        <v>990</v>
      </c>
      <c r="E1842" s="66">
        <v>2020.0</v>
      </c>
      <c r="F1842" s="67" t="s">
        <v>991</v>
      </c>
      <c r="G1842" s="67" t="s">
        <v>824</v>
      </c>
      <c r="H1842" s="68"/>
      <c r="I1842" s="67" t="s">
        <v>95</v>
      </c>
      <c r="J1842" s="66">
        <v>2050.0</v>
      </c>
      <c r="K1842" s="66">
        <v>135.66</v>
      </c>
      <c r="L1842" s="66">
        <v>2010.0</v>
      </c>
      <c r="M1842" s="67" t="s">
        <v>85</v>
      </c>
      <c r="N1842" s="66">
        <v>91.0</v>
      </c>
      <c r="O1842" s="68"/>
      <c r="P1842" s="66">
        <v>0.04</v>
      </c>
      <c r="Q1842" s="66"/>
      <c r="R1842" s="66">
        <v>0.5</v>
      </c>
      <c r="S1842" s="68"/>
      <c r="T1842" s="66">
        <v>1.0</v>
      </c>
      <c r="U1842" s="68"/>
      <c r="V1842" s="68"/>
      <c r="W1842" s="68"/>
      <c r="X1842" s="69"/>
      <c r="Y1842" s="69"/>
      <c r="Z1842" s="66">
        <v>1.0</v>
      </c>
      <c r="AA1842" s="66">
        <v>1.0</v>
      </c>
      <c r="AB1842" s="68"/>
      <c r="AC1842" s="68"/>
      <c r="AD1842" s="68"/>
      <c r="AE1842" s="68"/>
      <c r="AF1842" s="68"/>
      <c r="AG1842" s="68"/>
      <c r="AH1842" s="68"/>
      <c r="AI1842" s="68"/>
      <c r="AJ1842" s="68"/>
      <c r="AK1842" s="68"/>
      <c r="AL1842" s="68"/>
      <c r="AM1842" s="68"/>
      <c r="AN1842" s="68"/>
      <c r="AO1842" s="68"/>
      <c r="AP1842" s="68"/>
      <c r="AQ1842" s="68"/>
      <c r="AR1842" s="68"/>
      <c r="AS1842" s="68"/>
      <c r="AT1842" s="68"/>
      <c r="AU1842" s="68"/>
      <c r="AV1842" s="68"/>
      <c r="AW1842" s="68"/>
      <c r="AX1842" s="68"/>
      <c r="AY1842" s="68"/>
      <c r="AZ1842" s="68"/>
      <c r="BA1842" s="68"/>
      <c r="BB1842" s="68"/>
      <c r="BC1842" s="68"/>
      <c r="BD1842" s="68"/>
      <c r="BE1842" s="68"/>
      <c r="BF1842" s="68"/>
      <c r="BG1842" s="68"/>
      <c r="BH1842" s="68"/>
      <c r="BI1842" s="68"/>
      <c r="BJ1842" s="68"/>
      <c r="BK1842" s="68"/>
      <c r="BL1842" s="68"/>
      <c r="BM1842" s="68"/>
      <c r="BN1842" s="68"/>
      <c r="BO1842" s="68"/>
      <c r="BP1842" s="68"/>
      <c r="BQ1842" s="68"/>
      <c r="BR1842" s="68"/>
      <c r="BS1842" s="68"/>
      <c r="BT1842" s="68"/>
      <c r="BU1842" s="68"/>
      <c r="BV1842" s="68"/>
      <c r="BW1842" s="68"/>
      <c r="BX1842" s="68"/>
      <c r="BY1842" s="68"/>
      <c r="BZ1842" s="68"/>
      <c r="CA1842" s="68"/>
      <c r="CB1842" s="68"/>
      <c r="CC1842" s="68"/>
      <c r="CD1842" s="68"/>
      <c r="CE1842" s="68"/>
      <c r="CF1842" s="68"/>
      <c r="CG1842" s="68"/>
      <c r="CH1842" s="68"/>
      <c r="CI1842" s="68"/>
    </row>
    <row r="1843">
      <c r="A1843" s="66">
        <v>108.0</v>
      </c>
      <c r="B1843" s="68"/>
      <c r="C1843" s="67" t="s">
        <v>758</v>
      </c>
      <c r="D1843" s="67" t="s">
        <v>990</v>
      </c>
      <c r="E1843" s="66">
        <v>2020.0</v>
      </c>
      <c r="F1843" s="67" t="s">
        <v>991</v>
      </c>
      <c r="G1843" s="67" t="s">
        <v>824</v>
      </c>
      <c r="H1843" s="68"/>
      <c r="I1843" s="67" t="s">
        <v>95</v>
      </c>
      <c r="J1843" s="66">
        <v>2050.0</v>
      </c>
      <c r="K1843" s="66">
        <v>102.66</v>
      </c>
      <c r="L1843" s="66">
        <v>2010.0</v>
      </c>
      <c r="M1843" s="67" t="s">
        <v>85</v>
      </c>
      <c r="N1843" s="66">
        <v>91.0</v>
      </c>
      <c r="O1843" s="68"/>
      <c r="P1843" s="66">
        <v>0.04</v>
      </c>
      <c r="Q1843" s="66"/>
      <c r="R1843" s="66">
        <v>1.0000001</v>
      </c>
      <c r="S1843" s="68"/>
      <c r="T1843" s="66">
        <v>1.0</v>
      </c>
      <c r="U1843" s="68"/>
      <c r="V1843" s="68"/>
      <c r="W1843" s="68"/>
      <c r="X1843" s="69"/>
      <c r="Y1843" s="69"/>
      <c r="Z1843" s="66">
        <v>1.0</v>
      </c>
      <c r="AA1843" s="66">
        <v>1.0</v>
      </c>
      <c r="AB1843" s="68"/>
      <c r="AC1843" s="68"/>
      <c r="AD1843" s="68"/>
      <c r="AE1843" s="68"/>
      <c r="AF1843" s="68"/>
      <c r="AG1843" s="68"/>
      <c r="AH1843" s="68"/>
      <c r="AI1843" s="68"/>
      <c r="AJ1843" s="68"/>
      <c r="AK1843" s="68"/>
      <c r="AL1843" s="68"/>
      <c r="AM1843" s="68"/>
      <c r="AN1843" s="68"/>
      <c r="AO1843" s="68"/>
      <c r="AP1843" s="68"/>
      <c r="AQ1843" s="68"/>
      <c r="AR1843" s="68"/>
      <c r="AS1843" s="68"/>
      <c r="AT1843" s="68"/>
      <c r="AU1843" s="68"/>
      <c r="AV1843" s="68"/>
      <c r="AW1843" s="68"/>
      <c r="AX1843" s="68"/>
      <c r="AY1843" s="68"/>
      <c r="AZ1843" s="68"/>
      <c r="BA1843" s="68"/>
      <c r="BB1843" s="68"/>
      <c r="BC1843" s="68"/>
      <c r="BD1843" s="68"/>
      <c r="BE1843" s="68"/>
      <c r="BF1843" s="68"/>
      <c r="BG1843" s="68"/>
      <c r="BH1843" s="68"/>
      <c r="BI1843" s="68"/>
      <c r="BJ1843" s="68"/>
      <c r="BK1843" s="68"/>
      <c r="BL1843" s="68"/>
      <c r="BM1843" s="68"/>
      <c r="BN1843" s="68"/>
      <c r="BO1843" s="68"/>
      <c r="BP1843" s="68"/>
      <c r="BQ1843" s="68"/>
      <c r="BR1843" s="68"/>
      <c r="BS1843" s="68"/>
      <c r="BT1843" s="68"/>
      <c r="BU1843" s="68"/>
      <c r="BV1843" s="68"/>
      <c r="BW1843" s="68"/>
      <c r="BX1843" s="68"/>
      <c r="BY1843" s="68"/>
      <c r="BZ1843" s="68"/>
      <c r="CA1843" s="68"/>
      <c r="CB1843" s="68"/>
      <c r="CC1843" s="68"/>
      <c r="CD1843" s="68"/>
      <c r="CE1843" s="68"/>
      <c r="CF1843" s="68"/>
      <c r="CG1843" s="68"/>
      <c r="CH1843" s="68"/>
      <c r="CI1843" s="68"/>
    </row>
    <row r="1844">
      <c r="A1844" s="66">
        <v>108.0</v>
      </c>
      <c r="B1844" s="68"/>
      <c r="C1844" s="67" t="s">
        <v>758</v>
      </c>
      <c r="D1844" s="67" t="s">
        <v>990</v>
      </c>
      <c r="E1844" s="66">
        <v>2020.0</v>
      </c>
      <c r="F1844" s="67" t="s">
        <v>991</v>
      </c>
      <c r="G1844" s="67" t="s">
        <v>824</v>
      </c>
      <c r="H1844" s="68"/>
      <c r="I1844" s="67" t="s">
        <v>95</v>
      </c>
      <c r="J1844" s="66">
        <v>2050.0</v>
      </c>
      <c r="K1844" s="66">
        <v>79.58</v>
      </c>
      <c r="L1844" s="66">
        <v>2010.0</v>
      </c>
      <c r="M1844" s="67" t="s">
        <v>85</v>
      </c>
      <c r="N1844" s="66">
        <v>91.0</v>
      </c>
      <c r="O1844" s="68"/>
      <c r="P1844" s="66">
        <v>0.04</v>
      </c>
      <c r="Q1844" s="66"/>
      <c r="R1844" s="66">
        <v>1.5</v>
      </c>
      <c r="S1844" s="68"/>
      <c r="T1844" s="66">
        <v>1.0</v>
      </c>
      <c r="U1844" s="68"/>
      <c r="V1844" s="68"/>
      <c r="W1844" s="68"/>
      <c r="X1844" s="69"/>
      <c r="Y1844" s="69"/>
      <c r="Z1844" s="66">
        <v>1.0</v>
      </c>
      <c r="AA1844" s="66">
        <v>1.0</v>
      </c>
      <c r="AB1844" s="68"/>
      <c r="AC1844" s="68"/>
      <c r="AD1844" s="68"/>
      <c r="AE1844" s="68"/>
      <c r="AF1844" s="68"/>
      <c r="AG1844" s="68"/>
      <c r="AH1844" s="68"/>
      <c r="AI1844" s="68"/>
      <c r="AJ1844" s="68"/>
      <c r="AK1844" s="68"/>
      <c r="AL1844" s="68"/>
      <c r="AM1844" s="68"/>
      <c r="AN1844" s="68"/>
      <c r="AO1844" s="68"/>
      <c r="AP1844" s="68"/>
      <c r="AQ1844" s="68"/>
      <c r="AR1844" s="68"/>
      <c r="AS1844" s="68"/>
      <c r="AT1844" s="68"/>
      <c r="AU1844" s="68"/>
      <c r="AV1844" s="68"/>
      <c r="AW1844" s="68"/>
      <c r="AX1844" s="68"/>
      <c r="AY1844" s="68"/>
      <c r="AZ1844" s="68"/>
      <c r="BA1844" s="68"/>
      <c r="BB1844" s="68"/>
      <c r="BC1844" s="68"/>
      <c r="BD1844" s="68"/>
      <c r="BE1844" s="68"/>
      <c r="BF1844" s="68"/>
      <c r="BG1844" s="68"/>
      <c r="BH1844" s="68"/>
      <c r="BI1844" s="68"/>
      <c r="BJ1844" s="68"/>
      <c r="BK1844" s="68"/>
      <c r="BL1844" s="68"/>
      <c r="BM1844" s="68"/>
      <c r="BN1844" s="68"/>
      <c r="BO1844" s="68"/>
      <c r="BP1844" s="68"/>
      <c r="BQ1844" s="68"/>
      <c r="BR1844" s="68"/>
      <c r="BS1844" s="68"/>
      <c r="BT1844" s="68"/>
      <c r="BU1844" s="68"/>
      <c r="BV1844" s="68"/>
      <c r="BW1844" s="68"/>
      <c r="BX1844" s="68"/>
      <c r="BY1844" s="68"/>
      <c r="BZ1844" s="68"/>
      <c r="CA1844" s="68"/>
      <c r="CB1844" s="68"/>
      <c r="CC1844" s="68"/>
      <c r="CD1844" s="68"/>
      <c r="CE1844" s="68"/>
      <c r="CF1844" s="68"/>
      <c r="CG1844" s="68"/>
      <c r="CH1844" s="68"/>
      <c r="CI1844" s="68"/>
    </row>
    <row r="1845">
      <c r="A1845" s="66">
        <v>108.0</v>
      </c>
      <c r="B1845" s="68"/>
      <c r="C1845" s="67" t="s">
        <v>758</v>
      </c>
      <c r="D1845" s="67" t="s">
        <v>990</v>
      </c>
      <c r="E1845" s="66">
        <v>2020.0</v>
      </c>
      <c r="F1845" s="67" t="s">
        <v>991</v>
      </c>
      <c r="G1845" s="67" t="s">
        <v>824</v>
      </c>
      <c r="H1845" s="68"/>
      <c r="I1845" s="67" t="s">
        <v>95</v>
      </c>
      <c r="J1845" s="66">
        <v>2050.0</v>
      </c>
      <c r="K1845" s="66">
        <v>116.51</v>
      </c>
      <c r="L1845" s="66">
        <v>2010.0</v>
      </c>
      <c r="M1845" s="67" t="s">
        <v>85</v>
      </c>
      <c r="N1845" s="66">
        <v>91.0</v>
      </c>
      <c r="O1845" s="68"/>
      <c r="P1845" s="66">
        <v>0.05</v>
      </c>
      <c r="Q1845" s="66"/>
      <c r="R1845" s="66">
        <v>0.2</v>
      </c>
      <c r="S1845" s="68"/>
      <c r="T1845" s="66">
        <v>1.0</v>
      </c>
      <c r="U1845" s="68"/>
      <c r="V1845" s="68"/>
      <c r="W1845" s="68"/>
      <c r="X1845" s="69"/>
      <c r="Y1845" s="69"/>
      <c r="Z1845" s="66">
        <v>1.0</v>
      </c>
      <c r="AA1845" s="66">
        <v>1.0</v>
      </c>
      <c r="AB1845" s="68"/>
      <c r="AC1845" s="68"/>
      <c r="AD1845" s="68"/>
      <c r="AE1845" s="68"/>
      <c r="AF1845" s="68"/>
      <c r="AG1845" s="68"/>
      <c r="AH1845" s="68"/>
      <c r="AI1845" s="68"/>
      <c r="AJ1845" s="68"/>
      <c r="AK1845" s="68"/>
      <c r="AL1845" s="68"/>
      <c r="AM1845" s="68"/>
      <c r="AN1845" s="68"/>
      <c r="AO1845" s="68"/>
      <c r="AP1845" s="68"/>
      <c r="AQ1845" s="68"/>
      <c r="AR1845" s="68"/>
      <c r="AS1845" s="68"/>
      <c r="AT1845" s="68"/>
      <c r="AU1845" s="68"/>
      <c r="AV1845" s="68"/>
      <c r="AW1845" s="68"/>
      <c r="AX1845" s="68"/>
      <c r="AY1845" s="68"/>
      <c r="AZ1845" s="68"/>
      <c r="BA1845" s="68"/>
      <c r="BB1845" s="68"/>
      <c r="BC1845" s="68"/>
      <c r="BD1845" s="68"/>
      <c r="BE1845" s="68"/>
      <c r="BF1845" s="68"/>
      <c r="BG1845" s="68"/>
      <c r="BH1845" s="68"/>
      <c r="BI1845" s="68"/>
      <c r="BJ1845" s="68"/>
      <c r="BK1845" s="68"/>
      <c r="BL1845" s="68"/>
      <c r="BM1845" s="68"/>
      <c r="BN1845" s="68"/>
      <c r="BO1845" s="68"/>
      <c r="BP1845" s="68"/>
      <c r="BQ1845" s="68"/>
      <c r="BR1845" s="68"/>
      <c r="BS1845" s="68"/>
      <c r="BT1845" s="68"/>
      <c r="BU1845" s="68"/>
      <c r="BV1845" s="68"/>
      <c r="BW1845" s="68"/>
      <c r="BX1845" s="68"/>
      <c r="BY1845" s="68"/>
      <c r="BZ1845" s="68"/>
      <c r="CA1845" s="68"/>
      <c r="CB1845" s="68"/>
      <c r="CC1845" s="68"/>
      <c r="CD1845" s="68"/>
      <c r="CE1845" s="68"/>
      <c r="CF1845" s="68"/>
      <c r="CG1845" s="68"/>
      <c r="CH1845" s="68"/>
      <c r="CI1845" s="68"/>
    </row>
    <row r="1846">
      <c r="A1846" s="66">
        <v>108.0</v>
      </c>
      <c r="B1846" s="68"/>
      <c r="C1846" s="67" t="s">
        <v>758</v>
      </c>
      <c r="D1846" s="67" t="s">
        <v>990</v>
      </c>
      <c r="E1846" s="66">
        <v>2020.0</v>
      </c>
      <c r="F1846" s="67" t="s">
        <v>991</v>
      </c>
      <c r="G1846" s="67" t="s">
        <v>824</v>
      </c>
      <c r="H1846" s="68"/>
      <c r="I1846" s="67" t="s">
        <v>95</v>
      </c>
      <c r="J1846" s="66">
        <v>2050.0</v>
      </c>
      <c r="K1846" s="66">
        <v>99.27</v>
      </c>
      <c r="L1846" s="66">
        <v>2010.0</v>
      </c>
      <c r="M1846" s="67" t="s">
        <v>85</v>
      </c>
      <c r="N1846" s="66">
        <v>91.0</v>
      </c>
      <c r="O1846" s="68"/>
      <c r="P1846" s="66">
        <v>0.05</v>
      </c>
      <c r="Q1846" s="66"/>
      <c r="R1846" s="66">
        <v>0.5</v>
      </c>
      <c r="S1846" s="68"/>
      <c r="T1846" s="66">
        <v>1.0</v>
      </c>
      <c r="U1846" s="68"/>
      <c r="V1846" s="68"/>
      <c r="W1846" s="68"/>
      <c r="X1846" s="69"/>
      <c r="Y1846" s="69"/>
      <c r="Z1846" s="66">
        <v>1.0</v>
      </c>
      <c r="AA1846" s="66">
        <v>1.0</v>
      </c>
      <c r="AB1846" s="68"/>
      <c r="AC1846" s="68"/>
      <c r="AD1846" s="68"/>
      <c r="AE1846" s="68"/>
      <c r="AF1846" s="68"/>
      <c r="AG1846" s="68"/>
      <c r="AH1846" s="68"/>
      <c r="AI1846" s="68"/>
      <c r="AJ1846" s="68"/>
      <c r="AK1846" s="68"/>
      <c r="AL1846" s="68"/>
      <c r="AM1846" s="68"/>
      <c r="AN1846" s="68"/>
      <c r="AO1846" s="68"/>
      <c r="AP1846" s="68"/>
      <c r="AQ1846" s="68"/>
      <c r="AR1846" s="68"/>
      <c r="AS1846" s="68"/>
      <c r="AT1846" s="68"/>
      <c r="AU1846" s="68"/>
      <c r="AV1846" s="68"/>
      <c r="AW1846" s="68"/>
      <c r="AX1846" s="68"/>
      <c r="AY1846" s="68"/>
      <c r="AZ1846" s="68"/>
      <c r="BA1846" s="68"/>
      <c r="BB1846" s="68"/>
      <c r="BC1846" s="68"/>
      <c r="BD1846" s="68"/>
      <c r="BE1846" s="68"/>
      <c r="BF1846" s="68"/>
      <c r="BG1846" s="68"/>
      <c r="BH1846" s="68"/>
      <c r="BI1846" s="68"/>
      <c r="BJ1846" s="68"/>
      <c r="BK1846" s="68"/>
      <c r="BL1846" s="68"/>
      <c r="BM1846" s="68"/>
      <c r="BN1846" s="68"/>
      <c r="BO1846" s="68"/>
      <c r="BP1846" s="68"/>
      <c r="BQ1846" s="68"/>
      <c r="BR1846" s="68"/>
      <c r="BS1846" s="68"/>
      <c r="BT1846" s="68"/>
      <c r="BU1846" s="68"/>
      <c r="BV1846" s="68"/>
      <c r="BW1846" s="68"/>
      <c r="BX1846" s="68"/>
      <c r="BY1846" s="68"/>
      <c r="BZ1846" s="68"/>
      <c r="CA1846" s="68"/>
      <c r="CB1846" s="68"/>
      <c r="CC1846" s="68"/>
      <c r="CD1846" s="68"/>
      <c r="CE1846" s="68"/>
      <c r="CF1846" s="68"/>
      <c r="CG1846" s="68"/>
      <c r="CH1846" s="68"/>
      <c r="CI1846" s="68"/>
    </row>
    <row r="1847">
      <c r="A1847" s="66">
        <v>108.0</v>
      </c>
      <c r="B1847" s="68"/>
      <c r="C1847" s="67" t="s">
        <v>758</v>
      </c>
      <c r="D1847" s="67" t="s">
        <v>990</v>
      </c>
      <c r="E1847" s="66">
        <v>2020.0</v>
      </c>
      <c r="F1847" s="67" t="s">
        <v>991</v>
      </c>
      <c r="G1847" s="67" t="s">
        <v>824</v>
      </c>
      <c r="H1847" s="68"/>
      <c r="I1847" s="67" t="s">
        <v>95</v>
      </c>
      <c r="J1847" s="66">
        <v>2050.0</v>
      </c>
      <c r="K1847" s="66">
        <v>22.31</v>
      </c>
      <c r="L1847" s="66">
        <v>2010.0</v>
      </c>
      <c r="M1847" s="67" t="s">
        <v>85</v>
      </c>
      <c r="N1847" s="66">
        <v>91.0</v>
      </c>
      <c r="O1847" s="68"/>
      <c r="P1847" s="66">
        <v>0.06</v>
      </c>
      <c r="Q1847" s="66"/>
      <c r="R1847" s="66">
        <v>4.0</v>
      </c>
      <c r="S1847" s="68"/>
      <c r="T1847" s="66">
        <v>1.0</v>
      </c>
      <c r="U1847" s="68"/>
      <c r="V1847" s="68"/>
      <c r="W1847" s="68"/>
      <c r="X1847" s="69"/>
      <c r="Y1847" s="69"/>
      <c r="Z1847" s="66">
        <v>1.0</v>
      </c>
      <c r="AA1847" s="66">
        <v>1.0</v>
      </c>
      <c r="AB1847" s="68"/>
      <c r="AC1847" s="68"/>
      <c r="AD1847" s="68"/>
      <c r="AE1847" s="68"/>
      <c r="AF1847" s="68"/>
      <c r="AG1847" s="68"/>
      <c r="AH1847" s="68"/>
      <c r="AI1847" s="68"/>
      <c r="AJ1847" s="68"/>
      <c r="AK1847" s="68"/>
      <c r="AL1847" s="68"/>
      <c r="AM1847" s="68"/>
      <c r="AN1847" s="68"/>
      <c r="AO1847" s="68"/>
      <c r="AP1847" s="68"/>
      <c r="AQ1847" s="68"/>
      <c r="AR1847" s="68"/>
      <c r="AS1847" s="68"/>
      <c r="AT1847" s="68"/>
      <c r="AU1847" s="68"/>
      <c r="AV1847" s="68"/>
      <c r="AW1847" s="68"/>
      <c r="AX1847" s="68"/>
      <c r="AY1847" s="68"/>
      <c r="AZ1847" s="68"/>
      <c r="BA1847" s="68"/>
      <c r="BB1847" s="68"/>
      <c r="BC1847" s="68"/>
      <c r="BD1847" s="68"/>
      <c r="BE1847" s="68"/>
      <c r="BF1847" s="68"/>
      <c r="BG1847" s="68"/>
      <c r="BH1847" s="68"/>
      <c r="BI1847" s="68"/>
      <c r="BJ1847" s="68"/>
      <c r="BK1847" s="68"/>
      <c r="BL1847" s="68"/>
      <c r="BM1847" s="68"/>
      <c r="BN1847" s="68"/>
      <c r="BO1847" s="68"/>
      <c r="BP1847" s="68"/>
      <c r="BQ1847" s="68"/>
      <c r="BR1847" s="68"/>
      <c r="BS1847" s="68"/>
      <c r="BT1847" s="68"/>
      <c r="BU1847" s="68"/>
      <c r="BV1847" s="68"/>
      <c r="BW1847" s="68"/>
      <c r="BX1847" s="68"/>
      <c r="BY1847" s="68"/>
      <c r="BZ1847" s="68"/>
      <c r="CA1847" s="68"/>
      <c r="CB1847" s="68"/>
      <c r="CC1847" s="68"/>
      <c r="CD1847" s="68"/>
      <c r="CE1847" s="68"/>
      <c r="CF1847" s="68"/>
      <c r="CG1847" s="68"/>
      <c r="CH1847" s="68"/>
      <c r="CI1847" s="68"/>
    </row>
    <row r="1848">
      <c r="A1848" s="66">
        <v>108.0</v>
      </c>
      <c r="B1848" s="68"/>
      <c r="C1848" s="67" t="s">
        <v>758</v>
      </c>
      <c r="D1848" s="67" t="s">
        <v>990</v>
      </c>
      <c r="E1848" s="66">
        <v>2020.0</v>
      </c>
      <c r="F1848" s="67" t="s">
        <v>991</v>
      </c>
      <c r="G1848" s="67" t="s">
        <v>824</v>
      </c>
      <c r="H1848" s="68"/>
      <c r="I1848" s="67" t="s">
        <v>95</v>
      </c>
      <c r="J1848" s="66">
        <v>2050.0</v>
      </c>
      <c r="K1848" s="66">
        <v>22.31</v>
      </c>
      <c r="L1848" s="66">
        <v>2010.0</v>
      </c>
      <c r="M1848" s="67" t="s">
        <v>85</v>
      </c>
      <c r="N1848" s="66">
        <v>91.0</v>
      </c>
      <c r="O1848" s="68"/>
      <c r="P1848" s="66">
        <v>0.06</v>
      </c>
      <c r="Q1848" s="66"/>
      <c r="R1848" s="66">
        <v>4.0</v>
      </c>
      <c r="S1848" s="68"/>
      <c r="T1848" s="66">
        <v>1.0</v>
      </c>
      <c r="U1848" s="68"/>
      <c r="V1848" s="68"/>
      <c r="W1848" s="68"/>
      <c r="X1848" s="69"/>
      <c r="Y1848" s="69"/>
      <c r="Z1848" s="66">
        <v>1.0</v>
      </c>
      <c r="AA1848" s="66">
        <v>1.0</v>
      </c>
      <c r="AB1848" s="68"/>
      <c r="AC1848" s="68"/>
      <c r="AD1848" s="68"/>
      <c r="AE1848" s="68"/>
      <c r="AF1848" s="68"/>
      <c r="AG1848" s="68"/>
      <c r="AH1848" s="68"/>
      <c r="AI1848" s="68"/>
      <c r="AJ1848" s="68"/>
      <c r="AK1848" s="68"/>
      <c r="AL1848" s="68"/>
      <c r="AM1848" s="68"/>
      <c r="AN1848" s="68"/>
      <c r="AO1848" s="68"/>
      <c r="AP1848" s="68"/>
      <c r="AQ1848" s="68"/>
      <c r="AR1848" s="68"/>
      <c r="AS1848" s="68"/>
      <c r="AT1848" s="68"/>
      <c r="AU1848" s="68"/>
      <c r="AV1848" s="68"/>
      <c r="AW1848" s="68"/>
      <c r="AX1848" s="68"/>
      <c r="AY1848" s="68"/>
      <c r="AZ1848" s="68"/>
      <c r="BA1848" s="68"/>
      <c r="BB1848" s="68"/>
      <c r="BC1848" s="68"/>
      <c r="BD1848" s="68"/>
      <c r="BE1848" s="68"/>
      <c r="BF1848" s="68"/>
      <c r="BG1848" s="68"/>
      <c r="BH1848" s="68"/>
      <c r="BI1848" s="68"/>
      <c r="BJ1848" s="68"/>
      <c r="BK1848" s="68"/>
      <c r="BL1848" s="68"/>
      <c r="BM1848" s="68"/>
      <c r="BN1848" s="68"/>
      <c r="BO1848" s="68"/>
      <c r="BP1848" s="68"/>
      <c r="BQ1848" s="68"/>
      <c r="BR1848" s="68"/>
      <c r="BS1848" s="68"/>
      <c r="BT1848" s="68"/>
      <c r="BU1848" s="68"/>
      <c r="BV1848" s="68"/>
      <c r="BW1848" s="68"/>
      <c r="BX1848" s="68"/>
      <c r="BY1848" s="68"/>
      <c r="BZ1848" s="68"/>
      <c r="CA1848" s="68"/>
      <c r="CB1848" s="68"/>
      <c r="CC1848" s="68"/>
      <c r="CD1848" s="68"/>
      <c r="CE1848" s="68"/>
      <c r="CF1848" s="68"/>
      <c r="CG1848" s="68"/>
      <c r="CH1848" s="68"/>
      <c r="CI1848" s="68"/>
    </row>
    <row r="1849">
      <c r="A1849" s="66">
        <v>108.0</v>
      </c>
      <c r="B1849" s="68"/>
      <c r="C1849" s="67" t="s">
        <v>758</v>
      </c>
      <c r="D1849" s="67" t="s">
        <v>990</v>
      </c>
      <c r="E1849" s="66">
        <v>2020.0</v>
      </c>
      <c r="F1849" s="67" t="s">
        <v>991</v>
      </c>
      <c r="G1849" s="67" t="s">
        <v>824</v>
      </c>
      <c r="H1849" s="68"/>
      <c r="I1849" s="67" t="s">
        <v>95</v>
      </c>
      <c r="J1849" s="66">
        <v>2050.0</v>
      </c>
      <c r="K1849" s="66">
        <v>54.66</v>
      </c>
      <c r="L1849" s="66">
        <v>2010.0</v>
      </c>
      <c r="M1849" s="67" t="s">
        <v>85</v>
      </c>
      <c r="N1849" s="66">
        <v>91.0</v>
      </c>
      <c r="O1849" s="68"/>
      <c r="P1849" s="66">
        <v>0.07</v>
      </c>
      <c r="Q1849" s="66"/>
      <c r="R1849" s="66">
        <v>0.7</v>
      </c>
      <c r="S1849" s="68"/>
      <c r="T1849" s="66">
        <v>1.0</v>
      </c>
      <c r="U1849" s="68"/>
      <c r="V1849" s="68"/>
      <c r="W1849" s="68"/>
      <c r="X1849" s="69"/>
      <c r="Y1849" s="69"/>
      <c r="Z1849" s="66">
        <v>1.0</v>
      </c>
      <c r="AA1849" s="66">
        <v>1.0</v>
      </c>
      <c r="AB1849" s="68"/>
      <c r="AC1849" s="68"/>
      <c r="AD1849" s="68"/>
      <c r="AE1849" s="68"/>
      <c r="AF1849" s="68"/>
      <c r="AG1849" s="68"/>
      <c r="AH1849" s="68"/>
      <c r="AI1849" s="68"/>
      <c r="AJ1849" s="68"/>
      <c r="AK1849" s="68"/>
      <c r="AL1849" s="68"/>
      <c r="AM1849" s="68"/>
      <c r="AN1849" s="68"/>
      <c r="AO1849" s="68"/>
      <c r="AP1849" s="68"/>
      <c r="AQ1849" s="68"/>
      <c r="AR1849" s="68"/>
      <c r="AS1849" s="68"/>
      <c r="AT1849" s="68"/>
      <c r="AU1849" s="68"/>
      <c r="AV1849" s="68"/>
      <c r="AW1849" s="68"/>
      <c r="AX1849" s="68"/>
      <c r="AY1849" s="68"/>
      <c r="AZ1849" s="68"/>
      <c r="BA1849" s="68"/>
      <c r="BB1849" s="68"/>
      <c r="BC1849" s="68"/>
      <c r="BD1849" s="68"/>
      <c r="BE1849" s="68"/>
      <c r="BF1849" s="68"/>
      <c r="BG1849" s="68"/>
      <c r="BH1849" s="68"/>
      <c r="BI1849" s="68"/>
      <c r="BJ1849" s="68"/>
      <c r="BK1849" s="68"/>
      <c r="BL1849" s="68"/>
      <c r="BM1849" s="68"/>
      <c r="BN1849" s="68"/>
      <c r="BO1849" s="68"/>
      <c r="BP1849" s="68"/>
      <c r="BQ1849" s="68"/>
      <c r="BR1849" s="68"/>
      <c r="BS1849" s="68"/>
      <c r="BT1849" s="68"/>
      <c r="BU1849" s="68"/>
      <c r="BV1849" s="68"/>
      <c r="BW1849" s="68"/>
      <c r="BX1849" s="68"/>
      <c r="BY1849" s="68"/>
      <c r="BZ1849" s="68"/>
      <c r="CA1849" s="68"/>
      <c r="CB1849" s="68"/>
      <c r="CC1849" s="68"/>
      <c r="CD1849" s="68"/>
      <c r="CE1849" s="68"/>
      <c r="CF1849" s="68"/>
      <c r="CG1849" s="68"/>
      <c r="CH1849" s="68"/>
      <c r="CI1849" s="68"/>
    </row>
    <row r="1850">
      <c r="A1850" s="66">
        <v>108.0</v>
      </c>
      <c r="B1850" s="68"/>
      <c r="C1850" s="67" t="s">
        <v>758</v>
      </c>
      <c r="D1850" s="67" t="s">
        <v>990</v>
      </c>
      <c r="E1850" s="66">
        <v>2020.0</v>
      </c>
      <c r="F1850" s="67" t="s">
        <v>991</v>
      </c>
      <c r="G1850" s="67" t="s">
        <v>824</v>
      </c>
      <c r="H1850" s="68"/>
      <c r="I1850" s="67" t="s">
        <v>95</v>
      </c>
      <c r="J1850" s="66">
        <v>2050.0</v>
      </c>
      <c r="K1850" s="66">
        <v>39.83</v>
      </c>
      <c r="L1850" s="66">
        <v>2010.0</v>
      </c>
      <c r="M1850" s="67" t="s">
        <v>85</v>
      </c>
      <c r="N1850" s="66">
        <v>91.0</v>
      </c>
      <c r="O1850" s="68"/>
      <c r="P1850" s="66">
        <v>0.08</v>
      </c>
      <c r="Q1850" s="66"/>
      <c r="R1850" s="66">
        <v>1.0000001</v>
      </c>
      <c r="S1850" s="68"/>
      <c r="T1850" s="66">
        <v>1.0</v>
      </c>
      <c r="U1850" s="68"/>
      <c r="V1850" s="68"/>
      <c r="W1850" s="68"/>
      <c r="X1850" s="69"/>
      <c r="Y1850" s="69"/>
      <c r="Z1850" s="66">
        <v>1.0</v>
      </c>
      <c r="AA1850" s="66">
        <v>1.0</v>
      </c>
      <c r="AB1850" s="68"/>
      <c r="AC1850" s="68"/>
      <c r="AD1850" s="68"/>
      <c r="AE1850" s="68"/>
      <c r="AF1850" s="68"/>
      <c r="AG1850" s="68"/>
      <c r="AH1850" s="68"/>
      <c r="AI1850" s="68"/>
      <c r="AJ1850" s="68"/>
      <c r="AK1850" s="68"/>
      <c r="AL1850" s="68"/>
      <c r="AM1850" s="68"/>
      <c r="AN1850" s="68"/>
      <c r="AO1850" s="68"/>
      <c r="AP1850" s="68"/>
      <c r="AQ1850" s="68"/>
      <c r="AR1850" s="68"/>
      <c r="AS1850" s="68"/>
      <c r="AT1850" s="68"/>
      <c r="AU1850" s="68"/>
      <c r="AV1850" s="68"/>
      <c r="AW1850" s="68"/>
      <c r="AX1850" s="68"/>
      <c r="AY1850" s="68"/>
      <c r="AZ1850" s="68"/>
      <c r="BA1850" s="68"/>
      <c r="BB1850" s="68"/>
      <c r="BC1850" s="68"/>
      <c r="BD1850" s="68"/>
      <c r="BE1850" s="68"/>
      <c r="BF1850" s="68"/>
      <c r="BG1850" s="68"/>
      <c r="BH1850" s="68"/>
      <c r="BI1850" s="68"/>
      <c r="BJ1850" s="68"/>
      <c r="BK1850" s="68"/>
      <c r="BL1850" s="68"/>
      <c r="BM1850" s="68"/>
      <c r="BN1850" s="68"/>
      <c r="BO1850" s="68"/>
      <c r="BP1850" s="68"/>
      <c r="BQ1850" s="68"/>
      <c r="BR1850" s="68"/>
      <c r="BS1850" s="68"/>
      <c r="BT1850" s="68"/>
      <c r="BU1850" s="68"/>
      <c r="BV1850" s="68"/>
      <c r="BW1850" s="68"/>
      <c r="BX1850" s="68"/>
      <c r="BY1850" s="68"/>
      <c r="BZ1850" s="68"/>
      <c r="CA1850" s="68"/>
      <c r="CB1850" s="68"/>
      <c r="CC1850" s="68"/>
      <c r="CD1850" s="68"/>
      <c r="CE1850" s="68"/>
      <c r="CF1850" s="68"/>
      <c r="CG1850" s="68"/>
      <c r="CH1850" s="68"/>
      <c r="CI1850" s="68"/>
    </row>
    <row r="1851">
      <c r="A1851" s="66">
        <v>108.0</v>
      </c>
      <c r="B1851" s="68"/>
      <c r="C1851" s="67" t="s">
        <v>758</v>
      </c>
      <c r="D1851" s="67" t="s">
        <v>990</v>
      </c>
      <c r="E1851" s="66">
        <v>2020.0</v>
      </c>
      <c r="F1851" s="67" t="s">
        <v>991</v>
      </c>
      <c r="G1851" s="67" t="s">
        <v>824</v>
      </c>
      <c r="H1851" s="68"/>
      <c r="I1851" s="67" t="s">
        <v>84</v>
      </c>
      <c r="J1851" s="66">
        <v>2100.0</v>
      </c>
      <c r="K1851" s="66">
        <v>599.269995</v>
      </c>
      <c r="L1851" s="66">
        <v>2010.0</v>
      </c>
      <c r="M1851" s="67" t="s">
        <v>992</v>
      </c>
      <c r="N1851" s="66">
        <v>271.0</v>
      </c>
      <c r="O1851" s="68"/>
      <c r="P1851" s="66">
        <v>0.005</v>
      </c>
      <c r="Q1851" s="66"/>
      <c r="R1851" s="66">
        <v>1.0000001</v>
      </c>
      <c r="S1851" s="68"/>
      <c r="T1851" s="66">
        <v>1.0</v>
      </c>
      <c r="U1851" s="68"/>
      <c r="V1851" s="68"/>
      <c r="W1851" s="68"/>
      <c r="X1851" s="69"/>
      <c r="Y1851" s="69"/>
      <c r="Z1851" s="66">
        <v>1.0</v>
      </c>
      <c r="AA1851" s="66">
        <v>1.0</v>
      </c>
      <c r="AB1851" s="68"/>
      <c r="AC1851" s="68"/>
      <c r="AD1851" s="68"/>
      <c r="AE1851" s="68"/>
      <c r="AF1851" s="68"/>
      <c r="AG1851" s="68"/>
      <c r="AH1851" s="68"/>
      <c r="AI1851" s="68"/>
      <c r="AJ1851" s="68"/>
      <c r="AK1851" s="68"/>
      <c r="AL1851" s="68"/>
      <c r="AM1851" s="68"/>
      <c r="AN1851" s="68"/>
      <c r="AO1851" s="68"/>
      <c r="AP1851" s="68"/>
      <c r="AQ1851" s="68"/>
      <c r="AR1851" s="68"/>
      <c r="AS1851" s="68"/>
      <c r="AT1851" s="68"/>
      <c r="AU1851" s="68"/>
      <c r="AV1851" s="68"/>
      <c r="AW1851" s="68"/>
      <c r="AX1851" s="68"/>
      <c r="AY1851" s="68"/>
      <c r="AZ1851" s="68"/>
      <c r="BA1851" s="68"/>
      <c r="BB1851" s="68"/>
      <c r="BC1851" s="68"/>
      <c r="BD1851" s="68"/>
      <c r="BE1851" s="68"/>
      <c r="BF1851" s="68"/>
      <c r="BG1851" s="68"/>
      <c r="BH1851" s="68"/>
      <c r="BI1851" s="68"/>
      <c r="BJ1851" s="68"/>
      <c r="BK1851" s="68"/>
      <c r="BL1851" s="68"/>
      <c r="BM1851" s="68"/>
      <c r="BN1851" s="68"/>
      <c r="BO1851" s="68"/>
      <c r="BP1851" s="68"/>
      <c r="BQ1851" s="68"/>
      <c r="BR1851" s="68"/>
      <c r="BS1851" s="68"/>
      <c r="BT1851" s="68"/>
      <c r="BU1851" s="68"/>
      <c r="BV1851" s="68"/>
      <c r="BW1851" s="68"/>
      <c r="BX1851" s="68"/>
      <c r="BY1851" s="68"/>
      <c r="BZ1851" s="68"/>
      <c r="CA1851" s="68"/>
      <c r="CB1851" s="68"/>
      <c r="CC1851" s="68"/>
      <c r="CD1851" s="68"/>
      <c r="CE1851" s="68"/>
      <c r="CF1851" s="68"/>
      <c r="CG1851" s="68"/>
      <c r="CH1851" s="68"/>
      <c r="CI1851" s="68"/>
    </row>
    <row r="1852">
      <c r="A1852" s="66">
        <v>108.0</v>
      </c>
      <c r="B1852" s="68"/>
      <c r="C1852" s="67" t="s">
        <v>758</v>
      </c>
      <c r="D1852" s="67" t="s">
        <v>990</v>
      </c>
      <c r="E1852" s="66">
        <v>2020.0</v>
      </c>
      <c r="F1852" s="67" t="s">
        <v>991</v>
      </c>
      <c r="G1852" s="67" t="s">
        <v>824</v>
      </c>
      <c r="H1852" s="68"/>
      <c r="I1852" s="67" t="s">
        <v>84</v>
      </c>
      <c r="J1852" s="66">
        <v>2100.0</v>
      </c>
      <c r="K1852" s="66">
        <v>559.97</v>
      </c>
      <c r="L1852" s="66">
        <v>2010.0</v>
      </c>
      <c r="M1852" s="67" t="s">
        <v>993</v>
      </c>
      <c r="N1852" s="66">
        <v>271.0</v>
      </c>
      <c r="O1852" s="67" t="s">
        <v>994</v>
      </c>
      <c r="P1852" s="68"/>
      <c r="Q1852" s="68"/>
      <c r="R1852" s="68"/>
      <c r="S1852" s="68"/>
      <c r="T1852" s="66">
        <v>1.0</v>
      </c>
      <c r="U1852" s="68"/>
      <c r="V1852" s="68"/>
      <c r="W1852" s="68"/>
      <c r="X1852" s="69"/>
      <c r="Y1852" s="69"/>
      <c r="Z1852" s="66">
        <v>1.0</v>
      </c>
      <c r="AA1852" s="66">
        <v>1.0</v>
      </c>
      <c r="AB1852" s="68"/>
      <c r="AC1852" s="68"/>
      <c r="AD1852" s="68"/>
      <c r="AE1852" s="68"/>
      <c r="AF1852" s="68"/>
      <c r="AG1852" s="68"/>
      <c r="AH1852" s="68"/>
      <c r="AI1852" s="68"/>
      <c r="AJ1852" s="68"/>
      <c r="AK1852" s="68"/>
      <c r="AL1852" s="68"/>
      <c r="AM1852" s="68"/>
      <c r="AN1852" s="68"/>
      <c r="AO1852" s="68"/>
      <c r="AP1852" s="68"/>
      <c r="AQ1852" s="68"/>
      <c r="AR1852" s="68"/>
      <c r="AS1852" s="68"/>
      <c r="AT1852" s="68"/>
      <c r="AU1852" s="68"/>
      <c r="AV1852" s="68"/>
      <c r="AW1852" s="68"/>
      <c r="AX1852" s="68"/>
      <c r="AY1852" s="68"/>
      <c r="AZ1852" s="68"/>
      <c r="BA1852" s="68"/>
      <c r="BB1852" s="68"/>
      <c r="BC1852" s="68"/>
      <c r="BD1852" s="68"/>
      <c r="BE1852" s="68"/>
      <c r="BF1852" s="68"/>
      <c r="BG1852" s="68"/>
      <c r="BH1852" s="68"/>
      <c r="BI1852" s="68"/>
      <c r="BJ1852" s="68"/>
      <c r="BK1852" s="68"/>
      <c r="BL1852" s="68"/>
      <c r="BM1852" s="68"/>
      <c r="BN1852" s="68"/>
      <c r="BO1852" s="68"/>
      <c r="BP1852" s="68"/>
      <c r="BQ1852" s="68"/>
      <c r="BR1852" s="68"/>
      <c r="BS1852" s="68"/>
      <c r="BT1852" s="68"/>
      <c r="BU1852" s="68"/>
      <c r="BV1852" s="68"/>
      <c r="BW1852" s="68"/>
      <c r="BX1852" s="68"/>
      <c r="BY1852" s="68"/>
      <c r="BZ1852" s="68"/>
      <c r="CA1852" s="68"/>
      <c r="CB1852" s="68"/>
      <c r="CC1852" s="68"/>
      <c r="CD1852" s="68"/>
      <c r="CE1852" s="68"/>
      <c r="CF1852" s="68"/>
      <c r="CG1852" s="68"/>
      <c r="CH1852" s="68"/>
      <c r="CI1852" s="68"/>
    </row>
    <row r="1853">
      <c r="A1853" s="66">
        <v>108.0</v>
      </c>
      <c r="B1853" s="68"/>
      <c r="C1853" s="67" t="s">
        <v>758</v>
      </c>
      <c r="D1853" s="67" t="s">
        <v>990</v>
      </c>
      <c r="E1853" s="66">
        <v>2020.0</v>
      </c>
      <c r="F1853" s="67" t="s">
        <v>991</v>
      </c>
      <c r="G1853" s="67" t="s">
        <v>824</v>
      </c>
      <c r="H1853" s="68"/>
      <c r="I1853" s="67" t="s">
        <v>84</v>
      </c>
      <c r="J1853" s="66">
        <v>2100.0</v>
      </c>
      <c r="K1853" s="66">
        <v>447.99</v>
      </c>
      <c r="L1853" s="66">
        <v>2010.0</v>
      </c>
      <c r="M1853" s="67" t="s">
        <v>995</v>
      </c>
      <c r="N1853" s="66">
        <v>271.0</v>
      </c>
      <c r="O1853" s="68"/>
      <c r="P1853" s="66">
        <v>0.015</v>
      </c>
      <c r="Q1853" s="66"/>
      <c r="R1853" s="66">
        <v>1.45</v>
      </c>
      <c r="S1853" s="68"/>
      <c r="T1853" s="66">
        <v>1.0</v>
      </c>
      <c r="U1853" s="68"/>
      <c r="V1853" s="68"/>
      <c r="W1853" s="68"/>
      <c r="X1853" s="69"/>
      <c r="Y1853" s="69"/>
      <c r="Z1853" s="66">
        <v>1.0</v>
      </c>
      <c r="AA1853" s="66">
        <v>1.0</v>
      </c>
      <c r="AB1853" s="68"/>
      <c r="AC1853" s="68"/>
      <c r="AD1853" s="68"/>
      <c r="AE1853" s="68"/>
      <c r="AF1853" s="68"/>
      <c r="AG1853" s="68"/>
      <c r="AH1853" s="68"/>
      <c r="AI1853" s="68"/>
      <c r="AJ1853" s="68"/>
      <c r="AK1853" s="68"/>
      <c r="AL1853" s="68"/>
      <c r="AM1853" s="68"/>
      <c r="AN1853" s="68"/>
      <c r="AO1853" s="68"/>
      <c r="AP1853" s="68"/>
      <c r="AQ1853" s="68"/>
      <c r="AR1853" s="68"/>
      <c r="AS1853" s="68"/>
      <c r="AT1853" s="68"/>
      <c r="AU1853" s="68"/>
      <c r="AV1853" s="68"/>
      <c r="AW1853" s="68"/>
      <c r="AX1853" s="68"/>
      <c r="AY1853" s="68"/>
      <c r="AZ1853" s="68"/>
      <c r="BA1853" s="68"/>
      <c r="BB1853" s="68"/>
      <c r="BC1853" s="68"/>
      <c r="BD1853" s="68"/>
      <c r="BE1853" s="68"/>
      <c r="BF1853" s="68"/>
      <c r="BG1853" s="68"/>
      <c r="BH1853" s="68"/>
      <c r="BI1853" s="68"/>
      <c r="BJ1853" s="68"/>
      <c r="BK1853" s="68"/>
      <c r="BL1853" s="68"/>
      <c r="BM1853" s="68"/>
      <c r="BN1853" s="68"/>
      <c r="BO1853" s="68"/>
      <c r="BP1853" s="68"/>
      <c r="BQ1853" s="68"/>
      <c r="BR1853" s="68"/>
      <c r="BS1853" s="68"/>
      <c r="BT1853" s="68"/>
      <c r="BU1853" s="68"/>
      <c r="BV1853" s="68"/>
      <c r="BW1853" s="68"/>
      <c r="BX1853" s="68"/>
      <c r="BY1853" s="68"/>
      <c r="BZ1853" s="68"/>
      <c r="CA1853" s="68"/>
      <c r="CB1853" s="68"/>
      <c r="CC1853" s="68"/>
      <c r="CD1853" s="68"/>
      <c r="CE1853" s="68"/>
      <c r="CF1853" s="68"/>
      <c r="CG1853" s="68"/>
      <c r="CH1853" s="68"/>
      <c r="CI1853" s="68"/>
    </row>
    <row r="1854">
      <c r="A1854" s="66">
        <v>108.0</v>
      </c>
      <c r="B1854" s="68"/>
      <c r="C1854" s="67" t="s">
        <v>758</v>
      </c>
      <c r="D1854" s="67" t="s">
        <v>990</v>
      </c>
      <c r="E1854" s="66">
        <v>2020.0</v>
      </c>
      <c r="F1854" s="67" t="s">
        <v>991</v>
      </c>
      <c r="G1854" s="67" t="s">
        <v>824</v>
      </c>
      <c r="H1854" s="68"/>
      <c r="I1854" s="67" t="s">
        <v>95</v>
      </c>
      <c r="J1854" s="66">
        <v>2100.0</v>
      </c>
      <c r="K1854" s="66">
        <v>970.69</v>
      </c>
      <c r="L1854" s="66">
        <v>2010.0</v>
      </c>
      <c r="M1854" s="67" t="s">
        <v>85</v>
      </c>
      <c r="N1854" s="66">
        <v>271.0</v>
      </c>
      <c r="O1854" s="68"/>
      <c r="P1854" s="66">
        <v>1.0E-8</v>
      </c>
      <c r="Q1854" s="66"/>
      <c r="R1854" s="66">
        <v>1.0E-6</v>
      </c>
      <c r="S1854" s="68"/>
      <c r="T1854" s="66">
        <v>1.0</v>
      </c>
      <c r="U1854" s="68"/>
      <c r="V1854" s="68"/>
      <c r="W1854" s="68"/>
      <c r="X1854" s="69"/>
      <c r="Y1854" s="69"/>
      <c r="Z1854" s="66">
        <v>1.0</v>
      </c>
      <c r="AA1854" s="66">
        <v>1.0</v>
      </c>
      <c r="AB1854" s="68"/>
      <c r="AC1854" s="68"/>
      <c r="AD1854" s="68"/>
      <c r="AE1854" s="68"/>
      <c r="AF1854" s="68"/>
      <c r="AG1854" s="68"/>
      <c r="AH1854" s="68"/>
      <c r="AI1854" s="68"/>
      <c r="AJ1854" s="68"/>
      <c r="AK1854" s="68"/>
      <c r="AL1854" s="68"/>
      <c r="AM1854" s="68"/>
      <c r="AN1854" s="68"/>
      <c r="AO1854" s="68"/>
      <c r="AP1854" s="68"/>
      <c r="AQ1854" s="68"/>
      <c r="AR1854" s="68"/>
      <c r="AS1854" s="68"/>
      <c r="AT1854" s="68"/>
      <c r="AU1854" s="68"/>
      <c r="AV1854" s="68"/>
      <c r="AW1854" s="68"/>
      <c r="AX1854" s="68"/>
      <c r="AY1854" s="68"/>
      <c r="AZ1854" s="68"/>
      <c r="BA1854" s="68"/>
      <c r="BB1854" s="68"/>
      <c r="BC1854" s="68"/>
      <c r="BD1854" s="68"/>
      <c r="BE1854" s="68"/>
      <c r="BF1854" s="68"/>
      <c r="BG1854" s="68"/>
      <c r="BH1854" s="68"/>
      <c r="BI1854" s="68"/>
      <c r="BJ1854" s="68"/>
      <c r="BK1854" s="68"/>
      <c r="BL1854" s="68"/>
      <c r="BM1854" s="68"/>
      <c r="BN1854" s="68"/>
      <c r="BO1854" s="68"/>
      <c r="BP1854" s="68"/>
      <c r="BQ1854" s="68"/>
      <c r="BR1854" s="68"/>
      <c r="BS1854" s="68"/>
      <c r="BT1854" s="68"/>
      <c r="BU1854" s="68"/>
      <c r="BV1854" s="68"/>
      <c r="BW1854" s="68"/>
      <c r="BX1854" s="68"/>
      <c r="BY1854" s="68"/>
      <c r="BZ1854" s="68"/>
      <c r="CA1854" s="68"/>
      <c r="CB1854" s="68"/>
      <c r="CC1854" s="68"/>
      <c r="CD1854" s="68"/>
      <c r="CE1854" s="68"/>
      <c r="CF1854" s="68"/>
      <c r="CG1854" s="68"/>
      <c r="CH1854" s="68"/>
      <c r="CI1854" s="68"/>
    </row>
    <row r="1855">
      <c r="A1855" s="66">
        <v>108.0</v>
      </c>
      <c r="B1855" s="68"/>
      <c r="C1855" s="67" t="s">
        <v>758</v>
      </c>
      <c r="D1855" s="67" t="s">
        <v>990</v>
      </c>
      <c r="E1855" s="66">
        <v>2020.0</v>
      </c>
      <c r="F1855" s="67" t="s">
        <v>991</v>
      </c>
      <c r="G1855" s="67" t="s">
        <v>824</v>
      </c>
      <c r="H1855" s="68"/>
      <c r="I1855" s="67" t="s">
        <v>95</v>
      </c>
      <c r="J1855" s="66">
        <v>2100.0</v>
      </c>
      <c r="K1855" s="66">
        <v>907.55</v>
      </c>
      <c r="L1855" s="66">
        <v>2010.0</v>
      </c>
      <c r="M1855" s="67" t="s">
        <v>85</v>
      </c>
      <c r="N1855" s="66">
        <v>271.0</v>
      </c>
      <c r="O1855" s="68"/>
      <c r="P1855" s="66">
        <v>1.0E-8</v>
      </c>
      <c r="Q1855" s="66"/>
      <c r="R1855" s="66">
        <v>0.1</v>
      </c>
      <c r="S1855" s="68"/>
      <c r="T1855" s="66">
        <v>1.0</v>
      </c>
      <c r="U1855" s="68"/>
      <c r="V1855" s="68"/>
      <c r="W1855" s="68"/>
      <c r="X1855" s="69"/>
      <c r="Y1855" s="69"/>
      <c r="Z1855" s="66">
        <v>1.0</v>
      </c>
      <c r="AA1855" s="66">
        <v>1.0</v>
      </c>
      <c r="AB1855" s="68"/>
      <c r="AC1855" s="68"/>
      <c r="AD1855" s="68"/>
      <c r="AE1855" s="68"/>
      <c r="AF1855" s="68"/>
      <c r="AG1855" s="68"/>
      <c r="AH1855" s="68"/>
      <c r="AI1855" s="68"/>
      <c r="AJ1855" s="68"/>
      <c r="AK1855" s="68"/>
      <c r="AL1855" s="68"/>
      <c r="AM1855" s="68"/>
      <c r="AN1855" s="68"/>
      <c r="AO1855" s="68"/>
      <c r="AP1855" s="68"/>
      <c r="AQ1855" s="68"/>
      <c r="AR1855" s="68"/>
      <c r="AS1855" s="68"/>
      <c r="AT1855" s="68"/>
      <c r="AU1855" s="68"/>
      <c r="AV1855" s="68"/>
      <c r="AW1855" s="68"/>
      <c r="AX1855" s="68"/>
      <c r="AY1855" s="68"/>
      <c r="AZ1855" s="68"/>
      <c r="BA1855" s="68"/>
      <c r="BB1855" s="68"/>
      <c r="BC1855" s="68"/>
      <c r="BD1855" s="68"/>
      <c r="BE1855" s="68"/>
      <c r="BF1855" s="68"/>
      <c r="BG1855" s="68"/>
      <c r="BH1855" s="68"/>
      <c r="BI1855" s="68"/>
      <c r="BJ1855" s="68"/>
      <c r="BK1855" s="68"/>
      <c r="BL1855" s="68"/>
      <c r="BM1855" s="68"/>
      <c r="BN1855" s="68"/>
      <c r="BO1855" s="68"/>
      <c r="BP1855" s="68"/>
      <c r="BQ1855" s="68"/>
      <c r="BR1855" s="68"/>
      <c r="BS1855" s="68"/>
      <c r="BT1855" s="68"/>
      <c r="BU1855" s="68"/>
      <c r="BV1855" s="68"/>
      <c r="BW1855" s="68"/>
      <c r="BX1855" s="68"/>
      <c r="BY1855" s="68"/>
      <c r="BZ1855" s="68"/>
      <c r="CA1855" s="68"/>
      <c r="CB1855" s="68"/>
      <c r="CC1855" s="68"/>
      <c r="CD1855" s="68"/>
      <c r="CE1855" s="68"/>
      <c r="CF1855" s="68"/>
      <c r="CG1855" s="68"/>
      <c r="CH1855" s="68"/>
      <c r="CI1855" s="68"/>
    </row>
    <row r="1856">
      <c r="A1856" s="66">
        <v>108.0</v>
      </c>
      <c r="B1856" s="68"/>
      <c r="C1856" s="67" t="s">
        <v>758</v>
      </c>
      <c r="D1856" s="67" t="s">
        <v>990</v>
      </c>
      <c r="E1856" s="66">
        <v>2020.0</v>
      </c>
      <c r="F1856" s="67" t="s">
        <v>991</v>
      </c>
      <c r="G1856" s="67" t="s">
        <v>824</v>
      </c>
      <c r="H1856" s="68"/>
      <c r="I1856" s="67" t="s">
        <v>95</v>
      </c>
      <c r="J1856" s="66">
        <v>2100.0</v>
      </c>
      <c r="K1856" s="66">
        <v>907.55</v>
      </c>
      <c r="L1856" s="66">
        <v>2010.0</v>
      </c>
      <c r="M1856" s="67" t="s">
        <v>85</v>
      </c>
      <c r="N1856" s="66">
        <v>271.0</v>
      </c>
      <c r="O1856" s="68"/>
      <c r="P1856" s="66">
        <v>1.0E-8</v>
      </c>
      <c r="Q1856" s="66"/>
      <c r="R1856" s="66">
        <v>0.1</v>
      </c>
      <c r="S1856" s="68"/>
      <c r="T1856" s="66">
        <v>1.0</v>
      </c>
      <c r="U1856" s="68"/>
      <c r="V1856" s="68"/>
      <c r="W1856" s="68"/>
      <c r="X1856" s="69"/>
      <c r="Y1856" s="69"/>
      <c r="Z1856" s="66">
        <v>1.0</v>
      </c>
      <c r="AA1856" s="66">
        <v>1.0</v>
      </c>
      <c r="AB1856" s="68"/>
      <c r="AC1856" s="68"/>
      <c r="AD1856" s="68"/>
      <c r="AE1856" s="68"/>
      <c r="AF1856" s="68"/>
      <c r="AG1856" s="68"/>
      <c r="AH1856" s="68"/>
      <c r="AI1856" s="68"/>
      <c r="AJ1856" s="68"/>
      <c r="AK1856" s="68"/>
      <c r="AL1856" s="68"/>
      <c r="AM1856" s="68"/>
      <c r="AN1856" s="68"/>
      <c r="AO1856" s="68"/>
      <c r="AP1856" s="68"/>
      <c r="AQ1856" s="68"/>
      <c r="AR1856" s="68"/>
      <c r="AS1856" s="68"/>
      <c r="AT1856" s="68"/>
      <c r="AU1856" s="68"/>
      <c r="AV1856" s="68"/>
      <c r="AW1856" s="68"/>
      <c r="AX1856" s="68"/>
      <c r="AY1856" s="68"/>
      <c r="AZ1856" s="68"/>
      <c r="BA1856" s="68"/>
      <c r="BB1856" s="68"/>
      <c r="BC1856" s="68"/>
      <c r="BD1856" s="68"/>
      <c r="BE1856" s="68"/>
      <c r="BF1856" s="68"/>
      <c r="BG1856" s="68"/>
      <c r="BH1856" s="68"/>
      <c r="BI1856" s="68"/>
      <c r="BJ1856" s="68"/>
      <c r="BK1856" s="68"/>
      <c r="BL1856" s="68"/>
      <c r="BM1856" s="68"/>
      <c r="BN1856" s="68"/>
      <c r="BO1856" s="68"/>
      <c r="BP1856" s="68"/>
      <c r="BQ1856" s="68"/>
      <c r="BR1856" s="68"/>
      <c r="BS1856" s="68"/>
      <c r="BT1856" s="68"/>
      <c r="BU1856" s="68"/>
      <c r="BV1856" s="68"/>
      <c r="BW1856" s="68"/>
      <c r="BX1856" s="68"/>
      <c r="BY1856" s="68"/>
      <c r="BZ1856" s="68"/>
      <c r="CA1856" s="68"/>
      <c r="CB1856" s="68"/>
      <c r="CC1856" s="68"/>
      <c r="CD1856" s="68"/>
      <c r="CE1856" s="68"/>
      <c r="CF1856" s="68"/>
      <c r="CG1856" s="68"/>
      <c r="CH1856" s="68"/>
      <c r="CI1856" s="68"/>
    </row>
    <row r="1857">
      <c r="A1857" s="66">
        <v>108.0</v>
      </c>
      <c r="B1857" s="68"/>
      <c r="C1857" s="67" t="s">
        <v>758</v>
      </c>
      <c r="D1857" s="67" t="s">
        <v>990</v>
      </c>
      <c r="E1857" s="66">
        <v>2020.0</v>
      </c>
      <c r="F1857" s="67" t="s">
        <v>991</v>
      </c>
      <c r="G1857" s="67" t="s">
        <v>824</v>
      </c>
      <c r="H1857" s="68"/>
      <c r="I1857" s="67" t="s">
        <v>95</v>
      </c>
      <c r="J1857" s="66">
        <v>2100.0</v>
      </c>
      <c r="K1857" s="66">
        <v>849.12</v>
      </c>
      <c r="L1857" s="66">
        <v>2010.0</v>
      </c>
      <c r="M1857" s="67" t="s">
        <v>85</v>
      </c>
      <c r="N1857" s="66">
        <v>271.0</v>
      </c>
      <c r="O1857" s="68"/>
      <c r="P1857" s="66">
        <v>1.0E-8</v>
      </c>
      <c r="Q1857" s="66"/>
      <c r="R1857" s="66">
        <v>0.2</v>
      </c>
      <c r="S1857" s="68"/>
      <c r="T1857" s="66">
        <v>1.0</v>
      </c>
      <c r="U1857" s="68"/>
      <c r="V1857" s="68"/>
      <c r="W1857" s="68"/>
      <c r="X1857" s="69"/>
      <c r="Y1857" s="69"/>
      <c r="Z1857" s="66">
        <v>1.0</v>
      </c>
      <c r="AA1857" s="66">
        <v>1.0</v>
      </c>
      <c r="AB1857" s="68"/>
      <c r="AC1857" s="68"/>
      <c r="AD1857" s="68"/>
      <c r="AE1857" s="68"/>
      <c r="AF1857" s="68"/>
      <c r="AG1857" s="68"/>
      <c r="AH1857" s="68"/>
      <c r="AI1857" s="68"/>
      <c r="AJ1857" s="68"/>
      <c r="AK1857" s="68"/>
      <c r="AL1857" s="68"/>
      <c r="AM1857" s="68"/>
      <c r="AN1857" s="68"/>
      <c r="AO1857" s="68"/>
      <c r="AP1857" s="68"/>
      <c r="AQ1857" s="68"/>
      <c r="AR1857" s="68"/>
      <c r="AS1857" s="68"/>
      <c r="AT1857" s="68"/>
      <c r="AU1857" s="68"/>
      <c r="AV1857" s="68"/>
      <c r="AW1857" s="68"/>
      <c r="AX1857" s="68"/>
      <c r="AY1857" s="68"/>
      <c r="AZ1857" s="68"/>
      <c r="BA1857" s="68"/>
      <c r="BB1857" s="68"/>
      <c r="BC1857" s="68"/>
      <c r="BD1857" s="68"/>
      <c r="BE1857" s="68"/>
      <c r="BF1857" s="68"/>
      <c r="BG1857" s="68"/>
      <c r="BH1857" s="68"/>
      <c r="BI1857" s="68"/>
      <c r="BJ1857" s="68"/>
      <c r="BK1857" s="68"/>
      <c r="BL1857" s="68"/>
      <c r="BM1857" s="68"/>
      <c r="BN1857" s="68"/>
      <c r="BO1857" s="68"/>
      <c r="BP1857" s="68"/>
      <c r="BQ1857" s="68"/>
      <c r="BR1857" s="68"/>
      <c r="BS1857" s="68"/>
      <c r="BT1857" s="68"/>
      <c r="BU1857" s="68"/>
      <c r="BV1857" s="68"/>
      <c r="BW1857" s="68"/>
      <c r="BX1857" s="68"/>
      <c r="BY1857" s="68"/>
      <c r="BZ1857" s="68"/>
      <c r="CA1857" s="68"/>
      <c r="CB1857" s="68"/>
      <c r="CC1857" s="68"/>
      <c r="CD1857" s="68"/>
      <c r="CE1857" s="68"/>
      <c r="CF1857" s="68"/>
      <c r="CG1857" s="68"/>
      <c r="CH1857" s="68"/>
      <c r="CI1857" s="68"/>
    </row>
    <row r="1858">
      <c r="A1858" s="66">
        <v>108.0</v>
      </c>
      <c r="B1858" s="68"/>
      <c r="C1858" s="67" t="s">
        <v>758</v>
      </c>
      <c r="D1858" s="67" t="s">
        <v>990</v>
      </c>
      <c r="E1858" s="66">
        <v>2020.0</v>
      </c>
      <c r="F1858" s="67" t="s">
        <v>991</v>
      </c>
      <c r="G1858" s="67" t="s">
        <v>824</v>
      </c>
      <c r="H1858" s="68"/>
      <c r="I1858" s="67" t="s">
        <v>95</v>
      </c>
      <c r="J1858" s="66">
        <v>2100.0</v>
      </c>
      <c r="K1858" s="66">
        <v>698.78</v>
      </c>
      <c r="L1858" s="66">
        <v>2010.0</v>
      </c>
      <c r="M1858" s="67" t="s">
        <v>85</v>
      </c>
      <c r="N1858" s="66">
        <v>271.0</v>
      </c>
      <c r="O1858" s="68"/>
      <c r="P1858" s="66">
        <v>1.0E-8</v>
      </c>
      <c r="Q1858" s="66"/>
      <c r="R1858" s="66">
        <v>0.5</v>
      </c>
      <c r="S1858" s="68"/>
      <c r="T1858" s="66">
        <v>1.0</v>
      </c>
      <c r="U1858" s="68"/>
      <c r="V1858" s="68"/>
      <c r="W1858" s="68"/>
      <c r="X1858" s="69"/>
      <c r="Y1858" s="69"/>
      <c r="Z1858" s="66">
        <v>1.0</v>
      </c>
      <c r="AA1858" s="66">
        <v>1.0</v>
      </c>
      <c r="AB1858" s="68"/>
      <c r="AC1858" s="68"/>
      <c r="AD1858" s="68"/>
      <c r="AE1858" s="68"/>
      <c r="AF1858" s="68"/>
      <c r="AG1858" s="68"/>
      <c r="AH1858" s="68"/>
      <c r="AI1858" s="68"/>
      <c r="AJ1858" s="68"/>
      <c r="AK1858" s="68"/>
      <c r="AL1858" s="68"/>
      <c r="AM1858" s="68"/>
      <c r="AN1858" s="68"/>
      <c r="AO1858" s="68"/>
      <c r="AP1858" s="68"/>
      <c r="AQ1858" s="68"/>
      <c r="AR1858" s="68"/>
      <c r="AS1858" s="68"/>
      <c r="AT1858" s="68"/>
      <c r="AU1858" s="68"/>
      <c r="AV1858" s="68"/>
      <c r="AW1858" s="68"/>
      <c r="AX1858" s="68"/>
      <c r="AY1858" s="68"/>
      <c r="AZ1858" s="68"/>
      <c r="BA1858" s="68"/>
      <c r="BB1858" s="68"/>
      <c r="BC1858" s="68"/>
      <c r="BD1858" s="68"/>
      <c r="BE1858" s="68"/>
      <c r="BF1858" s="68"/>
      <c r="BG1858" s="68"/>
      <c r="BH1858" s="68"/>
      <c r="BI1858" s="68"/>
      <c r="BJ1858" s="68"/>
      <c r="BK1858" s="68"/>
      <c r="BL1858" s="68"/>
      <c r="BM1858" s="68"/>
      <c r="BN1858" s="68"/>
      <c r="BO1858" s="68"/>
      <c r="BP1858" s="68"/>
      <c r="BQ1858" s="68"/>
      <c r="BR1858" s="68"/>
      <c r="BS1858" s="68"/>
      <c r="BT1858" s="68"/>
      <c r="BU1858" s="68"/>
      <c r="BV1858" s="68"/>
      <c r="BW1858" s="68"/>
      <c r="BX1858" s="68"/>
      <c r="BY1858" s="68"/>
      <c r="BZ1858" s="68"/>
      <c r="CA1858" s="68"/>
      <c r="CB1858" s="68"/>
      <c r="CC1858" s="68"/>
      <c r="CD1858" s="68"/>
      <c r="CE1858" s="68"/>
      <c r="CF1858" s="68"/>
      <c r="CG1858" s="68"/>
      <c r="CH1858" s="68"/>
      <c r="CI1858" s="68"/>
    </row>
    <row r="1859">
      <c r="A1859" s="66">
        <v>108.0</v>
      </c>
      <c r="B1859" s="68"/>
      <c r="C1859" s="67" t="s">
        <v>758</v>
      </c>
      <c r="D1859" s="67" t="s">
        <v>990</v>
      </c>
      <c r="E1859" s="66">
        <v>2020.0</v>
      </c>
      <c r="F1859" s="67" t="s">
        <v>991</v>
      </c>
      <c r="G1859" s="67" t="s">
        <v>824</v>
      </c>
      <c r="H1859" s="68"/>
      <c r="I1859" s="67" t="s">
        <v>95</v>
      </c>
      <c r="J1859" s="66">
        <v>2100.0</v>
      </c>
      <c r="K1859" s="66">
        <v>698.78</v>
      </c>
      <c r="L1859" s="66">
        <v>2010.0</v>
      </c>
      <c r="M1859" s="67" t="s">
        <v>85</v>
      </c>
      <c r="N1859" s="66">
        <v>271.0</v>
      </c>
      <c r="O1859" s="68"/>
      <c r="P1859" s="66">
        <v>1.0E-8</v>
      </c>
      <c r="Q1859" s="66"/>
      <c r="R1859" s="66">
        <v>0.5</v>
      </c>
      <c r="S1859" s="68"/>
      <c r="T1859" s="66">
        <v>1.0</v>
      </c>
      <c r="U1859" s="68"/>
      <c r="V1859" s="68"/>
      <c r="W1859" s="68"/>
      <c r="X1859" s="69"/>
      <c r="Y1859" s="69"/>
      <c r="Z1859" s="66">
        <v>1.0</v>
      </c>
      <c r="AA1859" s="66">
        <v>1.0</v>
      </c>
      <c r="AB1859" s="68"/>
      <c r="AC1859" s="68"/>
      <c r="AD1859" s="68"/>
      <c r="AE1859" s="68"/>
      <c r="AF1859" s="68"/>
      <c r="AG1859" s="68"/>
      <c r="AH1859" s="68"/>
      <c r="AI1859" s="68"/>
      <c r="AJ1859" s="68"/>
      <c r="AK1859" s="68"/>
      <c r="AL1859" s="68"/>
      <c r="AM1859" s="68"/>
      <c r="AN1859" s="68"/>
      <c r="AO1859" s="68"/>
      <c r="AP1859" s="68"/>
      <c r="AQ1859" s="68"/>
      <c r="AR1859" s="68"/>
      <c r="AS1859" s="68"/>
      <c r="AT1859" s="68"/>
      <c r="AU1859" s="68"/>
      <c r="AV1859" s="68"/>
      <c r="AW1859" s="68"/>
      <c r="AX1859" s="68"/>
      <c r="AY1859" s="68"/>
      <c r="AZ1859" s="68"/>
      <c r="BA1859" s="68"/>
      <c r="BB1859" s="68"/>
      <c r="BC1859" s="68"/>
      <c r="BD1859" s="68"/>
      <c r="BE1859" s="68"/>
      <c r="BF1859" s="68"/>
      <c r="BG1859" s="68"/>
      <c r="BH1859" s="68"/>
      <c r="BI1859" s="68"/>
      <c r="BJ1859" s="68"/>
      <c r="BK1859" s="68"/>
      <c r="BL1859" s="68"/>
      <c r="BM1859" s="68"/>
      <c r="BN1859" s="68"/>
      <c r="BO1859" s="68"/>
      <c r="BP1859" s="68"/>
      <c r="BQ1859" s="68"/>
      <c r="BR1859" s="68"/>
      <c r="BS1859" s="68"/>
      <c r="BT1859" s="68"/>
      <c r="BU1859" s="68"/>
      <c r="BV1859" s="68"/>
      <c r="BW1859" s="68"/>
      <c r="BX1859" s="68"/>
      <c r="BY1859" s="68"/>
      <c r="BZ1859" s="68"/>
      <c r="CA1859" s="68"/>
      <c r="CB1859" s="68"/>
      <c r="CC1859" s="68"/>
      <c r="CD1859" s="68"/>
      <c r="CE1859" s="68"/>
      <c r="CF1859" s="68"/>
      <c r="CG1859" s="68"/>
      <c r="CH1859" s="68"/>
      <c r="CI1859" s="68"/>
    </row>
    <row r="1860">
      <c r="A1860" s="66">
        <v>108.0</v>
      </c>
      <c r="B1860" s="68"/>
      <c r="C1860" s="67" t="s">
        <v>758</v>
      </c>
      <c r="D1860" s="67" t="s">
        <v>990</v>
      </c>
      <c r="E1860" s="66">
        <v>2020.0</v>
      </c>
      <c r="F1860" s="67" t="s">
        <v>991</v>
      </c>
      <c r="G1860" s="67" t="s">
        <v>824</v>
      </c>
      <c r="H1860" s="68"/>
      <c r="I1860" s="67" t="s">
        <v>95</v>
      </c>
      <c r="J1860" s="66">
        <v>2100.0</v>
      </c>
      <c r="K1860" s="66">
        <v>698.78</v>
      </c>
      <c r="L1860" s="66">
        <v>2010.0</v>
      </c>
      <c r="M1860" s="67" t="s">
        <v>85</v>
      </c>
      <c r="N1860" s="66">
        <v>271.0</v>
      </c>
      <c r="O1860" s="68"/>
      <c r="P1860" s="66">
        <v>1.0E-8</v>
      </c>
      <c r="Q1860" s="66"/>
      <c r="R1860" s="66">
        <v>0.5</v>
      </c>
      <c r="S1860" s="68"/>
      <c r="T1860" s="66">
        <v>1.0</v>
      </c>
      <c r="U1860" s="68"/>
      <c r="V1860" s="68"/>
      <c r="W1860" s="68"/>
      <c r="X1860" s="69"/>
      <c r="Y1860" s="69"/>
      <c r="Z1860" s="66">
        <v>1.0</v>
      </c>
      <c r="AA1860" s="66">
        <v>1.0</v>
      </c>
      <c r="AB1860" s="68"/>
      <c r="AC1860" s="68"/>
      <c r="AD1860" s="68"/>
      <c r="AE1860" s="68"/>
      <c r="AF1860" s="68"/>
      <c r="AG1860" s="68"/>
      <c r="AH1860" s="68"/>
      <c r="AI1860" s="68"/>
      <c r="AJ1860" s="68"/>
      <c r="AK1860" s="68"/>
      <c r="AL1860" s="68"/>
      <c r="AM1860" s="68"/>
      <c r="AN1860" s="68"/>
      <c r="AO1860" s="68"/>
      <c r="AP1860" s="68"/>
      <c r="AQ1860" s="68"/>
      <c r="AR1860" s="68"/>
      <c r="AS1860" s="68"/>
      <c r="AT1860" s="68"/>
      <c r="AU1860" s="68"/>
      <c r="AV1860" s="68"/>
      <c r="AW1860" s="68"/>
      <c r="AX1860" s="68"/>
      <c r="AY1860" s="68"/>
      <c r="AZ1860" s="68"/>
      <c r="BA1860" s="68"/>
      <c r="BB1860" s="68"/>
      <c r="BC1860" s="68"/>
      <c r="BD1860" s="68"/>
      <c r="BE1860" s="68"/>
      <c r="BF1860" s="68"/>
      <c r="BG1860" s="68"/>
      <c r="BH1860" s="68"/>
      <c r="BI1860" s="68"/>
      <c r="BJ1860" s="68"/>
      <c r="BK1860" s="68"/>
      <c r="BL1860" s="68"/>
      <c r="BM1860" s="68"/>
      <c r="BN1860" s="68"/>
      <c r="BO1860" s="68"/>
      <c r="BP1860" s="68"/>
      <c r="BQ1860" s="68"/>
      <c r="BR1860" s="68"/>
      <c r="BS1860" s="68"/>
      <c r="BT1860" s="68"/>
      <c r="BU1860" s="68"/>
      <c r="BV1860" s="68"/>
      <c r="BW1860" s="68"/>
      <c r="BX1860" s="68"/>
      <c r="BY1860" s="68"/>
      <c r="BZ1860" s="68"/>
      <c r="CA1860" s="68"/>
      <c r="CB1860" s="68"/>
      <c r="CC1860" s="68"/>
      <c r="CD1860" s="68"/>
      <c r="CE1860" s="68"/>
      <c r="CF1860" s="68"/>
      <c r="CG1860" s="68"/>
      <c r="CH1860" s="68"/>
      <c r="CI1860" s="68"/>
    </row>
    <row r="1861">
      <c r="A1861" s="66">
        <v>108.0</v>
      </c>
      <c r="B1861" s="68"/>
      <c r="C1861" s="67" t="s">
        <v>758</v>
      </c>
      <c r="D1861" s="67" t="s">
        <v>990</v>
      </c>
      <c r="E1861" s="66">
        <v>2020.0</v>
      </c>
      <c r="F1861" s="67" t="s">
        <v>991</v>
      </c>
      <c r="G1861" s="67" t="s">
        <v>824</v>
      </c>
      <c r="H1861" s="68"/>
      <c r="I1861" s="67" t="s">
        <v>95</v>
      </c>
      <c r="J1861" s="66">
        <v>2100.0</v>
      </c>
      <c r="K1861" s="66">
        <v>698.78</v>
      </c>
      <c r="L1861" s="66">
        <v>2010.0</v>
      </c>
      <c r="M1861" s="67" t="s">
        <v>85</v>
      </c>
      <c r="N1861" s="66">
        <v>271.0</v>
      </c>
      <c r="O1861" s="68"/>
      <c r="P1861" s="66">
        <v>1.0E-8</v>
      </c>
      <c r="Q1861" s="66"/>
      <c r="R1861" s="66">
        <v>0.5</v>
      </c>
      <c r="S1861" s="68"/>
      <c r="T1861" s="66">
        <v>1.0</v>
      </c>
      <c r="U1861" s="68"/>
      <c r="V1861" s="68"/>
      <c r="W1861" s="68"/>
      <c r="X1861" s="69"/>
      <c r="Y1861" s="69"/>
      <c r="Z1861" s="66">
        <v>1.0</v>
      </c>
      <c r="AA1861" s="66">
        <v>1.0</v>
      </c>
      <c r="AB1861" s="68"/>
      <c r="AC1861" s="68"/>
      <c r="AD1861" s="68"/>
      <c r="AE1861" s="68"/>
      <c r="AF1861" s="68"/>
      <c r="AG1861" s="68"/>
      <c r="AH1861" s="68"/>
      <c r="AI1861" s="68"/>
      <c r="AJ1861" s="68"/>
      <c r="AK1861" s="68"/>
      <c r="AL1861" s="68"/>
      <c r="AM1861" s="68"/>
      <c r="AN1861" s="68"/>
      <c r="AO1861" s="68"/>
      <c r="AP1861" s="68"/>
      <c r="AQ1861" s="68"/>
      <c r="AR1861" s="68"/>
      <c r="AS1861" s="68"/>
      <c r="AT1861" s="68"/>
      <c r="AU1861" s="68"/>
      <c r="AV1861" s="68"/>
      <c r="AW1861" s="68"/>
      <c r="AX1861" s="68"/>
      <c r="AY1861" s="68"/>
      <c r="AZ1861" s="68"/>
      <c r="BA1861" s="68"/>
      <c r="BB1861" s="68"/>
      <c r="BC1861" s="68"/>
      <c r="BD1861" s="68"/>
      <c r="BE1861" s="68"/>
      <c r="BF1861" s="68"/>
      <c r="BG1861" s="68"/>
      <c r="BH1861" s="68"/>
      <c r="BI1861" s="68"/>
      <c r="BJ1861" s="68"/>
      <c r="BK1861" s="68"/>
      <c r="BL1861" s="68"/>
      <c r="BM1861" s="68"/>
      <c r="BN1861" s="68"/>
      <c r="BO1861" s="68"/>
      <c r="BP1861" s="68"/>
      <c r="BQ1861" s="68"/>
      <c r="BR1861" s="68"/>
      <c r="BS1861" s="68"/>
      <c r="BT1861" s="68"/>
      <c r="BU1861" s="68"/>
      <c r="BV1861" s="68"/>
      <c r="BW1861" s="68"/>
      <c r="BX1861" s="68"/>
      <c r="BY1861" s="68"/>
      <c r="BZ1861" s="68"/>
      <c r="CA1861" s="68"/>
      <c r="CB1861" s="68"/>
      <c r="CC1861" s="68"/>
      <c r="CD1861" s="68"/>
      <c r="CE1861" s="68"/>
      <c r="CF1861" s="68"/>
      <c r="CG1861" s="68"/>
      <c r="CH1861" s="68"/>
      <c r="CI1861" s="68"/>
    </row>
    <row r="1862">
      <c r="A1862" s="66">
        <v>108.0</v>
      </c>
      <c r="B1862" s="68"/>
      <c r="C1862" s="67" t="s">
        <v>758</v>
      </c>
      <c r="D1862" s="67" t="s">
        <v>990</v>
      </c>
      <c r="E1862" s="66">
        <v>2020.0</v>
      </c>
      <c r="F1862" s="67" t="s">
        <v>991</v>
      </c>
      <c r="G1862" s="67" t="s">
        <v>824</v>
      </c>
      <c r="H1862" s="68"/>
      <c r="I1862" s="67" t="s">
        <v>95</v>
      </c>
      <c r="J1862" s="66">
        <v>2100.0</v>
      </c>
      <c r="K1862" s="66">
        <v>698.78</v>
      </c>
      <c r="L1862" s="66">
        <v>2010.0</v>
      </c>
      <c r="M1862" s="67" t="s">
        <v>85</v>
      </c>
      <c r="N1862" s="66">
        <v>271.0</v>
      </c>
      <c r="O1862" s="68"/>
      <c r="P1862" s="66">
        <v>1.0E-8</v>
      </c>
      <c r="Q1862" s="66"/>
      <c r="R1862" s="66">
        <v>0.5</v>
      </c>
      <c r="S1862" s="68"/>
      <c r="T1862" s="66">
        <v>1.0</v>
      </c>
      <c r="U1862" s="68"/>
      <c r="V1862" s="68"/>
      <c r="W1862" s="68"/>
      <c r="X1862" s="69"/>
      <c r="Y1862" s="69"/>
      <c r="Z1862" s="66">
        <v>1.0</v>
      </c>
      <c r="AA1862" s="66">
        <v>1.0</v>
      </c>
      <c r="AB1862" s="68"/>
      <c r="AC1862" s="68"/>
      <c r="AD1862" s="68"/>
      <c r="AE1862" s="68"/>
      <c r="AF1862" s="68"/>
      <c r="AG1862" s="68"/>
      <c r="AH1862" s="68"/>
      <c r="AI1862" s="68"/>
      <c r="AJ1862" s="68"/>
      <c r="AK1862" s="68"/>
      <c r="AL1862" s="68"/>
      <c r="AM1862" s="68"/>
      <c r="AN1862" s="68"/>
      <c r="AO1862" s="68"/>
      <c r="AP1862" s="68"/>
      <c r="AQ1862" s="68"/>
      <c r="AR1862" s="68"/>
      <c r="AS1862" s="68"/>
      <c r="AT1862" s="68"/>
      <c r="AU1862" s="68"/>
      <c r="AV1862" s="68"/>
      <c r="AW1862" s="68"/>
      <c r="AX1862" s="68"/>
      <c r="AY1862" s="68"/>
      <c r="AZ1862" s="68"/>
      <c r="BA1862" s="68"/>
      <c r="BB1862" s="68"/>
      <c r="BC1862" s="68"/>
      <c r="BD1862" s="68"/>
      <c r="BE1862" s="68"/>
      <c r="BF1862" s="68"/>
      <c r="BG1862" s="68"/>
      <c r="BH1862" s="68"/>
      <c r="BI1862" s="68"/>
      <c r="BJ1862" s="68"/>
      <c r="BK1862" s="68"/>
      <c r="BL1862" s="68"/>
      <c r="BM1862" s="68"/>
      <c r="BN1862" s="68"/>
      <c r="BO1862" s="68"/>
      <c r="BP1862" s="68"/>
      <c r="BQ1862" s="68"/>
      <c r="BR1862" s="68"/>
      <c r="BS1862" s="68"/>
      <c r="BT1862" s="68"/>
      <c r="BU1862" s="68"/>
      <c r="BV1862" s="68"/>
      <c r="BW1862" s="68"/>
      <c r="BX1862" s="68"/>
      <c r="BY1862" s="68"/>
      <c r="BZ1862" s="68"/>
      <c r="CA1862" s="68"/>
      <c r="CB1862" s="68"/>
      <c r="CC1862" s="68"/>
      <c r="CD1862" s="68"/>
      <c r="CE1862" s="68"/>
      <c r="CF1862" s="68"/>
      <c r="CG1862" s="68"/>
      <c r="CH1862" s="68"/>
      <c r="CI1862" s="68"/>
    </row>
    <row r="1863">
      <c r="A1863" s="66">
        <v>108.0</v>
      </c>
      <c r="B1863" s="68"/>
      <c r="C1863" s="67" t="s">
        <v>758</v>
      </c>
      <c r="D1863" s="67" t="s">
        <v>990</v>
      </c>
      <c r="E1863" s="66">
        <v>2020.0</v>
      </c>
      <c r="F1863" s="67" t="s">
        <v>991</v>
      </c>
      <c r="G1863" s="67" t="s">
        <v>824</v>
      </c>
      <c r="H1863" s="68"/>
      <c r="I1863" s="67" t="s">
        <v>95</v>
      </c>
      <c r="J1863" s="66">
        <v>2100.0</v>
      </c>
      <c r="K1863" s="66">
        <v>640.49</v>
      </c>
      <c r="L1863" s="66">
        <v>2010.0</v>
      </c>
      <c r="M1863" s="67" t="s">
        <v>85</v>
      </c>
      <c r="N1863" s="66">
        <v>271.0</v>
      </c>
      <c r="O1863" s="68"/>
      <c r="P1863" s="66">
        <v>1.0E-8</v>
      </c>
      <c r="Q1863" s="66"/>
      <c r="R1863" s="66">
        <v>0.6666</v>
      </c>
      <c r="S1863" s="68"/>
      <c r="T1863" s="66">
        <v>1.0</v>
      </c>
      <c r="U1863" s="68"/>
      <c r="V1863" s="68"/>
      <c r="W1863" s="68"/>
      <c r="X1863" s="69"/>
      <c r="Y1863" s="69"/>
      <c r="Z1863" s="66">
        <v>1.0</v>
      </c>
      <c r="AA1863" s="66">
        <v>1.0</v>
      </c>
      <c r="AB1863" s="68"/>
      <c r="AC1863" s="68"/>
      <c r="AD1863" s="68"/>
      <c r="AE1863" s="68"/>
      <c r="AF1863" s="68"/>
      <c r="AG1863" s="68"/>
      <c r="AH1863" s="68"/>
      <c r="AI1863" s="68"/>
      <c r="AJ1863" s="68"/>
      <c r="AK1863" s="68"/>
      <c r="AL1863" s="68"/>
      <c r="AM1863" s="68"/>
      <c r="AN1863" s="68"/>
      <c r="AO1863" s="68"/>
      <c r="AP1863" s="68"/>
      <c r="AQ1863" s="68"/>
      <c r="AR1863" s="68"/>
      <c r="AS1863" s="68"/>
      <c r="AT1863" s="68"/>
      <c r="AU1863" s="68"/>
      <c r="AV1863" s="68"/>
      <c r="AW1863" s="68"/>
      <c r="AX1863" s="68"/>
      <c r="AY1863" s="68"/>
      <c r="AZ1863" s="68"/>
      <c r="BA1863" s="68"/>
      <c r="BB1863" s="68"/>
      <c r="BC1863" s="68"/>
      <c r="BD1863" s="68"/>
      <c r="BE1863" s="68"/>
      <c r="BF1863" s="68"/>
      <c r="BG1863" s="68"/>
      <c r="BH1863" s="68"/>
      <c r="BI1863" s="68"/>
      <c r="BJ1863" s="68"/>
      <c r="BK1863" s="68"/>
      <c r="BL1863" s="68"/>
      <c r="BM1863" s="68"/>
      <c r="BN1863" s="68"/>
      <c r="BO1863" s="68"/>
      <c r="BP1863" s="68"/>
      <c r="BQ1863" s="68"/>
      <c r="BR1863" s="68"/>
      <c r="BS1863" s="68"/>
      <c r="BT1863" s="68"/>
      <c r="BU1863" s="68"/>
      <c r="BV1863" s="68"/>
      <c r="BW1863" s="68"/>
      <c r="BX1863" s="68"/>
      <c r="BY1863" s="68"/>
      <c r="BZ1863" s="68"/>
      <c r="CA1863" s="68"/>
      <c r="CB1863" s="68"/>
      <c r="CC1863" s="68"/>
      <c r="CD1863" s="68"/>
      <c r="CE1863" s="68"/>
      <c r="CF1863" s="68"/>
      <c r="CG1863" s="68"/>
      <c r="CH1863" s="68"/>
      <c r="CI1863" s="68"/>
    </row>
    <row r="1864">
      <c r="A1864" s="66">
        <v>108.0</v>
      </c>
      <c r="B1864" s="68"/>
      <c r="C1864" s="67" t="s">
        <v>758</v>
      </c>
      <c r="D1864" s="67" t="s">
        <v>990</v>
      </c>
      <c r="E1864" s="66">
        <v>2020.0</v>
      </c>
      <c r="F1864" s="67" t="s">
        <v>991</v>
      </c>
      <c r="G1864" s="67" t="s">
        <v>824</v>
      </c>
      <c r="H1864" s="68"/>
      <c r="I1864" s="67" t="s">
        <v>95</v>
      </c>
      <c r="J1864" s="66">
        <v>2100.0</v>
      </c>
      <c r="K1864" s="66">
        <v>629.12</v>
      </c>
      <c r="L1864" s="66">
        <v>2010.0</v>
      </c>
      <c r="M1864" s="67" t="s">
        <v>85</v>
      </c>
      <c r="N1864" s="66">
        <v>271.0</v>
      </c>
      <c r="O1864" s="68"/>
      <c r="P1864" s="66">
        <v>1.0E-8</v>
      </c>
      <c r="Q1864" s="66"/>
      <c r="R1864" s="66">
        <v>0.8</v>
      </c>
      <c r="S1864" s="68"/>
      <c r="T1864" s="66">
        <v>1.0</v>
      </c>
      <c r="U1864" s="68"/>
      <c r="V1864" s="68"/>
      <c r="W1864" s="68"/>
      <c r="X1864" s="69"/>
      <c r="Y1864" s="69"/>
      <c r="Z1864" s="66">
        <v>1.0</v>
      </c>
      <c r="AA1864" s="66">
        <v>1.0</v>
      </c>
      <c r="AB1864" s="68"/>
      <c r="AC1864" s="68"/>
      <c r="AD1864" s="68"/>
      <c r="AE1864" s="68"/>
      <c r="AF1864" s="68"/>
      <c r="AG1864" s="68"/>
      <c r="AH1864" s="68"/>
      <c r="AI1864" s="68"/>
      <c r="AJ1864" s="68"/>
      <c r="AK1864" s="68"/>
      <c r="AL1864" s="68"/>
      <c r="AM1864" s="68"/>
      <c r="AN1864" s="68"/>
      <c r="AO1864" s="68"/>
      <c r="AP1864" s="68"/>
      <c r="AQ1864" s="68"/>
      <c r="AR1864" s="68"/>
      <c r="AS1864" s="68"/>
      <c r="AT1864" s="68"/>
      <c r="AU1864" s="68"/>
      <c r="AV1864" s="68"/>
      <c r="AW1864" s="68"/>
      <c r="AX1864" s="68"/>
      <c r="AY1864" s="68"/>
      <c r="AZ1864" s="68"/>
      <c r="BA1864" s="68"/>
      <c r="BB1864" s="68"/>
      <c r="BC1864" s="68"/>
      <c r="BD1864" s="68"/>
      <c r="BE1864" s="68"/>
      <c r="BF1864" s="68"/>
      <c r="BG1864" s="68"/>
      <c r="BH1864" s="68"/>
      <c r="BI1864" s="68"/>
      <c r="BJ1864" s="68"/>
      <c r="BK1864" s="68"/>
      <c r="BL1864" s="68"/>
      <c r="BM1864" s="68"/>
      <c r="BN1864" s="68"/>
      <c r="BO1864" s="68"/>
      <c r="BP1864" s="68"/>
      <c r="BQ1864" s="68"/>
      <c r="BR1864" s="68"/>
      <c r="BS1864" s="68"/>
      <c r="BT1864" s="68"/>
      <c r="BU1864" s="68"/>
      <c r="BV1864" s="68"/>
      <c r="BW1864" s="68"/>
      <c r="BX1864" s="68"/>
      <c r="BY1864" s="68"/>
      <c r="BZ1864" s="68"/>
      <c r="CA1864" s="68"/>
      <c r="CB1864" s="68"/>
      <c r="CC1864" s="68"/>
      <c r="CD1864" s="68"/>
      <c r="CE1864" s="68"/>
      <c r="CF1864" s="68"/>
      <c r="CG1864" s="68"/>
      <c r="CH1864" s="68"/>
      <c r="CI1864" s="68"/>
    </row>
    <row r="1865">
      <c r="A1865" s="66">
        <v>108.0</v>
      </c>
      <c r="B1865" s="68"/>
      <c r="C1865" s="67" t="s">
        <v>758</v>
      </c>
      <c r="D1865" s="67" t="s">
        <v>990</v>
      </c>
      <c r="E1865" s="66">
        <v>2020.0</v>
      </c>
      <c r="F1865" s="67" t="s">
        <v>991</v>
      </c>
      <c r="G1865" s="67" t="s">
        <v>824</v>
      </c>
      <c r="H1865" s="68"/>
      <c r="I1865" s="67" t="s">
        <v>95</v>
      </c>
      <c r="J1865" s="66">
        <v>2100.0</v>
      </c>
      <c r="K1865" s="66">
        <v>629.45</v>
      </c>
      <c r="L1865" s="66">
        <v>2010.0</v>
      </c>
      <c r="M1865" s="67" t="s">
        <v>85</v>
      </c>
      <c r="N1865" s="66">
        <v>271.0</v>
      </c>
      <c r="O1865" s="68"/>
      <c r="P1865" s="66">
        <v>1.0E-8</v>
      </c>
      <c r="Q1865" s="66"/>
      <c r="R1865" s="66">
        <v>1.0000001</v>
      </c>
      <c r="S1865" s="68"/>
      <c r="T1865" s="66">
        <v>1.0</v>
      </c>
      <c r="U1865" s="68"/>
      <c r="V1865" s="68"/>
      <c r="W1865" s="68"/>
      <c r="X1865" s="69"/>
      <c r="Y1865" s="69"/>
      <c r="Z1865" s="66">
        <v>1.0</v>
      </c>
      <c r="AA1865" s="66">
        <v>1.0</v>
      </c>
      <c r="AB1865" s="68"/>
      <c r="AC1865" s="68"/>
      <c r="AD1865" s="68"/>
      <c r="AE1865" s="68"/>
      <c r="AF1865" s="68"/>
      <c r="AG1865" s="68"/>
      <c r="AH1865" s="68"/>
      <c r="AI1865" s="68"/>
      <c r="AJ1865" s="68"/>
      <c r="AK1865" s="68"/>
      <c r="AL1865" s="68"/>
      <c r="AM1865" s="68"/>
      <c r="AN1865" s="68"/>
      <c r="AO1865" s="68"/>
      <c r="AP1865" s="68"/>
      <c r="AQ1865" s="68"/>
      <c r="AR1865" s="68"/>
      <c r="AS1865" s="68"/>
      <c r="AT1865" s="68"/>
      <c r="AU1865" s="68"/>
      <c r="AV1865" s="68"/>
      <c r="AW1865" s="68"/>
      <c r="AX1865" s="68"/>
      <c r="AY1865" s="68"/>
      <c r="AZ1865" s="68"/>
      <c r="BA1865" s="68"/>
      <c r="BB1865" s="68"/>
      <c r="BC1865" s="68"/>
      <c r="BD1865" s="68"/>
      <c r="BE1865" s="68"/>
      <c r="BF1865" s="68"/>
      <c r="BG1865" s="68"/>
      <c r="BH1865" s="68"/>
      <c r="BI1865" s="68"/>
      <c r="BJ1865" s="68"/>
      <c r="BK1865" s="68"/>
      <c r="BL1865" s="68"/>
      <c r="BM1865" s="68"/>
      <c r="BN1865" s="68"/>
      <c r="BO1865" s="68"/>
      <c r="BP1865" s="68"/>
      <c r="BQ1865" s="68"/>
      <c r="BR1865" s="68"/>
      <c r="BS1865" s="68"/>
      <c r="BT1865" s="68"/>
      <c r="BU1865" s="68"/>
      <c r="BV1865" s="68"/>
      <c r="BW1865" s="68"/>
      <c r="BX1865" s="68"/>
      <c r="BY1865" s="68"/>
      <c r="BZ1865" s="68"/>
      <c r="CA1865" s="68"/>
      <c r="CB1865" s="68"/>
      <c r="CC1865" s="68"/>
      <c r="CD1865" s="68"/>
      <c r="CE1865" s="68"/>
      <c r="CF1865" s="68"/>
      <c r="CG1865" s="68"/>
      <c r="CH1865" s="68"/>
      <c r="CI1865" s="68"/>
    </row>
    <row r="1866">
      <c r="A1866" s="66">
        <v>108.0</v>
      </c>
      <c r="B1866" s="68"/>
      <c r="C1866" s="67" t="s">
        <v>758</v>
      </c>
      <c r="D1866" s="67" t="s">
        <v>990</v>
      </c>
      <c r="E1866" s="66">
        <v>2020.0</v>
      </c>
      <c r="F1866" s="67" t="s">
        <v>991</v>
      </c>
      <c r="G1866" s="67" t="s">
        <v>824</v>
      </c>
      <c r="H1866" s="68"/>
      <c r="I1866" s="67" t="s">
        <v>95</v>
      </c>
      <c r="J1866" s="66">
        <v>2100.0</v>
      </c>
      <c r="K1866" s="66">
        <v>629.45</v>
      </c>
      <c r="L1866" s="66">
        <v>2010.0</v>
      </c>
      <c r="M1866" s="67" t="s">
        <v>85</v>
      </c>
      <c r="N1866" s="66">
        <v>271.0</v>
      </c>
      <c r="O1866" s="68"/>
      <c r="P1866" s="66">
        <v>1.0E-8</v>
      </c>
      <c r="Q1866" s="66"/>
      <c r="R1866" s="66">
        <v>1.0000001</v>
      </c>
      <c r="S1866" s="68"/>
      <c r="T1866" s="66">
        <v>1.0</v>
      </c>
      <c r="U1866" s="68"/>
      <c r="V1866" s="68"/>
      <c r="W1866" s="68"/>
      <c r="X1866" s="69"/>
      <c r="Y1866" s="69"/>
      <c r="Z1866" s="66">
        <v>1.0</v>
      </c>
      <c r="AA1866" s="66">
        <v>1.0</v>
      </c>
      <c r="AB1866" s="68"/>
      <c r="AC1866" s="68"/>
      <c r="AD1866" s="68"/>
      <c r="AE1866" s="68"/>
      <c r="AF1866" s="68"/>
      <c r="AG1866" s="68"/>
      <c r="AH1866" s="68"/>
      <c r="AI1866" s="68"/>
      <c r="AJ1866" s="68"/>
      <c r="AK1866" s="68"/>
      <c r="AL1866" s="68"/>
      <c r="AM1866" s="68"/>
      <c r="AN1866" s="68"/>
      <c r="AO1866" s="68"/>
      <c r="AP1866" s="68"/>
      <c r="AQ1866" s="68"/>
      <c r="AR1866" s="68"/>
      <c r="AS1866" s="68"/>
      <c r="AT1866" s="68"/>
      <c r="AU1866" s="68"/>
      <c r="AV1866" s="68"/>
      <c r="AW1866" s="68"/>
      <c r="AX1866" s="68"/>
      <c r="AY1866" s="68"/>
      <c r="AZ1866" s="68"/>
      <c r="BA1866" s="68"/>
      <c r="BB1866" s="68"/>
      <c r="BC1866" s="68"/>
      <c r="BD1866" s="68"/>
      <c r="BE1866" s="68"/>
      <c r="BF1866" s="68"/>
      <c r="BG1866" s="68"/>
      <c r="BH1866" s="68"/>
      <c r="BI1866" s="68"/>
      <c r="BJ1866" s="68"/>
      <c r="BK1866" s="68"/>
      <c r="BL1866" s="68"/>
      <c r="BM1866" s="68"/>
      <c r="BN1866" s="68"/>
      <c r="BO1866" s="68"/>
      <c r="BP1866" s="68"/>
      <c r="BQ1866" s="68"/>
      <c r="BR1866" s="68"/>
      <c r="BS1866" s="68"/>
      <c r="BT1866" s="68"/>
      <c r="BU1866" s="68"/>
      <c r="BV1866" s="68"/>
      <c r="BW1866" s="68"/>
      <c r="BX1866" s="68"/>
      <c r="BY1866" s="68"/>
      <c r="BZ1866" s="68"/>
      <c r="CA1866" s="68"/>
      <c r="CB1866" s="68"/>
      <c r="CC1866" s="68"/>
      <c r="CD1866" s="68"/>
      <c r="CE1866" s="68"/>
      <c r="CF1866" s="68"/>
      <c r="CG1866" s="68"/>
      <c r="CH1866" s="68"/>
      <c r="CI1866" s="68"/>
    </row>
    <row r="1867">
      <c r="A1867" s="66">
        <v>108.0</v>
      </c>
      <c r="B1867" s="68"/>
      <c r="C1867" s="67" t="s">
        <v>758</v>
      </c>
      <c r="D1867" s="67" t="s">
        <v>990</v>
      </c>
      <c r="E1867" s="66">
        <v>2020.0</v>
      </c>
      <c r="F1867" s="67" t="s">
        <v>991</v>
      </c>
      <c r="G1867" s="67" t="s">
        <v>824</v>
      </c>
      <c r="H1867" s="68"/>
      <c r="I1867" s="67" t="s">
        <v>95</v>
      </c>
      <c r="J1867" s="66">
        <v>2100.0</v>
      </c>
      <c r="K1867" s="66">
        <v>629.45</v>
      </c>
      <c r="L1867" s="66">
        <v>2010.0</v>
      </c>
      <c r="M1867" s="67" t="s">
        <v>85</v>
      </c>
      <c r="N1867" s="66">
        <v>271.0</v>
      </c>
      <c r="O1867" s="68"/>
      <c r="P1867" s="66">
        <v>1.0E-8</v>
      </c>
      <c r="Q1867" s="66"/>
      <c r="R1867" s="66">
        <v>1.0000001</v>
      </c>
      <c r="S1867" s="68"/>
      <c r="T1867" s="66">
        <v>1.0</v>
      </c>
      <c r="U1867" s="68"/>
      <c r="V1867" s="68"/>
      <c r="W1867" s="68"/>
      <c r="X1867" s="69"/>
      <c r="Y1867" s="69"/>
      <c r="Z1867" s="66">
        <v>1.0</v>
      </c>
      <c r="AA1867" s="66">
        <v>1.0</v>
      </c>
      <c r="AB1867" s="68"/>
      <c r="AC1867" s="68"/>
      <c r="AD1867" s="68"/>
      <c r="AE1867" s="68"/>
      <c r="AF1867" s="68"/>
      <c r="AG1867" s="68"/>
      <c r="AH1867" s="68"/>
      <c r="AI1867" s="68"/>
      <c r="AJ1867" s="68"/>
      <c r="AK1867" s="68"/>
      <c r="AL1867" s="68"/>
      <c r="AM1867" s="68"/>
      <c r="AN1867" s="68"/>
      <c r="AO1867" s="68"/>
      <c r="AP1867" s="68"/>
      <c r="AQ1867" s="68"/>
      <c r="AR1867" s="68"/>
      <c r="AS1867" s="68"/>
      <c r="AT1867" s="68"/>
      <c r="AU1867" s="68"/>
      <c r="AV1867" s="68"/>
      <c r="AW1867" s="68"/>
      <c r="AX1867" s="68"/>
      <c r="AY1867" s="68"/>
      <c r="AZ1867" s="68"/>
      <c r="BA1867" s="68"/>
      <c r="BB1867" s="68"/>
      <c r="BC1867" s="68"/>
      <c r="BD1867" s="68"/>
      <c r="BE1867" s="68"/>
      <c r="BF1867" s="68"/>
      <c r="BG1867" s="68"/>
      <c r="BH1867" s="68"/>
      <c r="BI1867" s="68"/>
      <c r="BJ1867" s="68"/>
      <c r="BK1867" s="68"/>
      <c r="BL1867" s="68"/>
      <c r="BM1867" s="68"/>
      <c r="BN1867" s="68"/>
      <c r="BO1867" s="68"/>
      <c r="BP1867" s="68"/>
      <c r="BQ1867" s="68"/>
      <c r="BR1867" s="68"/>
      <c r="BS1867" s="68"/>
      <c r="BT1867" s="68"/>
      <c r="BU1867" s="68"/>
      <c r="BV1867" s="68"/>
      <c r="BW1867" s="68"/>
      <c r="BX1867" s="68"/>
      <c r="BY1867" s="68"/>
      <c r="BZ1867" s="68"/>
      <c r="CA1867" s="68"/>
      <c r="CB1867" s="68"/>
      <c r="CC1867" s="68"/>
      <c r="CD1867" s="68"/>
      <c r="CE1867" s="68"/>
      <c r="CF1867" s="68"/>
      <c r="CG1867" s="68"/>
      <c r="CH1867" s="68"/>
      <c r="CI1867" s="68"/>
    </row>
    <row r="1868">
      <c r="A1868" s="66">
        <v>108.0</v>
      </c>
      <c r="B1868" s="68"/>
      <c r="C1868" s="67" t="s">
        <v>758</v>
      </c>
      <c r="D1868" s="67" t="s">
        <v>990</v>
      </c>
      <c r="E1868" s="66">
        <v>2020.0</v>
      </c>
      <c r="F1868" s="67" t="s">
        <v>991</v>
      </c>
      <c r="G1868" s="67" t="s">
        <v>824</v>
      </c>
      <c r="H1868" s="68"/>
      <c r="I1868" s="67" t="s">
        <v>95</v>
      </c>
      <c r="J1868" s="66">
        <v>2100.0</v>
      </c>
      <c r="K1868" s="66">
        <v>629.45</v>
      </c>
      <c r="L1868" s="66">
        <v>2010.0</v>
      </c>
      <c r="M1868" s="67" t="s">
        <v>85</v>
      </c>
      <c r="N1868" s="66">
        <v>271.0</v>
      </c>
      <c r="O1868" s="68"/>
      <c r="P1868" s="66">
        <v>1.0E-8</v>
      </c>
      <c r="Q1868" s="66"/>
      <c r="R1868" s="66">
        <v>1.0000001</v>
      </c>
      <c r="S1868" s="68"/>
      <c r="T1868" s="66">
        <v>1.0</v>
      </c>
      <c r="U1868" s="68"/>
      <c r="V1868" s="68"/>
      <c r="W1868" s="68"/>
      <c r="X1868" s="69"/>
      <c r="Y1868" s="69"/>
      <c r="Z1868" s="66">
        <v>1.0</v>
      </c>
      <c r="AA1868" s="66">
        <v>1.0</v>
      </c>
      <c r="AB1868" s="68"/>
      <c r="AC1868" s="68"/>
      <c r="AD1868" s="68"/>
      <c r="AE1868" s="68"/>
      <c r="AF1868" s="68"/>
      <c r="AG1868" s="68"/>
      <c r="AH1868" s="68"/>
      <c r="AI1868" s="68"/>
      <c r="AJ1868" s="68"/>
      <c r="AK1868" s="68"/>
      <c r="AL1868" s="68"/>
      <c r="AM1868" s="68"/>
      <c r="AN1868" s="68"/>
      <c r="AO1868" s="68"/>
      <c r="AP1868" s="68"/>
      <c r="AQ1868" s="68"/>
      <c r="AR1868" s="68"/>
      <c r="AS1868" s="68"/>
      <c r="AT1868" s="68"/>
      <c r="AU1868" s="68"/>
      <c r="AV1868" s="68"/>
      <c r="AW1868" s="68"/>
      <c r="AX1868" s="68"/>
      <c r="AY1868" s="68"/>
      <c r="AZ1868" s="68"/>
      <c r="BA1868" s="68"/>
      <c r="BB1868" s="68"/>
      <c r="BC1868" s="68"/>
      <c r="BD1868" s="68"/>
      <c r="BE1868" s="68"/>
      <c r="BF1868" s="68"/>
      <c r="BG1868" s="68"/>
      <c r="BH1868" s="68"/>
      <c r="BI1868" s="68"/>
      <c r="BJ1868" s="68"/>
      <c r="BK1868" s="68"/>
      <c r="BL1868" s="68"/>
      <c r="BM1868" s="68"/>
      <c r="BN1868" s="68"/>
      <c r="BO1868" s="68"/>
      <c r="BP1868" s="68"/>
      <c r="BQ1868" s="68"/>
      <c r="BR1868" s="68"/>
      <c r="BS1868" s="68"/>
      <c r="BT1868" s="68"/>
      <c r="BU1868" s="68"/>
      <c r="BV1868" s="68"/>
      <c r="BW1868" s="68"/>
      <c r="BX1868" s="68"/>
      <c r="BY1868" s="68"/>
      <c r="BZ1868" s="68"/>
      <c r="CA1868" s="68"/>
      <c r="CB1868" s="68"/>
      <c r="CC1868" s="68"/>
      <c r="CD1868" s="68"/>
      <c r="CE1868" s="68"/>
      <c r="CF1868" s="68"/>
      <c r="CG1868" s="68"/>
      <c r="CH1868" s="68"/>
      <c r="CI1868" s="68"/>
    </row>
    <row r="1869">
      <c r="A1869" s="66">
        <v>108.0</v>
      </c>
      <c r="B1869" s="68"/>
      <c r="C1869" s="67" t="s">
        <v>758</v>
      </c>
      <c r="D1869" s="67" t="s">
        <v>990</v>
      </c>
      <c r="E1869" s="66">
        <v>2020.0</v>
      </c>
      <c r="F1869" s="67" t="s">
        <v>991</v>
      </c>
      <c r="G1869" s="67" t="s">
        <v>824</v>
      </c>
      <c r="H1869" s="68"/>
      <c r="I1869" s="67" t="s">
        <v>95</v>
      </c>
      <c r="J1869" s="66">
        <v>2100.0</v>
      </c>
      <c r="K1869" s="66">
        <v>629.45</v>
      </c>
      <c r="L1869" s="66">
        <v>2010.0</v>
      </c>
      <c r="M1869" s="67" t="s">
        <v>85</v>
      </c>
      <c r="N1869" s="66">
        <v>271.0</v>
      </c>
      <c r="O1869" s="68"/>
      <c r="P1869" s="66">
        <v>1.0E-8</v>
      </c>
      <c r="Q1869" s="66"/>
      <c r="R1869" s="66">
        <v>1.0000001</v>
      </c>
      <c r="S1869" s="68"/>
      <c r="T1869" s="66">
        <v>1.0</v>
      </c>
      <c r="U1869" s="68"/>
      <c r="V1869" s="68"/>
      <c r="W1869" s="68"/>
      <c r="X1869" s="69"/>
      <c r="Y1869" s="69"/>
      <c r="Z1869" s="66">
        <v>1.0</v>
      </c>
      <c r="AA1869" s="66">
        <v>1.0</v>
      </c>
      <c r="AB1869" s="68"/>
      <c r="AC1869" s="68"/>
      <c r="AD1869" s="68"/>
      <c r="AE1869" s="68"/>
      <c r="AF1869" s="68"/>
      <c r="AG1869" s="68"/>
      <c r="AH1869" s="68"/>
      <c r="AI1869" s="68"/>
      <c r="AJ1869" s="68"/>
      <c r="AK1869" s="68"/>
      <c r="AL1869" s="68"/>
      <c r="AM1869" s="68"/>
      <c r="AN1869" s="68"/>
      <c r="AO1869" s="68"/>
      <c r="AP1869" s="68"/>
      <c r="AQ1869" s="68"/>
      <c r="AR1869" s="68"/>
      <c r="AS1869" s="68"/>
      <c r="AT1869" s="68"/>
      <c r="AU1869" s="68"/>
      <c r="AV1869" s="68"/>
      <c r="AW1869" s="68"/>
      <c r="AX1869" s="68"/>
      <c r="AY1869" s="68"/>
      <c r="AZ1869" s="68"/>
      <c r="BA1869" s="68"/>
      <c r="BB1869" s="68"/>
      <c r="BC1869" s="68"/>
      <c r="BD1869" s="68"/>
      <c r="BE1869" s="68"/>
      <c r="BF1869" s="68"/>
      <c r="BG1869" s="68"/>
      <c r="BH1869" s="68"/>
      <c r="BI1869" s="68"/>
      <c r="BJ1869" s="68"/>
      <c r="BK1869" s="68"/>
      <c r="BL1869" s="68"/>
      <c r="BM1869" s="68"/>
      <c r="BN1869" s="68"/>
      <c r="BO1869" s="68"/>
      <c r="BP1869" s="68"/>
      <c r="BQ1869" s="68"/>
      <c r="BR1869" s="68"/>
      <c r="BS1869" s="68"/>
      <c r="BT1869" s="68"/>
      <c r="BU1869" s="68"/>
      <c r="BV1869" s="68"/>
      <c r="BW1869" s="68"/>
      <c r="BX1869" s="68"/>
      <c r="BY1869" s="68"/>
      <c r="BZ1869" s="68"/>
      <c r="CA1869" s="68"/>
      <c r="CB1869" s="68"/>
      <c r="CC1869" s="68"/>
      <c r="CD1869" s="68"/>
      <c r="CE1869" s="68"/>
      <c r="CF1869" s="68"/>
      <c r="CG1869" s="68"/>
      <c r="CH1869" s="68"/>
      <c r="CI1869" s="68"/>
    </row>
    <row r="1870">
      <c r="A1870" s="66">
        <v>108.0</v>
      </c>
      <c r="B1870" s="68"/>
      <c r="C1870" s="67" t="s">
        <v>758</v>
      </c>
      <c r="D1870" s="67" t="s">
        <v>990</v>
      </c>
      <c r="E1870" s="66">
        <v>2020.0</v>
      </c>
      <c r="F1870" s="67" t="s">
        <v>991</v>
      </c>
      <c r="G1870" s="67" t="s">
        <v>824</v>
      </c>
      <c r="H1870" s="68"/>
      <c r="I1870" s="67" t="s">
        <v>95</v>
      </c>
      <c r="J1870" s="66">
        <v>2100.0</v>
      </c>
      <c r="K1870" s="66">
        <v>629.45</v>
      </c>
      <c r="L1870" s="66">
        <v>2010.0</v>
      </c>
      <c r="M1870" s="67" t="s">
        <v>85</v>
      </c>
      <c r="N1870" s="66">
        <v>271.0</v>
      </c>
      <c r="O1870" s="68"/>
      <c r="P1870" s="66">
        <v>1.0E-8</v>
      </c>
      <c r="Q1870" s="66"/>
      <c r="R1870" s="66">
        <v>1.0000001</v>
      </c>
      <c r="S1870" s="68"/>
      <c r="T1870" s="66">
        <v>1.0</v>
      </c>
      <c r="U1870" s="68"/>
      <c r="V1870" s="68"/>
      <c r="W1870" s="68"/>
      <c r="X1870" s="69"/>
      <c r="Y1870" s="69"/>
      <c r="Z1870" s="66">
        <v>1.0</v>
      </c>
      <c r="AA1870" s="66">
        <v>1.0</v>
      </c>
      <c r="AB1870" s="68"/>
      <c r="AC1870" s="68"/>
      <c r="AD1870" s="68"/>
      <c r="AE1870" s="68"/>
      <c r="AF1870" s="68"/>
      <c r="AG1870" s="68"/>
      <c r="AH1870" s="68"/>
      <c r="AI1870" s="68"/>
      <c r="AJ1870" s="68"/>
      <c r="AK1870" s="68"/>
      <c r="AL1870" s="68"/>
      <c r="AM1870" s="68"/>
      <c r="AN1870" s="68"/>
      <c r="AO1870" s="68"/>
      <c r="AP1870" s="68"/>
      <c r="AQ1870" s="68"/>
      <c r="AR1870" s="68"/>
      <c r="AS1870" s="68"/>
      <c r="AT1870" s="68"/>
      <c r="AU1870" s="68"/>
      <c r="AV1870" s="68"/>
      <c r="AW1870" s="68"/>
      <c r="AX1870" s="68"/>
      <c r="AY1870" s="68"/>
      <c r="AZ1870" s="68"/>
      <c r="BA1870" s="68"/>
      <c r="BB1870" s="68"/>
      <c r="BC1870" s="68"/>
      <c r="BD1870" s="68"/>
      <c r="BE1870" s="68"/>
      <c r="BF1870" s="68"/>
      <c r="BG1870" s="68"/>
      <c r="BH1870" s="68"/>
      <c r="BI1870" s="68"/>
      <c r="BJ1870" s="68"/>
      <c r="BK1870" s="68"/>
      <c r="BL1870" s="68"/>
      <c r="BM1870" s="68"/>
      <c r="BN1870" s="68"/>
      <c r="BO1870" s="68"/>
      <c r="BP1870" s="68"/>
      <c r="BQ1870" s="68"/>
      <c r="BR1870" s="68"/>
      <c r="BS1870" s="68"/>
      <c r="BT1870" s="68"/>
      <c r="BU1870" s="68"/>
      <c r="BV1870" s="68"/>
      <c r="BW1870" s="68"/>
      <c r="BX1870" s="68"/>
      <c r="BY1870" s="68"/>
      <c r="BZ1870" s="68"/>
      <c r="CA1870" s="68"/>
      <c r="CB1870" s="68"/>
      <c r="CC1870" s="68"/>
      <c r="CD1870" s="68"/>
      <c r="CE1870" s="68"/>
      <c r="CF1870" s="68"/>
      <c r="CG1870" s="68"/>
      <c r="CH1870" s="68"/>
      <c r="CI1870" s="68"/>
    </row>
    <row r="1871">
      <c r="A1871" s="66">
        <v>108.0</v>
      </c>
      <c r="B1871" s="68"/>
      <c r="C1871" s="67" t="s">
        <v>758</v>
      </c>
      <c r="D1871" s="67" t="s">
        <v>990</v>
      </c>
      <c r="E1871" s="66">
        <v>2020.0</v>
      </c>
      <c r="F1871" s="67" t="s">
        <v>991</v>
      </c>
      <c r="G1871" s="67" t="s">
        <v>824</v>
      </c>
      <c r="H1871" s="68"/>
      <c r="I1871" s="67" t="s">
        <v>95</v>
      </c>
      <c r="J1871" s="66">
        <v>2100.0</v>
      </c>
      <c r="K1871" s="66">
        <v>629.45</v>
      </c>
      <c r="L1871" s="66">
        <v>2010.0</v>
      </c>
      <c r="M1871" s="67" t="s">
        <v>85</v>
      </c>
      <c r="N1871" s="66">
        <v>271.0</v>
      </c>
      <c r="O1871" s="68"/>
      <c r="P1871" s="66">
        <v>1.0E-8</v>
      </c>
      <c r="Q1871" s="66"/>
      <c r="R1871" s="66">
        <v>1.0000001</v>
      </c>
      <c r="S1871" s="68"/>
      <c r="T1871" s="66">
        <v>1.0</v>
      </c>
      <c r="U1871" s="68"/>
      <c r="V1871" s="68"/>
      <c r="W1871" s="68"/>
      <c r="X1871" s="69"/>
      <c r="Y1871" s="69"/>
      <c r="Z1871" s="66">
        <v>1.0</v>
      </c>
      <c r="AA1871" s="66">
        <v>1.0</v>
      </c>
      <c r="AB1871" s="68"/>
      <c r="AC1871" s="68"/>
      <c r="AD1871" s="68"/>
      <c r="AE1871" s="68"/>
      <c r="AF1871" s="68"/>
      <c r="AG1871" s="68"/>
      <c r="AH1871" s="68"/>
      <c r="AI1871" s="68"/>
      <c r="AJ1871" s="68"/>
      <c r="AK1871" s="68"/>
      <c r="AL1871" s="68"/>
      <c r="AM1871" s="68"/>
      <c r="AN1871" s="68"/>
      <c r="AO1871" s="68"/>
      <c r="AP1871" s="68"/>
      <c r="AQ1871" s="68"/>
      <c r="AR1871" s="68"/>
      <c r="AS1871" s="68"/>
      <c r="AT1871" s="68"/>
      <c r="AU1871" s="68"/>
      <c r="AV1871" s="68"/>
      <c r="AW1871" s="68"/>
      <c r="AX1871" s="68"/>
      <c r="AY1871" s="68"/>
      <c r="AZ1871" s="68"/>
      <c r="BA1871" s="68"/>
      <c r="BB1871" s="68"/>
      <c r="BC1871" s="68"/>
      <c r="BD1871" s="68"/>
      <c r="BE1871" s="68"/>
      <c r="BF1871" s="68"/>
      <c r="BG1871" s="68"/>
      <c r="BH1871" s="68"/>
      <c r="BI1871" s="68"/>
      <c r="BJ1871" s="68"/>
      <c r="BK1871" s="68"/>
      <c r="BL1871" s="68"/>
      <c r="BM1871" s="68"/>
      <c r="BN1871" s="68"/>
      <c r="BO1871" s="68"/>
      <c r="BP1871" s="68"/>
      <c r="BQ1871" s="68"/>
      <c r="BR1871" s="68"/>
      <c r="BS1871" s="68"/>
      <c r="BT1871" s="68"/>
      <c r="BU1871" s="68"/>
      <c r="BV1871" s="68"/>
      <c r="BW1871" s="68"/>
      <c r="BX1871" s="68"/>
      <c r="BY1871" s="68"/>
      <c r="BZ1871" s="68"/>
      <c r="CA1871" s="68"/>
      <c r="CB1871" s="68"/>
      <c r="CC1871" s="68"/>
      <c r="CD1871" s="68"/>
      <c r="CE1871" s="68"/>
      <c r="CF1871" s="68"/>
      <c r="CG1871" s="68"/>
      <c r="CH1871" s="68"/>
      <c r="CI1871" s="68"/>
    </row>
    <row r="1872">
      <c r="A1872" s="66">
        <v>108.0</v>
      </c>
      <c r="B1872" s="68"/>
      <c r="C1872" s="67" t="s">
        <v>758</v>
      </c>
      <c r="D1872" s="67" t="s">
        <v>990</v>
      </c>
      <c r="E1872" s="66">
        <v>2020.0</v>
      </c>
      <c r="F1872" s="67" t="s">
        <v>991</v>
      </c>
      <c r="G1872" s="67" t="s">
        <v>824</v>
      </c>
      <c r="H1872" s="68"/>
      <c r="I1872" s="67" t="s">
        <v>95</v>
      </c>
      <c r="J1872" s="66">
        <v>2100.0</v>
      </c>
      <c r="K1872" s="66">
        <v>629.45</v>
      </c>
      <c r="L1872" s="66">
        <v>2010.0</v>
      </c>
      <c r="M1872" s="67" t="s">
        <v>85</v>
      </c>
      <c r="N1872" s="66">
        <v>271.0</v>
      </c>
      <c r="O1872" s="68"/>
      <c r="P1872" s="66">
        <v>1.0E-8</v>
      </c>
      <c r="Q1872" s="66"/>
      <c r="R1872" s="66">
        <v>1.0000001</v>
      </c>
      <c r="S1872" s="68"/>
      <c r="T1872" s="66">
        <v>1.0</v>
      </c>
      <c r="U1872" s="68"/>
      <c r="V1872" s="68"/>
      <c r="W1872" s="68"/>
      <c r="X1872" s="69"/>
      <c r="Y1872" s="69"/>
      <c r="Z1872" s="66">
        <v>1.0</v>
      </c>
      <c r="AA1872" s="66">
        <v>1.0</v>
      </c>
      <c r="AB1872" s="68"/>
      <c r="AC1872" s="68"/>
      <c r="AD1872" s="68"/>
      <c r="AE1872" s="68"/>
      <c r="AF1872" s="68"/>
      <c r="AG1872" s="68"/>
      <c r="AH1872" s="68"/>
      <c r="AI1872" s="68"/>
      <c r="AJ1872" s="68"/>
      <c r="AK1872" s="68"/>
      <c r="AL1872" s="68"/>
      <c r="AM1872" s="68"/>
      <c r="AN1872" s="68"/>
      <c r="AO1872" s="68"/>
      <c r="AP1872" s="68"/>
      <c r="AQ1872" s="68"/>
      <c r="AR1872" s="68"/>
      <c r="AS1872" s="68"/>
      <c r="AT1872" s="68"/>
      <c r="AU1872" s="68"/>
      <c r="AV1872" s="68"/>
      <c r="AW1872" s="68"/>
      <c r="AX1872" s="68"/>
      <c r="AY1872" s="68"/>
      <c r="AZ1872" s="68"/>
      <c r="BA1872" s="68"/>
      <c r="BB1872" s="68"/>
      <c r="BC1872" s="68"/>
      <c r="BD1872" s="68"/>
      <c r="BE1872" s="68"/>
      <c r="BF1872" s="68"/>
      <c r="BG1872" s="68"/>
      <c r="BH1872" s="68"/>
      <c r="BI1872" s="68"/>
      <c r="BJ1872" s="68"/>
      <c r="BK1872" s="68"/>
      <c r="BL1872" s="68"/>
      <c r="BM1872" s="68"/>
      <c r="BN1872" s="68"/>
      <c r="BO1872" s="68"/>
      <c r="BP1872" s="68"/>
      <c r="BQ1872" s="68"/>
      <c r="BR1872" s="68"/>
      <c r="BS1872" s="68"/>
      <c r="BT1872" s="68"/>
      <c r="BU1872" s="68"/>
      <c r="BV1872" s="68"/>
      <c r="BW1872" s="68"/>
      <c r="BX1872" s="68"/>
      <c r="BY1872" s="68"/>
      <c r="BZ1872" s="68"/>
      <c r="CA1872" s="68"/>
      <c r="CB1872" s="68"/>
      <c r="CC1872" s="68"/>
      <c r="CD1872" s="68"/>
      <c r="CE1872" s="68"/>
      <c r="CF1872" s="68"/>
      <c r="CG1872" s="68"/>
      <c r="CH1872" s="68"/>
      <c r="CI1872" s="68"/>
    </row>
    <row r="1873">
      <c r="A1873" s="66">
        <v>108.0</v>
      </c>
      <c r="B1873" s="68"/>
      <c r="C1873" s="67" t="s">
        <v>758</v>
      </c>
      <c r="D1873" s="67" t="s">
        <v>990</v>
      </c>
      <c r="E1873" s="66">
        <v>2020.0</v>
      </c>
      <c r="F1873" s="67" t="s">
        <v>991</v>
      </c>
      <c r="G1873" s="67" t="s">
        <v>824</v>
      </c>
      <c r="H1873" s="68"/>
      <c r="I1873" s="67" t="s">
        <v>95</v>
      </c>
      <c r="J1873" s="66">
        <v>2100.0</v>
      </c>
      <c r="K1873" s="66">
        <v>629.45</v>
      </c>
      <c r="L1873" s="66">
        <v>2010.0</v>
      </c>
      <c r="M1873" s="67" t="s">
        <v>85</v>
      </c>
      <c r="N1873" s="66">
        <v>271.0</v>
      </c>
      <c r="O1873" s="68"/>
      <c r="P1873" s="66">
        <v>1.0E-8</v>
      </c>
      <c r="Q1873" s="66"/>
      <c r="R1873" s="66">
        <v>1.0000001</v>
      </c>
      <c r="S1873" s="68"/>
      <c r="T1873" s="66">
        <v>1.0</v>
      </c>
      <c r="U1873" s="68"/>
      <c r="V1873" s="68"/>
      <c r="W1873" s="68"/>
      <c r="X1873" s="69"/>
      <c r="Y1873" s="69"/>
      <c r="Z1873" s="66">
        <v>1.0</v>
      </c>
      <c r="AA1873" s="66">
        <v>1.0</v>
      </c>
      <c r="AB1873" s="68"/>
      <c r="AC1873" s="68"/>
      <c r="AD1873" s="68"/>
      <c r="AE1873" s="68"/>
      <c r="AF1873" s="68"/>
      <c r="AG1873" s="68"/>
      <c r="AH1873" s="68"/>
      <c r="AI1873" s="68"/>
      <c r="AJ1873" s="68"/>
      <c r="AK1873" s="68"/>
      <c r="AL1873" s="68"/>
      <c r="AM1873" s="68"/>
      <c r="AN1873" s="68"/>
      <c r="AO1873" s="68"/>
      <c r="AP1873" s="68"/>
      <c r="AQ1873" s="68"/>
      <c r="AR1873" s="68"/>
      <c r="AS1873" s="68"/>
      <c r="AT1873" s="68"/>
      <c r="AU1873" s="68"/>
      <c r="AV1873" s="68"/>
      <c r="AW1873" s="68"/>
      <c r="AX1873" s="68"/>
      <c r="AY1873" s="68"/>
      <c r="AZ1873" s="68"/>
      <c r="BA1873" s="68"/>
      <c r="BB1873" s="68"/>
      <c r="BC1873" s="68"/>
      <c r="BD1873" s="68"/>
      <c r="BE1873" s="68"/>
      <c r="BF1873" s="68"/>
      <c r="BG1873" s="68"/>
      <c r="BH1873" s="68"/>
      <c r="BI1873" s="68"/>
      <c r="BJ1873" s="68"/>
      <c r="BK1873" s="68"/>
      <c r="BL1873" s="68"/>
      <c r="BM1873" s="68"/>
      <c r="BN1873" s="68"/>
      <c r="BO1873" s="68"/>
      <c r="BP1873" s="68"/>
      <c r="BQ1873" s="68"/>
      <c r="BR1873" s="68"/>
      <c r="BS1873" s="68"/>
      <c r="BT1873" s="68"/>
      <c r="BU1873" s="68"/>
      <c r="BV1873" s="68"/>
      <c r="BW1873" s="68"/>
      <c r="BX1873" s="68"/>
      <c r="BY1873" s="68"/>
      <c r="BZ1873" s="68"/>
      <c r="CA1873" s="68"/>
      <c r="CB1873" s="68"/>
      <c r="CC1873" s="68"/>
      <c r="CD1873" s="68"/>
      <c r="CE1873" s="68"/>
      <c r="CF1873" s="68"/>
      <c r="CG1873" s="68"/>
      <c r="CH1873" s="68"/>
      <c r="CI1873" s="68"/>
    </row>
    <row r="1874">
      <c r="A1874" s="66">
        <v>108.0</v>
      </c>
      <c r="B1874" s="68"/>
      <c r="C1874" s="67" t="s">
        <v>758</v>
      </c>
      <c r="D1874" s="67" t="s">
        <v>990</v>
      </c>
      <c r="E1874" s="66">
        <v>2020.0</v>
      </c>
      <c r="F1874" s="67" t="s">
        <v>991</v>
      </c>
      <c r="G1874" s="67" t="s">
        <v>824</v>
      </c>
      <c r="H1874" s="68"/>
      <c r="I1874" s="67" t="s">
        <v>95</v>
      </c>
      <c r="J1874" s="66">
        <v>2100.0</v>
      </c>
      <c r="K1874" s="66">
        <v>629.45</v>
      </c>
      <c r="L1874" s="66">
        <v>2010.0</v>
      </c>
      <c r="M1874" s="67" t="s">
        <v>85</v>
      </c>
      <c r="N1874" s="66">
        <v>271.0</v>
      </c>
      <c r="O1874" s="68"/>
      <c r="P1874" s="66">
        <v>1.0E-8</v>
      </c>
      <c r="Q1874" s="66"/>
      <c r="R1874" s="66">
        <v>1.0000001</v>
      </c>
      <c r="S1874" s="68"/>
      <c r="T1874" s="66">
        <v>1.0</v>
      </c>
      <c r="U1874" s="68"/>
      <c r="V1874" s="68"/>
      <c r="W1874" s="68"/>
      <c r="X1874" s="69"/>
      <c r="Y1874" s="69"/>
      <c r="Z1874" s="66">
        <v>1.0</v>
      </c>
      <c r="AA1874" s="66">
        <v>1.0</v>
      </c>
      <c r="AB1874" s="68"/>
      <c r="AC1874" s="68"/>
      <c r="AD1874" s="68"/>
      <c r="AE1874" s="68"/>
      <c r="AF1874" s="68"/>
      <c r="AG1874" s="68"/>
      <c r="AH1874" s="68"/>
      <c r="AI1874" s="68"/>
      <c r="AJ1874" s="68"/>
      <c r="AK1874" s="68"/>
      <c r="AL1874" s="68"/>
      <c r="AM1874" s="68"/>
      <c r="AN1874" s="68"/>
      <c r="AO1874" s="68"/>
      <c r="AP1874" s="68"/>
      <c r="AQ1874" s="68"/>
      <c r="AR1874" s="68"/>
      <c r="AS1874" s="68"/>
      <c r="AT1874" s="68"/>
      <c r="AU1874" s="68"/>
      <c r="AV1874" s="68"/>
      <c r="AW1874" s="68"/>
      <c r="AX1874" s="68"/>
      <c r="AY1874" s="68"/>
      <c r="AZ1874" s="68"/>
      <c r="BA1874" s="68"/>
      <c r="BB1874" s="68"/>
      <c r="BC1874" s="68"/>
      <c r="BD1874" s="68"/>
      <c r="BE1874" s="68"/>
      <c r="BF1874" s="68"/>
      <c r="BG1874" s="68"/>
      <c r="BH1874" s="68"/>
      <c r="BI1874" s="68"/>
      <c r="BJ1874" s="68"/>
      <c r="BK1874" s="68"/>
      <c r="BL1874" s="68"/>
      <c r="BM1874" s="68"/>
      <c r="BN1874" s="68"/>
      <c r="BO1874" s="68"/>
      <c r="BP1874" s="68"/>
      <c r="BQ1874" s="68"/>
      <c r="BR1874" s="68"/>
      <c r="BS1874" s="68"/>
      <c r="BT1874" s="68"/>
      <c r="BU1874" s="68"/>
      <c r="BV1874" s="68"/>
      <c r="BW1874" s="68"/>
      <c r="BX1874" s="68"/>
      <c r="BY1874" s="68"/>
      <c r="BZ1874" s="68"/>
      <c r="CA1874" s="68"/>
      <c r="CB1874" s="68"/>
      <c r="CC1874" s="68"/>
      <c r="CD1874" s="68"/>
      <c r="CE1874" s="68"/>
      <c r="CF1874" s="68"/>
      <c r="CG1874" s="68"/>
      <c r="CH1874" s="68"/>
      <c r="CI1874" s="68"/>
    </row>
    <row r="1875">
      <c r="A1875" s="66">
        <v>108.0</v>
      </c>
      <c r="B1875" s="68"/>
      <c r="C1875" s="67" t="s">
        <v>758</v>
      </c>
      <c r="D1875" s="67" t="s">
        <v>990</v>
      </c>
      <c r="E1875" s="66">
        <v>2020.0</v>
      </c>
      <c r="F1875" s="67" t="s">
        <v>991</v>
      </c>
      <c r="G1875" s="67" t="s">
        <v>824</v>
      </c>
      <c r="H1875" s="68"/>
      <c r="I1875" s="67" t="s">
        <v>95</v>
      </c>
      <c r="J1875" s="66">
        <v>2100.0</v>
      </c>
      <c r="K1875" s="66">
        <v>629.45</v>
      </c>
      <c r="L1875" s="66">
        <v>2010.0</v>
      </c>
      <c r="M1875" s="67" t="s">
        <v>85</v>
      </c>
      <c r="N1875" s="66">
        <v>271.0</v>
      </c>
      <c r="O1875" s="68"/>
      <c r="P1875" s="66">
        <v>1.0E-8</v>
      </c>
      <c r="Q1875" s="66"/>
      <c r="R1875" s="66">
        <v>1.0000001</v>
      </c>
      <c r="S1875" s="68"/>
      <c r="T1875" s="66">
        <v>1.0</v>
      </c>
      <c r="U1875" s="68"/>
      <c r="V1875" s="68"/>
      <c r="W1875" s="68"/>
      <c r="X1875" s="69"/>
      <c r="Y1875" s="69"/>
      <c r="Z1875" s="66">
        <v>1.0</v>
      </c>
      <c r="AA1875" s="66">
        <v>1.0</v>
      </c>
      <c r="AB1875" s="68"/>
      <c r="AC1875" s="68"/>
      <c r="AD1875" s="68"/>
      <c r="AE1875" s="68"/>
      <c r="AF1875" s="68"/>
      <c r="AG1875" s="68"/>
      <c r="AH1875" s="68"/>
      <c r="AI1875" s="68"/>
      <c r="AJ1875" s="68"/>
      <c r="AK1875" s="68"/>
      <c r="AL1875" s="68"/>
      <c r="AM1875" s="68"/>
      <c r="AN1875" s="68"/>
      <c r="AO1875" s="68"/>
      <c r="AP1875" s="68"/>
      <c r="AQ1875" s="68"/>
      <c r="AR1875" s="68"/>
      <c r="AS1875" s="68"/>
      <c r="AT1875" s="68"/>
      <c r="AU1875" s="68"/>
      <c r="AV1875" s="68"/>
      <c r="AW1875" s="68"/>
      <c r="AX1875" s="68"/>
      <c r="AY1875" s="68"/>
      <c r="AZ1875" s="68"/>
      <c r="BA1875" s="68"/>
      <c r="BB1875" s="68"/>
      <c r="BC1875" s="68"/>
      <c r="BD1875" s="68"/>
      <c r="BE1875" s="68"/>
      <c r="BF1875" s="68"/>
      <c r="BG1875" s="68"/>
      <c r="BH1875" s="68"/>
      <c r="BI1875" s="68"/>
      <c r="BJ1875" s="68"/>
      <c r="BK1875" s="68"/>
      <c r="BL1875" s="68"/>
      <c r="BM1875" s="68"/>
      <c r="BN1875" s="68"/>
      <c r="BO1875" s="68"/>
      <c r="BP1875" s="68"/>
      <c r="BQ1875" s="68"/>
      <c r="BR1875" s="68"/>
      <c r="BS1875" s="68"/>
      <c r="BT1875" s="68"/>
      <c r="BU1875" s="68"/>
      <c r="BV1875" s="68"/>
      <c r="BW1875" s="68"/>
      <c r="BX1875" s="68"/>
      <c r="BY1875" s="68"/>
      <c r="BZ1875" s="68"/>
      <c r="CA1875" s="68"/>
      <c r="CB1875" s="68"/>
      <c r="CC1875" s="68"/>
      <c r="CD1875" s="68"/>
      <c r="CE1875" s="68"/>
      <c r="CF1875" s="68"/>
      <c r="CG1875" s="68"/>
      <c r="CH1875" s="68"/>
      <c r="CI1875" s="68"/>
    </row>
    <row r="1876">
      <c r="A1876" s="66">
        <v>108.0</v>
      </c>
      <c r="B1876" s="68"/>
      <c r="C1876" s="67" t="s">
        <v>758</v>
      </c>
      <c r="D1876" s="67" t="s">
        <v>990</v>
      </c>
      <c r="E1876" s="66">
        <v>2020.0</v>
      </c>
      <c r="F1876" s="67" t="s">
        <v>991</v>
      </c>
      <c r="G1876" s="67" t="s">
        <v>824</v>
      </c>
      <c r="H1876" s="68"/>
      <c r="I1876" s="67" t="s">
        <v>95</v>
      </c>
      <c r="J1876" s="66">
        <v>2100.0</v>
      </c>
      <c r="K1876" s="66">
        <v>624.66</v>
      </c>
      <c r="L1876" s="66">
        <v>2010.0</v>
      </c>
      <c r="M1876" s="67" t="s">
        <v>85</v>
      </c>
      <c r="N1876" s="66">
        <v>271.0</v>
      </c>
      <c r="O1876" s="68"/>
      <c r="P1876" s="66">
        <v>1.0E-8</v>
      </c>
      <c r="Q1876" s="66"/>
      <c r="R1876" s="66">
        <v>1.3</v>
      </c>
      <c r="S1876" s="68"/>
      <c r="T1876" s="66">
        <v>1.0</v>
      </c>
      <c r="U1876" s="68"/>
      <c r="V1876" s="68"/>
      <c r="W1876" s="68"/>
      <c r="X1876" s="69"/>
      <c r="Y1876" s="69"/>
      <c r="Z1876" s="66">
        <v>1.0</v>
      </c>
      <c r="AA1876" s="66">
        <v>1.0</v>
      </c>
      <c r="AB1876" s="68"/>
      <c r="AC1876" s="68"/>
      <c r="AD1876" s="68"/>
      <c r="AE1876" s="68"/>
      <c r="AF1876" s="68"/>
      <c r="AG1876" s="68"/>
      <c r="AH1876" s="68"/>
      <c r="AI1876" s="68"/>
      <c r="AJ1876" s="68"/>
      <c r="AK1876" s="68"/>
      <c r="AL1876" s="68"/>
      <c r="AM1876" s="68"/>
      <c r="AN1876" s="68"/>
      <c r="AO1876" s="68"/>
      <c r="AP1876" s="68"/>
      <c r="AQ1876" s="68"/>
      <c r="AR1876" s="68"/>
      <c r="AS1876" s="68"/>
      <c r="AT1876" s="68"/>
      <c r="AU1876" s="68"/>
      <c r="AV1876" s="68"/>
      <c r="AW1876" s="68"/>
      <c r="AX1876" s="68"/>
      <c r="AY1876" s="68"/>
      <c r="AZ1876" s="68"/>
      <c r="BA1876" s="68"/>
      <c r="BB1876" s="68"/>
      <c r="BC1876" s="68"/>
      <c r="BD1876" s="68"/>
      <c r="BE1876" s="68"/>
      <c r="BF1876" s="68"/>
      <c r="BG1876" s="68"/>
      <c r="BH1876" s="68"/>
      <c r="BI1876" s="68"/>
      <c r="BJ1876" s="68"/>
      <c r="BK1876" s="68"/>
      <c r="BL1876" s="68"/>
      <c r="BM1876" s="68"/>
      <c r="BN1876" s="68"/>
      <c r="BO1876" s="68"/>
      <c r="BP1876" s="68"/>
      <c r="BQ1876" s="68"/>
      <c r="BR1876" s="68"/>
      <c r="BS1876" s="68"/>
      <c r="BT1876" s="68"/>
      <c r="BU1876" s="68"/>
      <c r="BV1876" s="68"/>
      <c r="BW1876" s="68"/>
      <c r="BX1876" s="68"/>
      <c r="BY1876" s="68"/>
      <c r="BZ1876" s="68"/>
      <c r="CA1876" s="68"/>
      <c r="CB1876" s="68"/>
      <c r="CC1876" s="68"/>
      <c r="CD1876" s="68"/>
      <c r="CE1876" s="68"/>
      <c r="CF1876" s="68"/>
      <c r="CG1876" s="68"/>
      <c r="CH1876" s="68"/>
      <c r="CI1876" s="68"/>
    </row>
    <row r="1877">
      <c r="A1877" s="66">
        <v>108.0</v>
      </c>
      <c r="B1877" s="68"/>
      <c r="C1877" s="67" t="s">
        <v>758</v>
      </c>
      <c r="D1877" s="67" t="s">
        <v>990</v>
      </c>
      <c r="E1877" s="66">
        <v>2020.0</v>
      </c>
      <c r="F1877" s="67" t="s">
        <v>991</v>
      </c>
      <c r="G1877" s="67" t="s">
        <v>824</v>
      </c>
      <c r="H1877" s="68"/>
      <c r="I1877" s="67" t="s">
        <v>95</v>
      </c>
      <c r="J1877" s="66">
        <v>2100.0</v>
      </c>
      <c r="K1877" s="66">
        <v>615.64</v>
      </c>
      <c r="L1877" s="66">
        <v>2010.0</v>
      </c>
      <c r="M1877" s="67" t="s">
        <v>85</v>
      </c>
      <c r="N1877" s="66">
        <v>271.0</v>
      </c>
      <c r="O1877" s="68"/>
      <c r="P1877" s="66">
        <v>1.0E-8</v>
      </c>
      <c r="Q1877" s="66"/>
      <c r="R1877" s="66">
        <v>1.5</v>
      </c>
      <c r="S1877" s="68"/>
      <c r="T1877" s="66">
        <v>1.0</v>
      </c>
      <c r="U1877" s="68"/>
      <c r="V1877" s="68"/>
      <c r="W1877" s="68"/>
      <c r="X1877" s="69"/>
      <c r="Y1877" s="69"/>
      <c r="Z1877" s="66">
        <v>1.0</v>
      </c>
      <c r="AA1877" s="66">
        <v>1.0</v>
      </c>
      <c r="AB1877" s="68"/>
      <c r="AC1877" s="68"/>
      <c r="AD1877" s="68"/>
      <c r="AE1877" s="68"/>
      <c r="AF1877" s="68"/>
      <c r="AG1877" s="68"/>
      <c r="AH1877" s="68"/>
      <c r="AI1877" s="68"/>
      <c r="AJ1877" s="68"/>
      <c r="AK1877" s="68"/>
      <c r="AL1877" s="68"/>
      <c r="AM1877" s="68"/>
      <c r="AN1877" s="68"/>
      <c r="AO1877" s="68"/>
      <c r="AP1877" s="68"/>
      <c r="AQ1877" s="68"/>
      <c r="AR1877" s="68"/>
      <c r="AS1877" s="68"/>
      <c r="AT1877" s="68"/>
      <c r="AU1877" s="68"/>
      <c r="AV1877" s="68"/>
      <c r="AW1877" s="68"/>
      <c r="AX1877" s="68"/>
      <c r="AY1877" s="68"/>
      <c r="AZ1877" s="68"/>
      <c r="BA1877" s="68"/>
      <c r="BB1877" s="68"/>
      <c r="BC1877" s="68"/>
      <c r="BD1877" s="68"/>
      <c r="BE1877" s="68"/>
      <c r="BF1877" s="68"/>
      <c r="BG1877" s="68"/>
      <c r="BH1877" s="68"/>
      <c r="BI1877" s="68"/>
      <c r="BJ1877" s="68"/>
      <c r="BK1877" s="68"/>
      <c r="BL1877" s="68"/>
      <c r="BM1877" s="68"/>
      <c r="BN1877" s="68"/>
      <c r="BO1877" s="68"/>
      <c r="BP1877" s="68"/>
      <c r="BQ1877" s="68"/>
      <c r="BR1877" s="68"/>
      <c r="BS1877" s="68"/>
      <c r="BT1877" s="68"/>
      <c r="BU1877" s="68"/>
      <c r="BV1877" s="68"/>
      <c r="BW1877" s="68"/>
      <c r="BX1877" s="68"/>
      <c r="BY1877" s="68"/>
      <c r="BZ1877" s="68"/>
      <c r="CA1877" s="68"/>
      <c r="CB1877" s="68"/>
      <c r="CC1877" s="68"/>
      <c r="CD1877" s="68"/>
      <c r="CE1877" s="68"/>
      <c r="CF1877" s="68"/>
      <c r="CG1877" s="68"/>
      <c r="CH1877" s="68"/>
      <c r="CI1877" s="68"/>
    </row>
    <row r="1878">
      <c r="A1878" s="66">
        <v>108.0</v>
      </c>
      <c r="B1878" s="68"/>
      <c r="C1878" s="67" t="s">
        <v>758</v>
      </c>
      <c r="D1878" s="67" t="s">
        <v>990</v>
      </c>
      <c r="E1878" s="66">
        <v>2020.0</v>
      </c>
      <c r="F1878" s="67" t="s">
        <v>991</v>
      </c>
      <c r="G1878" s="67" t="s">
        <v>824</v>
      </c>
      <c r="H1878" s="68"/>
      <c r="I1878" s="67" t="s">
        <v>95</v>
      </c>
      <c r="J1878" s="66">
        <v>2100.0</v>
      </c>
      <c r="K1878" s="66">
        <v>615.64</v>
      </c>
      <c r="L1878" s="66">
        <v>2010.0</v>
      </c>
      <c r="M1878" s="67" t="s">
        <v>85</v>
      </c>
      <c r="N1878" s="66">
        <v>271.0</v>
      </c>
      <c r="O1878" s="68"/>
      <c r="P1878" s="66">
        <v>1.0E-8</v>
      </c>
      <c r="Q1878" s="66"/>
      <c r="R1878" s="66">
        <v>1.5</v>
      </c>
      <c r="S1878" s="68"/>
      <c r="T1878" s="66">
        <v>1.0</v>
      </c>
      <c r="U1878" s="68"/>
      <c r="V1878" s="68"/>
      <c r="W1878" s="68"/>
      <c r="X1878" s="69"/>
      <c r="Y1878" s="69"/>
      <c r="Z1878" s="66">
        <v>1.0</v>
      </c>
      <c r="AA1878" s="66">
        <v>1.0</v>
      </c>
      <c r="AB1878" s="68"/>
      <c r="AC1878" s="68"/>
      <c r="AD1878" s="68"/>
      <c r="AE1878" s="68"/>
      <c r="AF1878" s="68"/>
      <c r="AG1878" s="68"/>
      <c r="AH1878" s="68"/>
      <c r="AI1878" s="68"/>
      <c r="AJ1878" s="68"/>
      <c r="AK1878" s="68"/>
      <c r="AL1878" s="68"/>
      <c r="AM1878" s="68"/>
      <c r="AN1878" s="68"/>
      <c r="AO1878" s="68"/>
      <c r="AP1878" s="68"/>
      <c r="AQ1878" s="68"/>
      <c r="AR1878" s="68"/>
      <c r="AS1878" s="68"/>
      <c r="AT1878" s="68"/>
      <c r="AU1878" s="68"/>
      <c r="AV1878" s="68"/>
      <c r="AW1878" s="68"/>
      <c r="AX1878" s="68"/>
      <c r="AY1878" s="68"/>
      <c r="AZ1878" s="68"/>
      <c r="BA1878" s="68"/>
      <c r="BB1878" s="68"/>
      <c r="BC1878" s="68"/>
      <c r="BD1878" s="68"/>
      <c r="BE1878" s="68"/>
      <c r="BF1878" s="68"/>
      <c r="BG1878" s="68"/>
      <c r="BH1878" s="68"/>
      <c r="BI1878" s="68"/>
      <c r="BJ1878" s="68"/>
      <c r="BK1878" s="68"/>
      <c r="BL1878" s="68"/>
      <c r="BM1878" s="68"/>
      <c r="BN1878" s="68"/>
      <c r="BO1878" s="68"/>
      <c r="BP1878" s="68"/>
      <c r="BQ1878" s="68"/>
      <c r="BR1878" s="68"/>
      <c r="BS1878" s="68"/>
      <c r="BT1878" s="68"/>
      <c r="BU1878" s="68"/>
      <c r="BV1878" s="68"/>
      <c r="BW1878" s="68"/>
      <c r="BX1878" s="68"/>
      <c r="BY1878" s="68"/>
      <c r="BZ1878" s="68"/>
      <c r="CA1878" s="68"/>
      <c r="CB1878" s="68"/>
      <c r="CC1878" s="68"/>
      <c r="CD1878" s="68"/>
      <c r="CE1878" s="68"/>
      <c r="CF1878" s="68"/>
      <c r="CG1878" s="68"/>
      <c r="CH1878" s="68"/>
      <c r="CI1878" s="68"/>
    </row>
    <row r="1879">
      <c r="A1879" s="66">
        <v>108.0</v>
      </c>
      <c r="B1879" s="68"/>
      <c r="C1879" s="67" t="s">
        <v>758</v>
      </c>
      <c r="D1879" s="67" t="s">
        <v>990</v>
      </c>
      <c r="E1879" s="66">
        <v>2020.0</v>
      </c>
      <c r="F1879" s="67" t="s">
        <v>991</v>
      </c>
      <c r="G1879" s="67" t="s">
        <v>824</v>
      </c>
      <c r="H1879" s="68"/>
      <c r="I1879" s="67" t="s">
        <v>95</v>
      </c>
      <c r="J1879" s="66">
        <v>2100.0</v>
      </c>
      <c r="K1879" s="66">
        <v>615.64</v>
      </c>
      <c r="L1879" s="66">
        <v>2010.0</v>
      </c>
      <c r="M1879" s="67" t="s">
        <v>85</v>
      </c>
      <c r="N1879" s="66">
        <v>271.0</v>
      </c>
      <c r="O1879" s="68"/>
      <c r="P1879" s="66">
        <v>1.0E-8</v>
      </c>
      <c r="Q1879" s="66"/>
      <c r="R1879" s="66">
        <v>1.5</v>
      </c>
      <c r="S1879" s="68"/>
      <c r="T1879" s="66">
        <v>1.0</v>
      </c>
      <c r="U1879" s="68"/>
      <c r="V1879" s="68"/>
      <c r="W1879" s="68"/>
      <c r="X1879" s="69"/>
      <c r="Y1879" s="69"/>
      <c r="Z1879" s="66">
        <v>1.0</v>
      </c>
      <c r="AA1879" s="66">
        <v>1.0</v>
      </c>
      <c r="AB1879" s="68"/>
      <c r="AC1879" s="68"/>
      <c r="AD1879" s="68"/>
      <c r="AE1879" s="68"/>
      <c r="AF1879" s="68"/>
      <c r="AG1879" s="68"/>
      <c r="AH1879" s="68"/>
      <c r="AI1879" s="68"/>
      <c r="AJ1879" s="68"/>
      <c r="AK1879" s="68"/>
      <c r="AL1879" s="68"/>
      <c r="AM1879" s="68"/>
      <c r="AN1879" s="68"/>
      <c r="AO1879" s="68"/>
      <c r="AP1879" s="68"/>
      <c r="AQ1879" s="68"/>
      <c r="AR1879" s="68"/>
      <c r="AS1879" s="68"/>
      <c r="AT1879" s="68"/>
      <c r="AU1879" s="68"/>
      <c r="AV1879" s="68"/>
      <c r="AW1879" s="68"/>
      <c r="AX1879" s="68"/>
      <c r="AY1879" s="68"/>
      <c r="AZ1879" s="68"/>
      <c r="BA1879" s="68"/>
      <c r="BB1879" s="68"/>
      <c r="BC1879" s="68"/>
      <c r="BD1879" s="68"/>
      <c r="BE1879" s="68"/>
      <c r="BF1879" s="68"/>
      <c r="BG1879" s="68"/>
      <c r="BH1879" s="68"/>
      <c r="BI1879" s="68"/>
      <c r="BJ1879" s="68"/>
      <c r="BK1879" s="68"/>
      <c r="BL1879" s="68"/>
      <c r="BM1879" s="68"/>
      <c r="BN1879" s="68"/>
      <c r="BO1879" s="68"/>
      <c r="BP1879" s="68"/>
      <c r="BQ1879" s="68"/>
      <c r="BR1879" s="68"/>
      <c r="BS1879" s="68"/>
      <c r="BT1879" s="68"/>
      <c r="BU1879" s="68"/>
      <c r="BV1879" s="68"/>
      <c r="BW1879" s="68"/>
      <c r="BX1879" s="68"/>
      <c r="BY1879" s="68"/>
      <c r="BZ1879" s="68"/>
      <c r="CA1879" s="68"/>
      <c r="CB1879" s="68"/>
      <c r="CC1879" s="68"/>
      <c r="CD1879" s="68"/>
      <c r="CE1879" s="68"/>
      <c r="CF1879" s="68"/>
      <c r="CG1879" s="68"/>
      <c r="CH1879" s="68"/>
      <c r="CI1879" s="68"/>
    </row>
    <row r="1880">
      <c r="A1880" s="66">
        <v>108.0</v>
      </c>
      <c r="B1880" s="68"/>
      <c r="C1880" s="67" t="s">
        <v>758</v>
      </c>
      <c r="D1880" s="67" t="s">
        <v>990</v>
      </c>
      <c r="E1880" s="66">
        <v>2020.0</v>
      </c>
      <c r="F1880" s="67" t="s">
        <v>991</v>
      </c>
      <c r="G1880" s="67" t="s">
        <v>824</v>
      </c>
      <c r="H1880" s="68"/>
      <c r="I1880" s="67" t="s">
        <v>95</v>
      </c>
      <c r="J1880" s="66">
        <v>2100.0</v>
      </c>
      <c r="K1880" s="66">
        <v>615.64</v>
      </c>
      <c r="L1880" s="66">
        <v>2010.0</v>
      </c>
      <c r="M1880" s="67" t="s">
        <v>85</v>
      </c>
      <c r="N1880" s="66">
        <v>271.0</v>
      </c>
      <c r="O1880" s="68"/>
      <c r="P1880" s="66">
        <v>1.0E-8</v>
      </c>
      <c r="Q1880" s="66"/>
      <c r="R1880" s="66">
        <v>1.5</v>
      </c>
      <c r="S1880" s="68"/>
      <c r="T1880" s="66">
        <v>1.0</v>
      </c>
      <c r="U1880" s="68"/>
      <c r="V1880" s="68"/>
      <c r="W1880" s="68"/>
      <c r="X1880" s="69"/>
      <c r="Y1880" s="69"/>
      <c r="Z1880" s="66">
        <v>1.0</v>
      </c>
      <c r="AA1880" s="66">
        <v>1.0</v>
      </c>
      <c r="AB1880" s="68"/>
      <c r="AC1880" s="68"/>
      <c r="AD1880" s="68"/>
      <c r="AE1880" s="68"/>
      <c r="AF1880" s="68"/>
      <c r="AG1880" s="68"/>
      <c r="AH1880" s="68"/>
      <c r="AI1880" s="68"/>
      <c r="AJ1880" s="68"/>
      <c r="AK1880" s="68"/>
      <c r="AL1880" s="68"/>
      <c r="AM1880" s="68"/>
      <c r="AN1880" s="68"/>
      <c r="AO1880" s="68"/>
      <c r="AP1880" s="68"/>
      <c r="AQ1880" s="68"/>
      <c r="AR1880" s="68"/>
      <c r="AS1880" s="68"/>
      <c r="AT1880" s="68"/>
      <c r="AU1880" s="68"/>
      <c r="AV1880" s="68"/>
      <c r="AW1880" s="68"/>
      <c r="AX1880" s="68"/>
      <c r="AY1880" s="68"/>
      <c r="AZ1880" s="68"/>
      <c r="BA1880" s="68"/>
      <c r="BB1880" s="68"/>
      <c r="BC1880" s="68"/>
      <c r="BD1880" s="68"/>
      <c r="BE1880" s="68"/>
      <c r="BF1880" s="68"/>
      <c r="BG1880" s="68"/>
      <c r="BH1880" s="68"/>
      <c r="BI1880" s="68"/>
      <c r="BJ1880" s="68"/>
      <c r="BK1880" s="68"/>
      <c r="BL1880" s="68"/>
      <c r="BM1880" s="68"/>
      <c r="BN1880" s="68"/>
      <c r="BO1880" s="68"/>
      <c r="BP1880" s="68"/>
      <c r="BQ1880" s="68"/>
      <c r="BR1880" s="68"/>
      <c r="BS1880" s="68"/>
      <c r="BT1880" s="68"/>
      <c r="BU1880" s="68"/>
      <c r="BV1880" s="68"/>
      <c r="BW1880" s="68"/>
      <c r="BX1880" s="68"/>
      <c r="BY1880" s="68"/>
      <c r="BZ1880" s="68"/>
      <c r="CA1880" s="68"/>
      <c r="CB1880" s="68"/>
      <c r="CC1880" s="68"/>
      <c r="CD1880" s="68"/>
      <c r="CE1880" s="68"/>
      <c r="CF1880" s="68"/>
      <c r="CG1880" s="68"/>
      <c r="CH1880" s="68"/>
      <c r="CI1880" s="68"/>
    </row>
    <row r="1881">
      <c r="A1881" s="66">
        <v>108.0</v>
      </c>
      <c r="B1881" s="68"/>
      <c r="C1881" s="67" t="s">
        <v>758</v>
      </c>
      <c r="D1881" s="67" t="s">
        <v>990</v>
      </c>
      <c r="E1881" s="66">
        <v>2020.0</v>
      </c>
      <c r="F1881" s="67" t="s">
        <v>991</v>
      </c>
      <c r="G1881" s="67" t="s">
        <v>824</v>
      </c>
      <c r="H1881" s="68"/>
      <c r="I1881" s="67" t="s">
        <v>95</v>
      </c>
      <c r="J1881" s="66">
        <v>2100.0</v>
      </c>
      <c r="K1881" s="66">
        <v>615.64</v>
      </c>
      <c r="L1881" s="66">
        <v>2010.0</v>
      </c>
      <c r="M1881" s="67" t="s">
        <v>85</v>
      </c>
      <c r="N1881" s="66">
        <v>271.0</v>
      </c>
      <c r="O1881" s="68"/>
      <c r="P1881" s="66">
        <v>1.0E-8</v>
      </c>
      <c r="Q1881" s="66"/>
      <c r="R1881" s="66">
        <v>1.5</v>
      </c>
      <c r="S1881" s="68"/>
      <c r="T1881" s="66">
        <v>1.0</v>
      </c>
      <c r="U1881" s="68"/>
      <c r="V1881" s="68"/>
      <c r="W1881" s="68"/>
      <c r="X1881" s="69"/>
      <c r="Y1881" s="69"/>
      <c r="Z1881" s="66">
        <v>1.0</v>
      </c>
      <c r="AA1881" s="66">
        <v>1.0</v>
      </c>
      <c r="AB1881" s="68"/>
      <c r="AC1881" s="68"/>
      <c r="AD1881" s="68"/>
      <c r="AE1881" s="68"/>
      <c r="AF1881" s="68"/>
      <c r="AG1881" s="68"/>
      <c r="AH1881" s="68"/>
      <c r="AI1881" s="68"/>
      <c r="AJ1881" s="68"/>
      <c r="AK1881" s="68"/>
      <c r="AL1881" s="68"/>
      <c r="AM1881" s="68"/>
      <c r="AN1881" s="68"/>
      <c r="AO1881" s="68"/>
      <c r="AP1881" s="68"/>
      <c r="AQ1881" s="68"/>
      <c r="AR1881" s="68"/>
      <c r="AS1881" s="68"/>
      <c r="AT1881" s="68"/>
      <c r="AU1881" s="68"/>
      <c r="AV1881" s="68"/>
      <c r="AW1881" s="68"/>
      <c r="AX1881" s="68"/>
      <c r="AY1881" s="68"/>
      <c r="AZ1881" s="68"/>
      <c r="BA1881" s="68"/>
      <c r="BB1881" s="68"/>
      <c r="BC1881" s="68"/>
      <c r="BD1881" s="68"/>
      <c r="BE1881" s="68"/>
      <c r="BF1881" s="68"/>
      <c r="BG1881" s="68"/>
      <c r="BH1881" s="68"/>
      <c r="BI1881" s="68"/>
      <c r="BJ1881" s="68"/>
      <c r="BK1881" s="68"/>
      <c r="BL1881" s="68"/>
      <c r="BM1881" s="68"/>
      <c r="BN1881" s="68"/>
      <c r="BO1881" s="68"/>
      <c r="BP1881" s="68"/>
      <c r="BQ1881" s="68"/>
      <c r="BR1881" s="68"/>
      <c r="BS1881" s="68"/>
      <c r="BT1881" s="68"/>
      <c r="BU1881" s="68"/>
      <c r="BV1881" s="68"/>
      <c r="BW1881" s="68"/>
      <c r="BX1881" s="68"/>
      <c r="BY1881" s="68"/>
      <c r="BZ1881" s="68"/>
      <c r="CA1881" s="68"/>
      <c r="CB1881" s="68"/>
      <c r="CC1881" s="68"/>
      <c r="CD1881" s="68"/>
      <c r="CE1881" s="68"/>
      <c r="CF1881" s="68"/>
      <c r="CG1881" s="68"/>
      <c r="CH1881" s="68"/>
      <c r="CI1881" s="68"/>
    </row>
    <row r="1882">
      <c r="A1882" s="66">
        <v>108.0</v>
      </c>
      <c r="B1882" s="68"/>
      <c r="C1882" s="67" t="s">
        <v>758</v>
      </c>
      <c r="D1882" s="67" t="s">
        <v>990</v>
      </c>
      <c r="E1882" s="66">
        <v>2020.0</v>
      </c>
      <c r="F1882" s="67" t="s">
        <v>991</v>
      </c>
      <c r="G1882" s="67" t="s">
        <v>824</v>
      </c>
      <c r="H1882" s="68"/>
      <c r="I1882" s="67" t="s">
        <v>95</v>
      </c>
      <c r="J1882" s="66">
        <v>2100.0</v>
      </c>
      <c r="K1882" s="66">
        <v>560.13</v>
      </c>
      <c r="L1882" s="66">
        <v>2010.0</v>
      </c>
      <c r="M1882" s="67" t="s">
        <v>85</v>
      </c>
      <c r="N1882" s="66">
        <v>271.0</v>
      </c>
      <c r="O1882" s="68"/>
      <c r="P1882" s="66">
        <v>1.0E-8</v>
      </c>
      <c r="Q1882" s="66"/>
      <c r="R1882" s="66">
        <v>2.0</v>
      </c>
      <c r="S1882" s="68"/>
      <c r="T1882" s="66">
        <v>1.0</v>
      </c>
      <c r="U1882" s="68"/>
      <c r="V1882" s="68"/>
      <c r="W1882" s="68"/>
      <c r="X1882" s="69"/>
      <c r="Y1882" s="69"/>
      <c r="Z1882" s="66">
        <v>1.0</v>
      </c>
      <c r="AA1882" s="66">
        <v>1.0</v>
      </c>
      <c r="AB1882" s="68"/>
      <c r="AC1882" s="68"/>
      <c r="AD1882" s="68"/>
      <c r="AE1882" s="68"/>
      <c r="AF1882" s="68"/>
      <c r="AG1882" s="68"/>
      <c r="AH1882" s="68"/>
      <c r="AI1882" s="68"/>
      <c r="AJ1882" s="68"/>
      <c r="AK1882" s="68"/>
      <c r="AL1882" s="68"/>
      <c r="AM1882" s="68"/>
      <c r="AN1882" s="68"/>
      <c r="AO1882" s="68"/>
      <c r="AP1882" s="68"/>
      <c r="AQ1882" s="68"/>
      <c r="AR1882" s="68"/>
      <c r="AS1882" s="68"/>
      <c r="AT1882" s="68"/>
      <c r="AU1882" s="68"/>
      <c r="AV1882" s="68"/>
      <c r="AW1882" s="68"/>
      <c r="AX1882" s="68"/>
      <c r="AY1882" s="68"/>
      <c r="AZ1882" s="68"/>
      <c r="BA1882" s="68"/>
      <c r="BB1882" s="68"/>
      <c r="BC1882" s="68"/>
      <c r="BD1882" s="68"/>
      <c r="BE1882" s="68"/>
      <c r="BF1882" s="68"/>
      <c r="BG1882" s="68"/>
      <c r="BH1882" s="68"/>
      <c r="BI1882" s="68"/>
      <c r="BJ1882" s="68"/>
      <c r="BK1882" s="68"/>
      <c r="BL1882" s="68"/>
      <c r="BM1882" s="68"/>
      <c r="BN1882" s="68"/>
      <c r="BO1882" s="68"/>
      <c r="BP1882" s="68"/>
      <c r="BQ1882" s="68"/>
      <c r="BR1882" s="68"/>
      <c r="BS1882" s="68"/>
      <c r="BT1882" s="68"/>
      <c r="BU1882" s="68"/>
      <c r="BV1882" s="68"/>
      <c r="BW1882" s="68"/>
      <c r="BX1882" s="68"/>
      <c r="BY1882" s="68"/>
      <c r="BZ1882" s="68"/>
      <c r="CA1882" s="68"/>
      <c r="CB1882" s="68"/>
      <c r="CC1882" s="68"/>
      <c r="CD1882" s="68"/>
      <c r="CE1882" s="68"/>
      <c r="CF1882" s="68"/>
      <c r="CG1882" s="68"/>
      <c r="CH1882" s="68"/>
      <c r="CI1882" s="68"/>
    </row>
    <row r="1883">
      <c r="A1883" s="66">
        <v>108.0</v>
      </c>
      <c r="B1883" s="68"/>
      <c r="C1883" s="67" t="s">
        <v>758</v>
      </c>
      <c r="D1883" s="67" t="s">
        <v>990</v>
      </c>
      <c r="E1883" s="66">
        <v>2020.0</v>
      </c>
      <c r="F1883" s="67" t="s">
        <v>991</v>
      </c>
      <c r="G1883" s="67" t="s">
        <v>824</v>
      </c>
      <c r="H1883" s="68"/>
      <c r="I1883" s="67" t="s">
        <v>95</v>
      </c>
      <c r="J1883" s="66">
        <v>2100.0</v>
      </c>
      <c r="K1883" s="66">
        <v>560.13</v>
      </c>
      <c r="L1883" s="66">
        <v>2010.0</v>
      </c>
      <c r="M1883" s="67" t="s">
        <v>85</v>
      </c>
      <c r="N1883" s="66">
        <v>271.0</v>
      </c>
      <c r="O1883" s="68"/>
      <c r="P1883" s="66">
        <v>1.0E-8</v>
      </c>
      <c r="Q1883" s="66"/>
      <c r="R1883" s="66">
        <v>2.0</v>
      </c>
      <c r="S1883" s="68"/>
      <c r="T1883" s="66">
        <v>1.0</v>
      </c>
      <c r="U1883" s="68"/>
      <c r="V1883" s="68"/>
      <c r="W1883" s="68"/>
      <c r="X1883" s="69"/>
      <c r="Y1883" s="69"/>
      <c r="Z1883" s="66">
        <v>1.0</v>
      </c>
      <c r="AA1883" s="66">
        <v>1.0</v>
      </c>
      <c r="AB1883" s="68"/>
      <c r="AC1883" s="68"/>
      <c r="AD1883" s="68"/>
      <c r="AE1883" s="68"/>
      <c r="AF1883" s="68"/>
      <c r="AG1883" s="68"/>
      <c r="AH1883" s="68"/>
      <c r="AI1883" s="68"/>
      <c r="AJ1883" s="68"/>
      <c r="AK1883" s="68"/>
      <c r="AL1883" s="68"/>
      <c r="AM1883" s="68"/>
      <c r="AN1883" s="68"/>
      <c r="AO1883" s="68"/>
      <c r="AP1883" s="68"/>
      <c r="AQ1883" s="68"/>
      <c r="AR1883" s="68"/>
      <c r="AS1883" s="68"/>
      <c r="AT1883" s="68"/>
      <c r="AU1883" s="68"/>
      <c r="AV1883" s="68"/>
      <c r="AW1883" s="68"/>
      <c r="AX1883" s="68"/>
      <c r="AY1883" s="68"/>
      <c r="AZ1883" s="68"/>
      <c r="BA1883" s="68"/>
      <c r="BB1883" s="68"/>
      <c r="BC1883" s="68"/>
      <c r="BD1883" s="68"/>
      <c r="BE1883" s="68"/>
      <c r="BF1883" s="68"/>
      <c r="BG1883" s="68"/>
      <c r="BH1883" s="68"/>
      <c r="BI1883" s="68"/>
      <c r="BJ1883" s="68"/>
      <c r="BK1883" s="68"/>
      <c r="BL1883" s="68"/>
      <c r="BM1883" s="68"/>
      <c r="BN1883" s="68"/>
      <c r="BO1883" s="68"/>
      <c r="BP1883" s="68"/>
      <c r="BQ1883" s="68"/>
      <c r="BR1883" s="68"/>
      <c r="BS1883" s="68"/>
      <c r="BT1883" s="68"/>
      <c r="BU1883" s="68"/>
      <c r="BV1883" s="68"/>
      <c r="BW1883" s="68"/>
      <c r="BX1883" s="68"/>
      <c r="BY1883" s="68"/>
      <c r="BZ1883" s="68"/>
      <c r="CA1883" s="68"/>
      <c r="CB1883" s="68"/>
      <c r="CC1883" s="68"/>
      <c r="CD1883" s="68"/>
      <c r="CE1883" s="68"/>
      <c r="CF1883" s="68"/>
      <c r="CG1883" s="68"/>
      <c r="CH1883" s="68"/>
      <c r="CI1883" s="68"/>
    </row>
    <row r="1884">
      <c r="A1884" s="66">
        <v>108.0</v>
      </c>
      <c r="B1884" s="68"/>
      <c r="C1884" s="67" t="s">
        <v>758</v>
      </c>
      <c r="D1884" s="67" t="s">
        <v>990</v>
      </c>
      <c r="E1884" s="66">
        <v>2020.0</v>
      </c>
      <c r="F1884" s="67" t="s">
        <v>991</v>
      </c>
      <c r="G1884" s="67" t="s">
        <v>824</v>
      </c>
      <c r="H1884" s="68"/>
      <c r="I1884" s="67" t="s">
        <v>95</v>
      </c>
      <c r="J1884" s="66">
        <v>2100.0</v>
      </c>
      <c r="K1884" s="66">
        <v>560.13</v>
      </c>
      <c r="L1884" s="66">
        <v>2010.0</v>
      </c>
      <c r="M1884" s="67" t="s">
        <v>85</v>
      </c>
      <c r="N1884" s="66">
        <v>271.0</v>
      </c>
      <c r="O1884" s="68"/>
      <c r="P1884" s="66">
        <v>1.0E-8</v>
      </c>
      <c r="Q1884" s="66"/>
      <c r="R1884" s="66">
        <v>2.0</v>
      </c>
      <c r="S1884" s="68"/>
      <c r="T1884" s="66">
        <v>1.0</v>
      </c>
      <c r="U1884" s="68"/>
      <c r="V1884" s="68"/>
      <c r="W1884" s="68"/>
      <c r="X1884" s="69"/>
      <c r="Y1884" s="69"/>
      <c r="Z1884" s="66">
        <v>1.0</v>
      </c>
      <c r="AA1884" s="66">
        <v>1.0</v>
      </c>
      <c r="AB1884" s="68"/>
      <c r="AC1884" s="68"/>
      <c r="AD1884" s="68"/>
      <c r="AE1884" s="68"/>
      <c r="AF1884" s="68"/>
      <c r="AG1884" s="68"/>
      <c r="AH1884" s="68"/>
      <c r="AI1884" s="68"/>
      <c r="AJ1884" s="68"/>
      <c r="AK1884" s="68"/>
      <c r="AL1884" s="68"/>
      <c r="AM1884" s="68"/>
      <c r="AN1884" s="68"/>
      <c r="AO1884" s="68"/>
      <c r="AP1884" s="68"/>
      <c r="AQ1884" s="68"/>
      <c r="AR1884" s="68"/>
      <c r="AS1884" s="68"/>
      <c r="AT1884" s="68"/>
      <c r="AU1884" s="68"/>
      <c r="AV1884" s="68"/>
      <c r="AW1884" s="68"/>
      <c r="AX1884" s="68"/>
      <c r="AY1884" s="68"/>
      <c r="AZ1884" s="68"/>
      <c r="BA1884" s="68"/>
      <c r="BB1884" s="68"/>
      <c r="BC1884" s="68"/>
      <c r="BD1884" s="68"/>
      <c r="BE1884" s="68"/>
      <c r="BF1884" s="68"/>
      <c r="BG1884" s="68"/>
      <c r="BH1884" s="68"/>
      <c r="BI1884" s="68"/>
      <c r="BJ1884" s="68"/>
      <c r="BK1884" s="68"/>
      <c r="BL1884" s="68"/>
      <c r="BM1884" s="68"/>
      <c r="BN1884" s="68"/>
      <c r="BO1884" s="68"/>
      <c r="BP1884" s="68"/>
      <c r="BQ1884" s="68"/>
      <c r="BR1884" s="68"/>
      <c r="BS1884" s="68"/>
      <c r="BT1884" s="68"/>
      <c r="BU1884" s="68"/>
      <c r="BV1884" s="68"/>
      <c r="BW1884" s="68"/>
      <c r="BX1884" s="68"/>
      <c r="BY1884" s="68"/>
      <c r="BZ1884" s="68"/>
      <c r="CA1884" s="68"/>
      <c r="CB1884" s="68"/>
      <c r="CC1884" s="68"/>
      <c r="CD1884" s="68"/>
      <c r="CE1884" s="68"/>
      <c r="CF1884" s="68"/>
      <c r="CG1884" s="68"/>
      <c r="CH1884" s="68"/>
      <c r="CI1884" s="68"/>
    </row>
    <row r="1885">
      <c r="A1885" s="66">
        <v>108.0</v>
      </c>
      <c r="B1885" s="68"/>
      <c r="C1885" s="67" t="s">
        <v>758</v>
      </c>
      <c r="D1885" s="67" t="s">
        <v>990</v>
      </c>
      <c r="E1885" s="66">
        <v>2020.0</v>
      </c>
      <c r="F1885" s="67" t="s">
        <v>991</v>
      </c>
      <c r="G1885" s="67" t="s">
        <v>824</v>
      </c>
      <c r="H1885" s="68"/>
      <c r="I1885" s="67" t="s">
        <v>95</v>
      </c>
      <c r="J1885" s="66">
        <v>2100.0</v>
      </c>
      <c r="K1885" s="66">
        <v>560.13</v>
      </c>
      <c r="L1885" s="66">
        <v>2010.0</v>
      </c>
      <c r="M1885" s="67" t="s">
        <v>85</v>
      </c>
      <c r="N1885" s="66">
        <v>271.0</v>
      </c>
      <c r="O1885" s="68"/>
      <c r="P1885" s="66">
        <v>1.0E-8</v>
      </c>
      <c r="Q1885" s="66"/>
      <c r="R1885" s="66">
        <v>2.0</v>
      </c>
      <c r="S1885" s="68"/>
      <c r="T1885" s="66">
        <v>1.0</v>
      </c>
      <c r="U1885" s="68"/>
      <c r="V1885" s="68"/>
      <c r="W1885" s="68"/>
      <c r="X1885" s="69"/>
      <c r="Y1885" s="69"/>
      <c r="Z1885" s="66">
        <v>1.0</v>
      </c>
      <c r="AA1885" s="66">
        <v>1.0</v>
      </c>
      <c r="AB1885" s="68"/>
      <c r="AC1885" s="68"/>
      <c r="AD1885" s="68"/>
      <c r="AE1885" s="68"/>
      <c r="AF1885" s="68"/>
      <c r="AG1885" s="68"/>
      <c r="AH1885" s="68"/>
      <c r="AI1885" s="68"/>
      <c r="AJ1885" s="68"/>
      <c r="AK1885" s="68"/>
      <c r="AL1885" s="68"/>
      <c r="AM1885" s="68"/>
      <c r="AN1885" s="68"/>
      <c r="AO1885" s="68"/>
      <c r="AP1885" s="68"/>
      <c r="AQ1885" s="68"/>
      <c r="AR1885" s="68"/>
      <c r="AS1885" s="68"/>
      <c r="AT1885" s="68"/>
      <c r="AU1885" s="68"/>
      <c r="AV1885" s="68"/>
      <c r="AW1885" s="68"/>
      <c r="AX1885" s="68"/>
      <c r="AY1885" s="68"/>
      <c r="AZ1885" s="68"/>
      <c r="BA1885" s="68"/>
      <c r="BB1885" s="68"/>
      <c r="BC1885" s="68"/>
      <c r="BD1885" s="68"/>
      <c r="BE1885" s="68"/>
      <c r="BF1885" s="68"/>
      <c r="BG1885" s="68"/>
      <c r="BH1885" s="68"/>
      <c r="BI1885" s="68"/>
      <c r="BJ1885" s="68"/>
      <c r="BK1885" s="68"/>
      <c r="BL1885" s="68"/>
      <c r="BM1885" s="68"/>
      <c r="BN1885" s="68"/>
      <c r="BO1885" s="68"/>
      <c r="BP1885" s="68"/>
      <c r="BQ1885" s="68"/>
      <c r="BR1885" s="68"/>
      <c r="BS1885" s="68"/>
      <c r="BT1885" s="68"/>
      <c r="BU1885" s="68"/>
      <c r="BV1885" s="68"/>
      <c r="BW1885" s="68"/>
      <c r="BX1885" s="68"/>
      <c r="BY1885" s="68"/>
      <c r="BZ1885" s="68"/>
      <c r="CA1885" s="68"/>
      <c r="CB1885" s="68"/>
      <c r="CC1885" s="68"/>
      <c r="CD1885" s="68"/>
      <c r="CE1885" s="68"/>
      <c r="CF1885" s="68"/>
      <c r="CG1885" s="68"/>
      <c r="CH1885" s="68"/>
      <c r="CI1885" s="68"/>
    </row>
    <row r="1886">
      <c r="A1886" s="66">
        <v>108.0</v>
      </c>
      <c r="B1886" s="68"/>
      <c r="C1886" s="67" t="s">
        <v>758</v>
      </c>
      <c r="D1886" s="67" t="s">
        <v>990</v>
      </c>
      <c r="E1886" s="66">
        <v>2020.0</v>
      </c>
      <c r="F1886" s="67" t="s">
        <v>991</v>
      </c>
      <c r="G1886" s="67" t="s">
        <v>824</v>
      </c>
      <c r="H1886" s="68"/>
      <c r="I1886" s="67" t="s">
        <v>95</v>
      </c>
      <c r="J1886" s="66">
        <v>2100.0</v>
      </c>
      <c r="K1886" s="66">
        <v>560.13</v>
      </c>
      <c r="L1886" s="66">
        <v>2010.0</v>
      </c>
      <c r="M1886" s="67" t="s">
        <v>85</v>
      </c>
      <c r="N1886" s="66">
        <v>271.0</v>
      </c>
      <c r="O1886" s="68"/>
      <c r="P1886" s="66">
        <v>1.0E-8</v>
      </c>
      <c r="Q1886" s="66"/>
      <c r="R1886" s="66">
        <v>2.0</v>
      </c>
      <c r="S1886" s="68"/>
      <c r="T1886" s="66">
        <v>1.0</v>
      </c>
      <c r="U1886" s="68"/>
      <c r="V1886" s="68"/>
      <c r="W1886" s="68"/>
      <c r="X1886" s="69"/>
      <c r="Y1886" s="69"/>
      <c r="Z1886" s="66">
        <v>1.0</v>
      </c>
      <c r="AA1886" s="66">
        <v>1.0</v>
      </c>
      <c r="AB1886" s="68"/>
      <c r="AC1886" s="68"/>
      <c r="AD1886" s="68"/>
      <c r="AE1886" s="68"/>
      <c r="AF1886" s="68"/>
      <c r="AG1886" s="68"/>
      <c r="AH1886" s="68"/>
      <c r="AI1886" s="68"/>
      <c r="AJ1886" s="68"/>
      <c r="AK1886" s="68"/>
      <c r="AL1886" s="68"/>
      <c r="AM1886" s="68"/>
      <c r="AN1886" s="68"/>
      <c r="AO1886" s="68"/>
      <c r="AP1886" s="68"/>
      <c r="AQ1886" s="68"/>
      <c r="AR1886" s="68"/>
      <c r="AS1886" s="68"/>
      <c r="AT1886" s="68"/>
      <c r="AU1886" s="68"/>
      <c r="AV1886" s="68"/>
      <c r="AW1886" s="68"/>
      <c r="AX1886" s="68"/>
      <c r="AY1886" s="68"/>
      <c r="AZ1886" s="68"/>
      <c r="BA1886" s="68"/>
      <c r="BB1886" s="68"/>
      <c r="BC1886" s="68"/>
      <c r="BD1886" s="68"/>
      <c r="BE1886" s="68"/>
      <c r="BF1886" s="68"/>
      <c r="BG1886" s="68"/>
      <c r="BH1886" s="68"/>
      <c r="BI1886" s="68"/>
      <c r="BJ1886" s="68"/>
      <c r="BK1886" s="68"/>
      <c r="BL1886" s="68"/>
      <c r="BM1886" s="68"/>
      <c r="BN1886" s="68"/>
      <c r="BO1886" s="68"/>
      <c r="BP1886" s="68"/>
      <c r="BQ1886" s="68"/>
      <c r="BR1886" s="68"/>
      <c r="BS1886" s="68"/>
      <c r="BT1886" s="68"/>
      <c r="BU1886" s="68"/>
      <c r="BV1886" s="68"/>
      <c r="BW1886" s="68"/>
      <c r="BX1886" s="68"/>
      <c r="BY1886" s="68"/>
      <c r="BZ1886" s="68"/>
      <c r="CA1886" s="68"/>
      <c r="CB1886" s="68"/>
      <c r="CC1886" s="68"/>
      <c r="CD1886" s="68"/>
      <c r="CE1886" s="68"/>
      <c r="CF1886" s="68"/>
      <c r="CG1886" s="68"/>
      <c r="CH1886" s="68"/>
      <c r="CI1886" s="68"/>
    </row>
    <row r="1887">
      <c r="A1887" s="66">
        <v>108.0</v>
      </c>
      <c r="B1887" s="68"/>
      <c r="C1887" s="67" t="s">
        <v>758</v>
      </c>
      <c r="D1887" s="67" t="s">
        <v>990</v>
      </c>
      <c r="E1887" s="66">
        <v>2020.0</v>
      </c>
      <c r="F1887" s="67" t="s">
        <v>991</v>
      </c>
      <c r="G1887" s="67" t="s">
        <v>824</v>
      </c>
      <c r="H1887" s="68"/>
      <c r="I1887" s="67" t="s">
        <v>95</v>
      </c>
      <c r="J1887" s="66">
        <v>2100.0</v>
      </c>
      <c r="K1887" s="66">
        <v>560.13</v>
      </c>
      <c r="L1887" s="66">
        <v>2010.0</v>
      </c>
      <c r="M1887" s="67" t="s">
        <v>85</v>
      </c>
      <c r="N1887" s="66">
        <v>271.0</v>
      </c>
      <c r="O1887" s="68"/>
      <c r="P1887" s="66">
        <v>1.0E-8</v>
      </c>
      <c r="Q1887" s="66"/>
      <c r="R1887" s="66">
        <v>2.0</v>
      </c>
      <c r="S1887" s="68"/>
      <c r="T1887" s="66">
        <v>1.0</v>
      </c>
      <c r="U1887" s="68"/>
      <c r="V1887" s="68"/>
      <c r="W1887" s="68"/>
      <c r="X1887" s="69"/>
      <c r="Y1887" s="69"/>
      <c r="Z1887" s="66">
        <v>1.0</v>
      </c>
      <c r="AA1887" s="66">
        <v>1.0</v>
      </c>
      <c r="AB1887" s="68"/>
      <c r="AC1887" s="68"/>
      <c r="AD1887" s="68"/>
      <c r="AE1887" s="68"/>
      <c r="AF1887" s="68"/>
      <c r="AG1887" s="68"/>
      <c r="AH1887" s="68"/>
      <c r="AI1887" s="68"/>
      <c r="AJ1887" s="68"/>
      <c r="AK1887" s="68"/>
      <c r="AL1887" s="68"/>
      <c r="AM1887" s="68"/>
      <c r="AN1887" s="68"/>
      <c r="AO1887" s="68"/>
      <c r="AP1887" s="68"/>
      <c r="AQ1887" s="68"/>
      <c r="AR1887" s="68"/>
      <c r="AS1887" s="68"/>
      <c r="AT1887" s="68"/>
      <c r="AU1887" s="68"/>
      <c r="AV1887" s="68"/>
      <c r="AW1887" s="68"/>
      <c r="AX1887" s="68"/>
      <c r="AY1887" s="68"/>
      <c r="AZ1887" s="68"/>
      <c r="BA1887" s="68"/>
      <c r="BB1887" s="68"/>
      <c r="BC1887" s="68"/>
      <c r="BD1887" s="68"/>
      <c r="BE1887" s="68"/>
      <c r="BF1887" s="68"/>
      <c r="BG1887" s="68"/>
      <c r="BH1887" s="68"/>
      <c r="BI1887" s="68"/>
      <c r="BJ1887" s="68"/>
      <c r="BK1887" s="68"/>
      <c r="BL1887" s="68"/>
      <c r="BM1887" s="68"/>
      <c r="BN1887" s="68"/>
      <c r="BO1887" s="68"/>
      <c r="BP1887" s="68"/>
      <c r="BQ1887" s="68"/>
      <c r="BR1887" s="68"/>
      <c r="BS1887" s="68"/>
      <c r="BT1887" s="68"/>
      <c r="BU1887" s="68"/>
      <c r="BV1887" s="68"/>
      <c r="BW1887" s="68"/>
      <c r="BX1887" s="68"/>
      <c r="BY1887" s="68"/>
      <c r="BZ1887" s="68"/>
      <c r="CA1887" s="68"/>
      <c r="CB1887" s="68"/>
      <c r="CC1887" s="68"/>
      <c r="CD1887" s="68"/>
      <c r="CE1887" s="68"/>
      <c r="CF1887" s="68"/>
      <c r="CG1887" s="68"/>
      <c r="CH1887" s="68"/>
      <c r="CI1887" s="68"/>
    </row>
    <row r="1888">
      <c r="A1888" s="66">
        <v>108.0</v>
      </c>
      <c r="B1888" s="68"/>
      <c r="C1888" s="67" t="s">
        <v>758</v>
      </c>
      <c r="D1888" s="67" t="s">
        <v>990</v>
      </c>
      <c r="E1888" s="66">
        <v>2020.0</v>
      </c>
      <c r="F1888" s="67" t="s">
        <v>991</v>
      </c>
      <c r="G1888" s="67" t="s">
        <v>824</v>
      </c>
      <c r="H1888" s="68"/>
      <c r="I1888" s="67" t="s">
        <v>95</v>
      </c>
      <c r="J1888" s="66">
        <v>2100.0</v>
      </c>
      <c r="K1888" s="66">
        <v>560.13</v>
      </c>
      <c r="L1888" s="66">
        <v>2010.0</v>
      </c>
      <c r="M1888" s="67" t="s">
        <v>85</v>
      </c>
      <c r="N1888" s="66">
        <v>271.0</v>
      </c>
      <c r="O1888" s="68"/>
      <c r="P1888" s="66">
        <v>1.0E-8</v>
      </c>
      <c r="Q1888" s="66"/>
      <c r="R1888" s="66">
        <v>2.0</v>
      </c>
      <c r="S1888" s="68"/>
      <c r="T1888" s="66">
        <v>1.0</v>
      </c>
      <c r="U1888" s="68"/>
      <c r="V1888" s="68"/>
      <c r="W1888" s="68"/>
      <c r="X1888" s="69"/>
      <c r="Y1888" s="69"/>
      <c r="Z1888" s="66">
        <v>1.0</v>
      </c>
      <c r="AA1888" s="66">
        <v>1.0</v>
      </c>
      <c r="AB1888" s="68"/>
      <c r="AC1888" s="68"/>
      <c r="AD1888" s="68"/>
      <c r="AE1888" s="68"/>
      <c r="AF1888" s="68"/>
      <c r="AG1888" s="68"/>
      <c r="AH1888" s="68"/>
      <c r="AI1888" s="68"/>
      <c r="AJ1888" s="68"/>
      <c r="AK1888" s="68"/>
      <c r="AL1888" s="68"/>
      <c r="AM1888" s="68"/>
      <c r="AN1888" s="68"/>
      <c r="AO1888" s="68"/>
      <c r="AP1888" s="68"/>
      <c r="AQ1888" s="68"/>
      <c r="AR1888" s="68"/>
      <c r="AS1888" s="68"/>
      <c r="AT1888" s="68"/>
      <c r="AU1888" s="68"/>
      <c r="AV1888" s="68"/>
      <c r="AW1888" s="68"/>
      <c r="AX1888" s="68"/>
      <c r="AY1888" s="68"/>
      <c r="AZ1888" s="68"/>
      <c r="BA1888" s="68"/>
      <c r="BB1888" s="68"/>
      <c r="BC1888" s="68"/>
      <c r="BD1888" s="68"/>
      <c r="BE1888" s="68"/>
      <c r="BF1888" s="68"/>
      <c r="BG1888" s="68"/>
      <c r="BH1888" s="68"/>
      <c r="BI1888" s="68"/>
      <c r="BJ1888" s="68"/>
      <c r="BK1888" s="68"/>
      <c r="BL1888" s="68"/>
      <c r="BM1888" s="68"/>
      <c r="BN1888" s="68"/>
      <c r="BO1888" s="68"/>
      <c r="BP1888" s="68"/>
      <c r="BQ1888" s="68"/>
      <c r="BR1888" s="68"/>
      <c r="BS1888" s="68"/>
      <c r="BT1888" s="68"/>
      <c r="BU1888" s="68"/>
      <c r="BV1888" s="68"/>
      <c r="BW1888" s="68"/>
      <c r="BX1888" s="68"/>
      <c r="BY1888" s="68"/>
      <c r="BZ1888" s="68"/>
      <c r="CA1888" s="68"/>
      <c r="CB1888" s="68"/>
      <c r="CC1888" s="68"/>
      <c r="CD1888" s="68"/>
      <c r="CE1888" s="68"/>
      <c r="CF1888" s="68"/>
      <c r="CG1888" s="68"/>
      <c r="CH1888" s="68"/>
      <c r="CI1888" s="68"/>
    </row>
    <row r="1889">
      <c r="A1889" s="66">
        <v>108.0</v>
      </c>
      <c r="B1889" s="68"/>
      <c r="C1889" s="67" t="s">
        <v>758</v>
      </c>
      <c r="D1889" s="67" t="s">
        <v>990</v>
      </c>
      <c r="E1889" s="66">
        <v>2020.0</v>
      </c>
      <c r="F1889" s="67" t="s">
        <v>991</v>
      </c>
      <c r="G1889" s="67" t="s">
        <v>824</v>
      </c>
      <c r="H1889" s="68"/>
      <c r="I1889" s="67" t="s">
        <v>95</v>
      </c>
      <c r="J1889" s="66">
        <v>2100.0</v>
      </c>
      <c r="K1889" s="66">
        <v>560.13</v>
      </c>
      <c r="L1889" s="66">
        <v>2010.0</v>
      </c>
      <c r="M1889" s="67" t="s">
        <v>85</v>
      </c>
      <c r="N1889" s="66">
        <v>271.0</v>
      </c>
      <c r="O1889" s="68"/>
      <c r="P1889" s="66">
        <v>1.0E-8</v>
      </c>
      <c r="Q1889" s="66"/>
      <c r="R1889" s="66">
        <v>2.0</v>
      </c>
      <c r="S1889" s="68"/>
      <c r="T1889" s="66">
        <v>1.0</v>
      </c>
      <c r="U1889" s="68"/>
      <c r="V1889" s="68"/>
      <c r="W1889" s="68"/>
      <c r="X1889" s="69"/>
      <c r="Y1889" s="69"/>
      <c r="Z1889" s="66">
        <v>1.0</v>
      </c>
      <c r="AA1889" s="66">
        <v>1.0</v>
      </c>
      <c r="AB1889" s="68"/>
      <c r="AC1889" s="68"/>
      <c r="AD1889" s="68"/>
      <c r="AE1889" s="68"/>
      <c r="AF1889" s="68"/>
      <c r="AG1889" s="68"/>
      <c r="AH1889" s="68"/>
      <c r="AI1889" s="68"/>
      <c r="AJ1889" s="68"/>
      <c r="AK1889" s="68"/>
      <c r="AL1889" s="68"/>
      <c r="AM1889" s="68"/>
      <c r="AN1889" s="68"/>
      <c r="AO1889" s="68"/>
      <c r="AP1889" s="68"/>
      <c r="AQ1889" s="68"/>
      <c r="AR1889" s="68"/>
      <c r="AS1889" s="68"/>
      <c r="AT1889" s="68"/>
      <c r="AU1889" s="68"/>
      <c r="AV1889" s="68"/>
      <c r="AW1889" s="68"/>
      <c r="AX1889" s="68"/>
      <c r="AY1889" s="68"/>
      <c r="AZ1889" s="68"/>
      <c r="BA1889" s="68"/>
      <c r="BB1889" s="68"/>
      <c r="BC1889" s="68"/>
      <c r="BD1889" s="68"/>
      <c r="BE1889" s="68"/>
      <c r="BF1889" s="68"/>
      <c r="BG1889" s="68"/>
      <c r="BH1889" s="68"/>
      <c r="BI1889" s="68"/>
      <c r="BJ1889" s="68"/>
      <c r="BK1889" s="68"/>
      <c r="BL1889" s="68"/>
      <c r="BM1889" s="68"/>
      <c r="BN1889" s="68"/>
      <c r="BO1889" s="68"/>
      <c r="BP1889" s="68"/>
      <c r="BQ1889" s="68"/>
      <c r="BR1889" s="68"/>
      <c r="BS1889" s="68"/>
      <c r="BT1889" s="68"/>
      <c r="BU1889" s="68"/>
      <c r="BV1889" s="68"/>
      <c r="BW1889" s="68"/>
      <c r="BX1889" s="68"/>
      <c r="BY1889" s="68"/>
      <c r="BZ1889" s="68"/>
      <c r="CA1889" s="68"/>
      <c r="CB1889" s="68"/>
      <c r="CC1889" s="68"/>
      <c r="CD1889" s="68"/>
      <c r="CE1889" s="68"/>
      <c r="CF1889" s="68"/>
      <c r="CG1889" s="68"/>
      <c r="CH1889" s="68"/>
      <c r="CI1889" s="68"/>
    </row>
    <row r="1890">
      <c r="A1890" s="66">
        <v>108.0</v>
      </c>
      <c r="B1890" s="68"/>
      <c r="C1890" s="67" t="s">
        <v>758</v>
      </c>
      <c r="D1890" s="67" t="s">
        <v>990</v>
      </c>
      <c r="E1890" s="66">
        <v>2020.0</v>
      </c>
      <c r="F1890" s="67" t="s">
        <v>991</v>
      </c>
      <c r="G1890" s="67" t="s">
        <v>824</v>
      </c>
      <c r="H1890" s="68"/>
      <c r="I1890" s="67" t="s">
        <v>95</v>
      </c>
      <c r="J1890" s="66">
        <v>2100.0</v>
      </c>
      <c r="K1890" s="66">
        <v>560.13</v>
      </c>
      <c r="L1890" s="66">
        <v>2010.0</v>
      </c>
      <c r="M1890" s="67" t="s">
        <v>85</v>
      </c>
      <c r="N1890" s="66">
        <v>271.0</v>
      </c>
      <c r="O1890" s="68"/>
      <c r="P1890" s="66">
        <v>1.0E-8</v>
      </c>
      <c r="Q1890" s="66"/>
      <c r="R1890" s="66">
        <v>2.0</v>
      </c>
      <c r="S1890" s="68"/>
      <c r="T1890" s="66">
        <v>1.0</v>
      </c>
      <c r="U1890" s="68"/>
      <c r="V1890" s="68"/>
      <c r="W1890" s="68"/>
      <c r="X1890" s="69"/>
      <c r="Y1890" s="69"/>
      <c r="Z1890" s="66">
        <v>1.0</v>
      </c>
      <c r="AA1890" s="66">
        <v>1.0</v>
      </c>
      <c r="AB1890" s="68"/>
      <c r="AC1890" s="68"/>
      <c r="AD1890" s="68"/>
      <c r="AE1890" s="68"/>
      <c r="AF1890" s="68"/>
      <c r="AG1890" s="68"/>
      <c r="AH1890" s="68"/>
      <c r="AI1890" s="68"/>
      <c r="AJ1890" s="68"/>
      <c r="AK1890" s="68"/>
      <c r="AL1890" s="68"/>
      <c r="AM1890" s="68"/>
      <c r="AN1890" s="68"/>
      <c r="AO1890" s="68"/>
      <c r="AP1890" s="68"/>
      <c r="AQ1890" s="68"/>
      <c r="AR1890" s="68"/>
      <c r="AS1890" s="68"/>
      <c r="AT1890" s="68"/>
      <c r="AU1890" s="68"/>
      <c r="AV1890" s="68"/>
      <c r="AW1890" s="68"/>
      <c r="AX1890" s="68"/>
      <c r="AY1890" s="68"/>
      <c r="AZ1890" s="68"/>
      <c r="BA1890" s="68"/>
      <c r="BB1890" s="68"/>
      <c r="BC1890" s="68"/>
      <c r="BD1890" s="68"/>
      <c r="BE1890" s="68"/>
      <c r="BF1890" s="68"/>
      <c r="BG1890" s="68"/>
      <c r="BH1890" s="68"/>
      <c r="BI1890" s="68"/>
      <c r="BJ1890" s="68"/>
      <c r="BK1890" s="68"/>
      <c r="BL1890" s="68"/>
      <c r="BM1890" s="68"/>
      <c r="BN1890" s="68"/>
      <c r="BO1890" s="68"/>
      <c r="BP1890" s="68"/>
      <c r="BQ1890" s="68"/>
      <c r="BR1890" s="68"/>
      <c r="BS1890" s="68"/>
      <c r="BT1890" s="68"/>
      <c r="BU1890" s="68"/>
      <c r="BV1890" s="68"/>
      <c r="BW1890" s="68"/>
      <c r="BX1890" s="68"/>
      <c r="BY1890" s="68"/>
      <c r="BZ1890" s="68"/>
      <c r="CA1890" s="68"/>
      <c r="CB1890" s="68"/>
      <c r="CC1890" s="68"/>
      <c r="CD1890" s="68"/>
      <c r="CE1890" s="68"/>
      <c r="CF1890" s="68"/>
      <c r="CG1890" s="68"/>
      <c r="CH1890" s="68"/>
      <c r="CI1890" s="68"/>
    </row>
    <row r="1891">
      <c r="A1891" s="66">
        <v>108.0</v>
      </c>
      <c r="B1891" s="68"/>
      <c r="C1891" s="67" t="s">
        <v>758</v>
      </c>
      <c r="D1891" s="67" t="s">
        <v>990</v>
      </c>
      <c r="E1891" s="66">
        <v>2020.0</v>
      </c>
      <c r="F1891" s="67" t="s">
        <v>991</v>
      </c>
      <c r="G1891" s="67" t="s">
        <v>824</v>
      </c>
      <c r="H1891" s="68"/>
      <c r="I1891" s="67" t="s">
        <v>95</v>
      </c>
      <c r="J1891" s="66">
        <v>2100.0</v>
      </c>
      <c r="K1891" s="66">
        <v>560.13</v>
      </c>
      <c r="L1891" s="66">
        <v>2010.0</v>
      </c>
      <c r="M1891" s="67" t="s">
        <v>85</v>
      </c>
      <c r="N1891" s="66">
        <v>271.0</v>
      </c>
      <c r="O1891" s="68"/>
      <c r="P1891" s="66">
        <v>1.0E-8</v>
      </c>
      <c r="Q1891" s="66"/>
      <c r="R1891" s="66">
        <v>2.0</v>
      </c>
      <c r="S1891" s="68"/>
      <c r="T1891" s="66">
        <v>1.0</v>
      </c>
      <c r="U1891" s="68"/>
      <c r="V1891" s="68"/>
      <c r="W1891" s="68"/>
      <c r="X1891" s="69"/>
      <c r="Y1891" s="69"/>
      <c r="Z1891" s="66">
        <v>1.0</v>
      </c>
      <c r="AA1891" s="66">
        <v>1.0</v>
      </c>
      <c r="AB1891" s="68"/>
      <c r="AC1891" s="68"/>
      <c r="AD1891" s="68"/>
      <c r="AE1891" s="68"/>
      <c r="AF1891" s="68"/>
      <c r="AG1891" s="68"/>
      <c r="AH1891" s="68"/>
      <c r="AI1891" s="68"/>
      <c r="AJ1891" s="68"/>
      <c r="AK1891" s="68"/>
      <c r="AL1891" s="68"/>
      <c r="AM1891" s="68"/>
      <c r="AN1891" s="68"/>
      <c r="AO1891" s="68"/>
      <c r="AP1891" s="68"/>
      <c r="AQ1891" s="68"/>
      <c r="AR1891" s="68"/>
      <c r="AS1891" s="68"/>
      <c r="AT1891" s="68"/>
      <c r="AU1891" s="68"/>
      <c r="AV1891" s="68"/>
      <c r="AW1891" s="68"/>
      <c r="AX1891" s="68"/>
      <c r="AY1891" s="68"/>
      <c r="AZ1891" s="68"/>
      <c r="BA1891" s="68"/>
      <c r="BB1891" s="68"/>
      <c r="BC1891" s="68"/>
      <c r="BD1891" s="68"/>
      <c r="BE1891" s="68"/>
      <c r="BF1891" s="68"/>
      <c r="BG1891" s="68"/>
      <c r="BH1891" s="68"/>
      <c r="BI1891" s="68"/>
      <c r="BJ1891" s="68"/>
      <c r="BK1891" s="68"/>
      <c r="BL1891" s="68"/>
      <c r="BM1891" s="68"/>
      <c r="BN1891" s="68"/>
      <c r="BO1891" s="68"/>
      <c r="BP1891" s="68"/>
      <c r="BQ1891" s="68"/>
      <c r="BR1891" s="68"/>
      <c r="BS1891" s="68"/>
      <c r="BT1891" s="68"/>
      <c r="BU1891" s="68"/>
      <c r="BV1891" s="68"/>
      <c r="BW1891" s="68"/>
      <c r="BX1891" s="68"/>
      <c r="BY1891" s="68"/>
      <c r="BZ1891" s="68"/>
      <c r="CA1891" s="68"/>
      <c r="CB1891" s="68"/>
      <c r="CC1891" s="68"/>
      <c r="CD1891" s="68"/>
      <c r="CE1891" s="68"/>
      <c r="CF1891" s="68"/>
      <c r="CG1891" s="68"/>
      <c r="CH1891" s="68"/>
      <c r="CI1891" s="68"/>
    </row>
    <row r="1892">
      <c r="A1892" s="66">
        <v>108.0</v>
      </c>
      <c r="B1892" s="68"/>
      <c r="C1892" s="67" t="s">
        <v>758</v>
      </c>
      <c r="D1892" s="67" t="s">
        <v>990</v>
      </c>
      <c r="E1892" s="66">
        <v>2020.0</v>
      </c>
      <c r="F1892" s="67" t="s">
        <v>991</v>
      </c>
      <c r="G1892" s="67" t="s">
        <v>824</v>
      </c>
      <c r="H1892" s="68"/>
      <c r="I1892" s="67" t="s">
        <v>95</v>
      </c>
      <c r="J1892" s="66">
        <v>2100.0</v>
      </c>
      <c r="K1892" s="66">
        <v>560.13</v>
      </c>
      <c r="L1892" s="66">
        <v>2010.0</v>
      </c>
      <c r="M1892" s="67" t="s">
        <v>85</v>
      </c>
      <c r="N1892" s="66">
        <v>271.0</v>
      </c>
      <c r="O1892" s="68"/>
      <c r="P1892" s="66">
        <v>1.0E-8</v>
      </c>
      <c r="Q1892" s="66"/>
      <c r="R1892" s="66">
        <v>2.0</v>
      </c>
      <c r="S1892" s="68"/>
      <c r="T1892" s="66">
        <v>1.0</v>
      </c>
      <c r="U1892" s="68"/>
      <c r="V1892" s="68"/>
      <c r="W1892" s="68"/>
      <c r="X1892" s="69"/>
      <c r="Y1892" s="69"/>
      <c r="Z1892" s="66">
        <v>1.0</v>
      </c>
      <c r="AA1892" s="66">
        <v>1.0</v>
      </c>
      <c r="AB1892" s="68"/>
      <c r="AC1892" s="68"/>
      <c r="AD1892" s="68"/>
      <c r="AE1892" s="68"/>
      <c r="AF1892" s="68"/>
      <c r="AG1892" s="68"/>
      <c r="AH1892" s="68"/>
      <c r="AI1892" s="68"/>
      <c r="AJ1892" s="68"/>
      <c r="AK1892" s="68"/>
      <c r="AL1892" s="68"/>
      <c r="AM1892" s="68"/>
      <c r="AN1892" s="68"/>
      <c r="AO1892" s="68"/>
      <c r="AP1892" s="68"/>
      <c r="AQ1892" s="68"/>
      <c r="AR1892" s="68"/>
      <c r="AS1892" s="68"/>
      <c r="AT1892" s="68"/>
      <c r="AU1892" s="68"/>
      <c r="AV1892" s="68"/>
      <c r="AW1892" s="68"/>
      <c r="AX1892" s="68"/>
      <c r="AY1892" s="68"/>
      <c r="AZ1892" s="68"/>
      <c r="BA1892" s="68"/>
      <c r="BB1892" s="68"/>
      <c r="BC1892" s="68"/>
      <c r="BD1892" s="68"/>
      <c r="BE1892" s="68"/>
      <c r="BF1892" s="68"/>
      <c r="BG1892" s="68"/>
      <c r="BH1892" s="68"/>
      <c r="BI1892" s="68"/>
      <c r="BJ1892" s="68"/>
      <c r="BK1892" s="68"/>
      <c r="BL1892" s="68"/>
      <c r="BM1892" s="68"/>
      <c r="BN1892" s="68"/>
      <c r="BO1892" s="68"/>
      <c r="BP1892" s="68"/>
      <c r="BQ1892" s="68"/>
      <c r="BR1892" s="68"/>
      <c r="BS1892" s="68"/>
      <c r="BT1892" s="68"/>
      <c r="BU1892" s="68"/>
      <c r="BV1892" s="68"/>
      <c r="BW1892" s="68"/>
      <c r="BX1892" s="68"/>
      <c r="BY1892" s="68"/>
      <c r="BZ1892" s="68"/>
      <c r="CA1892" s="68"/>
      <c r="CB1892" s="68"/>
      <c r="CC1892" s="68"/>
      <c r="CD1892" s="68"/>
      <c r="CE1892" s="68"/>
      <c r="CF1892" s="68"/>
      <c r="CG1892" s="68"/>
      <c r="CH1892" s="68"/>
      <c r="CI1892" s="68"/>
    </row>
    <row r="1893">
      <c r="A1893" s="66">
        <v>108.0</v>
      </c>
      <c r="B1893" s="68"/>
      <c r="C1893" s="67" t="s">
        <v>758</v>
      </c>
      <c r="D1893" s="67" t="s">
        <v>990</v>
      </c>
      <c r="E1893" s="66">
        <v>2020.0</v>
      </c>
      <c r="F1893" s="67" t="s">
        <v>991</v>
      </c>
      <c r="G1893" s="67" t="s">
        <v>824</v>
      </c>
      <c r="H1893" s="68"/>
      <c r="I1893" s="67" t="s">
        <v>95</v>
      </c>
      <c r="J1893" s="66">
        <v>2100.0</v>
      </c>
      <c r="K1893" s="66">
        <v>560.13</v>
      </c>
      <c r="L1893" s="66">
        <v>2010.0</v>
      </c>
      <c r="M1893" s="67" t="s">
        <v>85</v>
      </c>
      <c r="N1893" s="66">
        <v>271.0</v>
      </c>
      <c r="O1893" s="68"/>
      <c r="P1893" s="66">
        <v>1.0E-8</v>
      </c>
      <c r="Q1893" s="66"/>
      <c r="R1893" s="66">
        <v>2.0</v>
      </c>
      <c r="S1893" s="68"/>
      <c r="T1893" s="66">
        <v>1.0</v>
      </c>
      <c r="U1893" s="68"/>
      <c r="V1893" s="68"/>
      <c r="W1893" s="68"/>
      <c r="X1893" s="69"/>
      <c r="Y1893" s="69"/>
      <c r="Z1893" s="66">
        <v>1.0</v>
      </c>
      <c r="AA1893" s="66">
        <v>1.0</v>
      </c>
      <c r="AB1893" s="68"/>
      <c r="AC1893" s="68"/>
      <c r="AD1893" s="68"/>
      <c r="AE1893" s="68"/>
      <c r="AF1893" s="68"/>
      <c r="AG1893" s="68"/>
      <c r="AH1893" s="68"/>
      <c r="AI1893" s="68"/>
      <c r="AJ1893" s="68"/>
      <c r="AK1893" s="68"/>
      <c r="AL1893" s="68"/>
      <c r="AM1893" s="68"/>
      <c r="AN1893" s="68"/>
      <c r="AO1893" s="68"/>
      <c r="AP1893" s="68"/>
      <c r="AQ1893" s="68"/>
      <c r="AR1893" s="68"/>
      <c r="AS1893" s="68"/>
      <c r="AT1893" s="68"/>
      <c r="AU1893" s="68"/>
      <c r="AV1893" s="68"/>
      <c r="AW1893" s="68"/>
      <c r="AX1893" s="68"/>
      <c r="AY1893" s="68"/>
      <c r="AZ1893" s="68"/>
      <c r="BA1893" s="68"/>
      <c r="BB1893" s="68"/>
      <c r="BC1893" s="68"/>
      <c r="BD1893" s="68"/>
      <c r="BE1893" s="68"/>
      <c r="BF1893" s="68"/>
      <c r="BG1893" s="68"/>
      <c r="BH1893" s="68"/>
      <c r="BI1893" s="68"/>
      <c r="BJ1893" s="68"/>
      <c r="BK1893" s="68"/>
      <c r="BL1893" s="68"/>
      <c r="BM1893" s="68"/>
      <c r="BN1893" s="68"/>
      <c r="BO1893" s="68"/>
      <c r="BP1893" s="68"/>
      <c r="BQ1893" s="68"/>
      <c r="BR1893" s="68"/>
      <c r="BS1893" s="68"/>
      <c r="BT1893" s="68"/>
      <c r="BU1893" s="68"/>
      <c r="BV1893" s="68"/>
      <c r="BW1893" s="68"/>
      <c r="BX1893" s="68"/>
      <c r="BY1893" s="68"/>
      <c r="BZ1893" s="68"/>
      <c r="CA1893" s="68"/>
      <c r="CB1893" s="68"/>
      <c r="CC1893" s="68"/>
      <c r="CD1893" s="68"/>
      <c r="CE1893" s="68"/>
      <c r="CF1893" s="68"/>
      <c r="CG1893" s="68"/>
      <c r="CH1893" s="68"/>
      <c r="CI1893" s="68"/>
    </row>
    <row r="1894">
      <c r="A1894" s="66">
        <v>108.0</v>
      </c>
      <c r="B1894" s="68"/>
      <c r="C1894" s="67" t="s">
        <v>758</v>
      </c>
      <c r="D1894" s="67" t="s">
        <v>990</v>
      </c>
      <c r="E1894" s="66">
        <v>2020.0</v>
      </c>
      <c r="F1894" s="67" t="s">
        <v>991</v>
      </c>
      <c r="G1894" s="67" t="s">
        <v>824</v>
      </c>
      <c r="H1894" s="68"/>
      <c r="I1894" s="67" t="s">
        <v>95</v>
      </c>
      <c r="J1894" s="66">
        <v>2100.0</v>
      </c>
      <c r="K1894" s="66">
        <v>394.44</v>
      </c>
      <c r="L1894" s="66">
        <v>2010.0</v>
      </c>
      <c r="M1894" s="67" t="s">
        <v>85</v>
      </c>
      <c r="N1894" s="66">
        <v>271.0</v>
      </c>
      <c r="O1894" s="68"/>
      <c r="P1894" s="66">
        <v>1.0E-8</v>
      </c>
      <c r="Q1894" s="66"/>
      <c r="R1894" s="66">
        <v>3.0</v>
      </c>
      <c r="S1894" s="68"/>
      <c r="T1894" s="66">
        <v>1.0</v>
      </c>
      <c r="U1894" s="68"/>
      <c r="V1894" s="68"/>
      <c r="W1894" s="68"/>
      <c r="X1894" s="69"/>
      <c r="Y1894" s="69"/>
      <c r="Z1894" s="66">
        <v>1.0</v>
      </c>
      <c r="AA1894" s="66">
        <v>1.0</v>
      </c>
      <c r="AB1894" s="68"/>
      <c r="AC1894" s="68"/>
      <c r="AD1894" s="68"/>
      <c r="AE1894" s="68"/>
      <c r="AF1894" s="68"/>
      <c r="AG1894" s="68"/>
      <c r="AH1894" s="68"/>
      <c r="AI1894" s="68"/>
      <c r="AJ1894" s="68"/>
      <c r="AK1894" s="68"/>
      <c r="AL1894" s="68"/>
      <c r="AM1894" s="68"/>
      <c r="AN1894" s="68"/>
      <c r="AO1894" s="68"/>
      <c r="AP1894" s="68"/>
      <c r="AQ1894" s="68"/>
      <c r="AR1894" s="68"/>
      <c r="AS1894" s="68"/>
      <c r="AT1894" s="68"/>
      <c r="AU1894" s="68"/>
      <c r="AV1894" s="68"/>
      <c r="AW1894" s="68"/>
      <c r="AX1894" s="68"/>
      <c r="AY1894" s="68"/>
      <c r="AZ1894" s="68"/>
      <c r="BA1894" s="68"/>
      <c r="BB1894" s="68"/>
      <c r="BC1894" s="68"/>
      <c r="BD1894" s="68"/>
      <c r="BE1894" s="68"/>
      <c r="BF1894" s="68"/>
      <c r="BG1894" s="68"/>
      <c r="BH1894" s="68"/>
      <c r="BI1894" s="68"/>
      <c r="BJ1894" s="68"/>
      <c r="BK1894" s="68"/>
      <c r="BL1894" s="68"/>
      <c r="BM1894" s="68"/>
      <c r="BN1894" s="68"/>
      <c r="BO1894" s="68"/>
      <c r="BP1894" s="68"/>
      <c r="BQ1894" s="68"/>
      <c r="BR1894" s="68"/>
      <c r="BS1894" s="68"/>
      <c r="BT1894" s="68"/>
      <c r="BU1894" s="68"/>
      <c r="BV1894" s="68"/>
      <c r="BW1894" s="68"/>
      <c r="BX1894" s="68"/>
      <c r="BY1894" s="68"/>
      <c r="BZ1894" s="68"/>
      <c r="CA1894" s="68"/>
      <c r="CB1894" s="68"/>
      <c r="CC1894" s="68"/>
      <c r="CD1894" s="68"/>
      <c r="CE1894" s="68"/>
      <c r="CF1894" s="68"/>
      <c r="CG1894" s="68"/>
      <c r="CH1894" s="68"/>
      <c r="CI1894" s="68"/>
    </row>
    <row r="1895">
      <c r="A1895" s="66">
        <v>108.0</v>
      </c>
      <c r="B1895" s="68"/>
      <c r="C1895" s="67" t="s">
        <v>758</v>
      </c>
      <c r="D1895" s="67" t="s">
        <v>990</v>
      </c>
      <c r="E1895" s="66">
        <v>2020.0</v>
      </c>
      <c r="F1895" s="67" t="s">
        <v>991</v>
      </c>
      <c r="G1895" s="67" t="s">
        <v>824</v>
      </c>
      <c r="H1895" s="68"/>
      <c r="I1895" s="67" t="s">
        <v>95</v>
      </c>
      <c r="J1895" s="66">
        <v>2100.0</v>
      </c>
      <c r="K1895" s="66">
        <v>188.5</v>
      </c>
      <c r="L1895" s="66">
        <v>2010.0</v>
      </c>
      <c r="M1895" s="67" t="s">
        <v>85</v>
      </c>
      <c r="N1895" s="66">
        <v>271.0</v>
      </c>
      <c r="O1895" s="68"/>
      <c r="P1895" s="66">
        <v>1.0E-8</v>
      </c>
      <c r="Q1895" s="66"/>
      <c r="R1895" s="66">
        <v>5.0</v>
      </c>
      <c r="S1895" s="68"/>
      <c r="T1895" s="66">
        <v>1.0</v>
      </c>
      <c r="U1895" s="68"/>
      <c r="V1895" s="68"/>
      <c r="W1895" s="68"/>
      <c r="X1895" s="69"/>
      <c r="Y1895" s="69"/>
      <c r="Z1895" s="66">
        <v>1.0</v>
      </c>
      <c r="AA1895" s="66">
        <v>1.0</v>
      </c>
      <c r="AB1895" s="68"/>
      <c r="AC1895" s="68"/>
      <c r="AD1895" s="68"/>
      <c r="AE1895" s="68"/>
      <c r="AF1895" s="68"/>
      <c r="AG1895" s="68"/>
      <c r="AH1895" s="68"/>
      <c r="AI1895" s="68"/>
      <c r="AJ1895" s="68"/>
      <c r="AK1895" s="68"/>
      <c r="AL1895" s="68"/>
      <c r="AM1895" s="68"/>
      <c r="AN1895" s="68"/>
      <c r="AO1895" s="68"/>
      <c r="AP1895" s="68"/>
      <c r="AQ1895" s="68"/>
      <c r="AR1895" s="68"/>
      <c r="AS1895" s="68"/>
      <c r="AT1895" s="68"/>
      <c r="AU1895" s="68"/>
      <c r="AV1895" s="68"/>
      <c r="AW1895" s="68"/>
      <c r="AX1895" s="68"/>
      <c r="AY1895" s="68"/>
      <c r="AZ1895" s="68"/>
      <c r="BA1895" s="68"/>
      <c r="BB1895" s="68"/>
      <c r="BC1895" s="68"/>
      <c r="BD1895" s="68"/>
      <c r="BE1895" s="68"/>
      <c r="BF1895" s="68"/>
      <c r="BG1895" s="68"/>
      <c r="BH1895" s="68"/>
      <c r="BI1895" s="68"/>
      <c r="BJ1895" s="68"/>
      <c r="BK1895" s="68"/>
      <c r="BL1895" s="68"/>
      <c r="BM1895" s="68"/>
      <c r="BN1895" s="68"/>
      <c r="BO1895" s="68"/>
      <c r="BP1895" s="68"/>
      <c r="BQ1895" s="68"/>
      <c r="BR1895" s="68"/>
      <c r="BS1895" s="68"/>
      <c r="BT1895" s="68"/>
      <c r="BU1895" s="68"/>
      <c r="BV1895" s="68"/>
      <c r="BW1895" s="68"/>
      <c r="BX1895" s="68"/>
      <c r="BY1895" s="68"/>
      <c r="BZ1895" s="68"/>
      <c r="CA1895" s="68"/>
      <c r="CB1895" s="68"/>
      <c r="CC1895" s="68"/>
      <c r="CD1895" s="68"/>
      <c r="CE1895" s="68"/>
      <c r="CF1895" s="68"/>
      <c r="CG1895" s="68"/>
      <c r="CH1895" s="68"/>
      <c r="CI1895" s="68"/>
    </row>
    <row r="1896">
      <c r="A1896" s="66">
        <v>108.0</v>
      </c>
      <c r="B1896" s="68"/>
      <c r="C1896" s="67" t="s">
        <v>758</v>
      </c>
      <c r="D1896" s="67" t="s">
        <v>990</v>
      </c>
      <c r="E1896" s="66">
        <v>2020.0</v>
      </c>
      <c r="F1896" s="67" t="s">
        <v>991</v>
      </c>
      <c r="G1896" s="67" t="s">
        <v>824</v>
      </c>
      <c r="H1896" s="68"/>
      <c r="I1896" s="67" t="s">
        <v>95</v>
      </c>
      <c r="J1896" s="66">
        <v>2100.0</v>
      </c>
      <c r="K1896" s="66">
        <v>559.99</v>
      </c>
      <c r="L1896" s="66">
        <v>2010.0</v>
      </c>
      <c r="M1896" s="67" t="s">
        <v>85</v>
      </c>
      <c r="N1896" s="66">
        <v>271.0</v>
      </c>
      <c r="O1896" s="68"/>
      <c r="P1896" s="66">
        <v>1.0E-5</v>
      </c>
      <c r="Q1896" s="66"/>
      <c r="R1896" s="66">
        <v>2.0</v>
      </c>
      <c r="S1896" s="68"/>
      <c r="T1896" s="66">
        <v>1.0</v>
      </c>
      <c r="U1896" s="68"/>
      <c r="V1896" s="68"/>
      <c r="W1896" s="68"/>
      <c r="X1896" s="69"/>
      <c r="Y1896" s="69"/>
      <c r="Z1896" s="66">
        <v>1.0</v>
      </c>
      <c r="AA1896" s="66">
        <v>1.0</v>
      </c>
      <c r="AB1896" s="68"/>
      <c r="AC1896" s="68"/>
      <c r="AD1896" s="68"/>
      <c r="AE1896" s="68"/>
      <c r="AF1896" s="68"/>
      <c r="AG1896" s="68"/>
      <c r="AH1896" s="68"/>
      <c r="AI1896" s="68"/>
      <c r="AJ1896" s="68"/>
      <c r="AK1896" s="68"/>
      <c r="AL1896" s="68"/>
      <c r="AM1896" s="68"/>
      <c r="AN1896" s="68"/>
      <c r="AO1896" s="68"/>
      <c r="AP1896" s="68"/>
      <c r="AQ1896" s="68"/>
      <c r="AR1896" s="68"/>
      <c r="AS1896" s="68"/>
      <c r="AT1896" s="68"/>
      <c r="AU1896" s="68"/>
      <c r="AV1896" s="68"/>
      <c r="AW1896" s="68"/>
      <c r="AX1896" s="68"/>
      <c r="AY1896" s="68"/>
      <c r="AZ1896" s="68"/>
      <c r="BA1896" s="68"/>
      <c r="BB1896" s="68"/>
      <c r="BC1896" s="68"/>
      <c r="BD1896" s="68"/>
      <c r="BE1896" s="68"/>
      <c r="BF1896" s="68"/>
      <c r="BG1896" s="68"/>
      <c r="BH1896" s="68"/>
      <c r="BI1896" s="68"/>
      <c r="BJ1896" s="68"/>
      <c r="BK1896" s="68"/>
      <c r="BL1896" s="68"/>
      <c r="BM1896" s="68"/>
      <c r="BN1896" s="68"/>
      <c r="BO1896" s="68"/>
      <c r="BP1896" s="68"/>
      <c r="BQ1896" s="68"/>
      <c r="BR1896" s="68"/>
      <c r="BS1896" s="68"/>
      <c r="BT1896" s="68"/>
      <c r="BU1896" s="68"/>
      <c r="BV1896" s="68"/>
      <c r="BW1896" s="68"/>
      <c r="BX1896" s="68"/>
      <c r="BY1896" s="68"/>
      <c r="BZ1896" s="68"/>
      <c r="CA1896" s="68"/>
      <c r="CB1896" s="68"/>
      <c r="CC1896" s="68"/>
      <c r="CD1896" s="68"/>
      <c r="CE1896" s="68"/>
      <c r="CF1896" s="68"/>
      <c r="CG1896" s="68"/>
      <c r="CH1896" s="68"/>
      <c r="CI1896" s="68"/>
    </row>
    <row r="1897">
      <c r="A1897" s="66">
        <v>108.0</v>
      </c>
      <c r="B1897" s="68"/>
      <c r="C1897" s="67" t="s">
        <v>758</v>
      </c>
      <c r="D1897" s="67" t="s">
        <v>990</v>
      </c>
      <c r="E1897" s="66">
        <v>2020.0</v>
      </c>
      <c r="F1897" s="67" t="s">
        <v>991</v>
      </c>
      <c r="G1897" s="67" t="s">
        <v>824</v>
      </c>
      <c r="H1897" s="68"/>
      <c r="I1897" s="67" t="s">
        <v>95</v>
      </c>
      <c r="J1897" s="66">
        <v>2100.0</v>
      </c>
      <c r="K1897" s="66">
        <v>394.31</v>
      </c>
      <c r="L1897" s="66">
        <v>2010.0</v>
      </c>
      <c r="M1897" s="67" t="s">
        <v>85</v>
      </c>
      <c r="N1897" s="66">
        <v>271.0</v>
      </c>
      <c r="O1897" s="68"/>
      <c r="P1897" s="66">
        <v>1.0E-5</v>
      </c>
      <c r="Q1897" s="66"/>
      <c r="R1897" s="66">
        <v>3.0</v>
      </c>
      <c r="S1897" s="68"/>
      <c r="T1897" s="66">
        <v>1.0</v>
      </c>
      <c r="U1897" s="68"/>
      <c r="V1897" s="68"/>
      <c r="W1897" s="68"/>
      <c r="X1897" s="69"/>
      <c r="Y1897" s="69"/>
      <c r="Z1897" s="66">
        <v>1.0</v>
      </c>
      <c r="AA1897" s="66">
        <v>1.0</v>
      </c>
      <c r="AB1897" s="68"/>
      <c r="AC1897" s="68"/>
      <c r="AD1897" s="68"/>
      <c r="AE1897" s="68"/>
      <c r="AF1897" s="68"/>
      <c r="AG1897" s="68"/>
      <c r="AH1897" s="68"/>
      <c r="AI1897" s="68"/>
      <c r="AJ1897" s="68"/>
      <c r="AK1897" s="68"/>
      <c r="AL1897" s="68"/>
      <c r="AM1897" s="68"/>
      <c r="AN1897" s="68"/>
      <c r="AO1897" s="68"/>
      <c r="AP1897" s="68"/>
      <c r="AQ1897" s="68"/>
      <c r="AR1897" s="68"/>
      <c r="AS1897" s="68"/>
      <c r="AT1897" s="68"/>
      <c r="AU1897" s="68"/>
      <c r="AV1897" s="68"/>
      <c r="AW1897" s="68"/>
      <c r="AX1897" s="68"/>
      <c r="AY1897" s="68"/>
      <c r="AZ1897" s="68"/>
      <c r="BA1897" s="68"/>
      <c r="BB1897" s="68"/>
      <c r="BC1897" s="68"/>
      <c r="BD1897" s="68"/>
      <c r="BE1897" s="68"/>
      <c r="BF1897" s="68"/>
      <c r="BG1897" s="68"/>
      <c r="BH1897" s="68"/>
      <c r="BI1897" s="68"/>
      <c r="BJ1897" s="68"/>
      <c r="BK1897" s="68"/>
      <c r="BL1897" s="68"/>
      <c r="BM1897" s="68"/>
      <c r="BN1897" s="68"/>
      <c r="BO1897" s="68"/>
      <c r="BP1897" s="68"/>
      <c r="BQ1897" s="68"/>
      <c r="BR1897" s="68"/>
      <c r="BS1897" s="68"/>
      <c r="BT1897" s="68"/>
      <c r="BU1897" s="68"/>
      <c r="BV1897" s="68"/>
      <c r="BW1897" s="68"/>
      <c r="BX1897" s="68"/>
      <c r="BY1897" s="68"/>
      <c r="BZ1897" s="68"/>
      <c r="CA1897" s="68"/>
      <c r="CB1897" s="68"/>
      <c r="CC1897" s="68"/>
      <c r="CD1897" s="68"/>
      <c r="CE1897" s="68"/>
      <c r="CF1897" s="68"/>
      <c r="CG1897" s="68"/>
      <c r="CH1897" s="68"/>
      <c r="CI1897" s="68"/>
    </row>
    <row r="1898">
      <c r="A1898" s="66">
        <v>108.0</v>
      </c>
      <c r="B1898" s="68"/>
      <c r="C1898" s="67" t="s">
        <v>758</v>
      </c>
      <c r="D1898" s="67" t="s">
        <v>990</v>
      </c>
      <c r="E1898" s="66">
        <v>2020.0</v>
      </c>
      <c r="F1898" s="67" t="s">
        <v>991</v>
      </c>
      <c r="G1898" s="67" t="s">
        <v>824</v>
      </c>
      <c r="H1898" s="68"/>
      <c r="I1898" s="67" t="s">
        <v>95</v>
      </c>
      <c r="J1898" s="66">
        <v>2100.0</v>
      </c>
      <c r="K1898" s="66">
        <v>393.81</v>
      </c>
      <c r="L1898" s="66">
        <v>2010.0</v>
      </c>
      <c r="M1898" s="67" t="s">
        <v>85</v>
      </c>
      <c r="N1898" s="66">
        <v>271.0</v>
      </c>
      <c r="O1898" s="68"/>
      <c r="P1898" s="66">
        <v>5.0E-5</v>
      </c>
      <c r="Q1898" s="66"/>
      <c r="R1898" s="66">
        <v>3.0</v>
      </c>
      <c r="S1898" s="68"/>
      <c r="T1898" s="66">
        <v>1.0</v>
      </c>
      <c r="U1898" s="68"/>
      <c r="V1898" s="68"/>
      <c r="W1898" s="68"/>
      <c r="X1898" s="69"/>
      <c r="Y1898" s="69"/>
      <c r="Z1898" s="66">
        <v>1.0</v>
      </c>
      <c r="AA1898" s="66">
        <v>1.0</v>
      </c>
      <c r="AB1898" s="68"/>
      <c r="AC1898" s="68"/>
      <c r="AD1898" s="68"/>
      <c r="AE1898" s="68"/>
      <c r="AF1898" s="68"/>
      <c r="AG1898" s="68"/>
      <c r="AH1898" s="68"/>
      <c r="AI1898" s="68"/>
      <c r="AJ1898" s="68"/>
      <c r="AK1898" s="68"/>
      <c r="AL1898" s="68"/>
      <c r="AM1898" s="68"/>
      <c r="AN1898" s="68"/>
      <c r="AO1898" s="68"/>
      <c r="AP1898" s="68"/>
      <c r="AQ1898" s="68"/>
      <c r="AR1898" s="68"/>
      <c r="AS1898" s="68"/>
      <c r="AT1898" s="68"/>
      <c r="AU1898" s="68"/>
      <c r="AV1898" s="68"/>
      <c r="AW1898" s="68"/>
      <c r="AX1898" s="68"/>
      <c r="AY1898" s="68"/>
      <c r="AZ1898" s="68"/>
      <c r="BA1898" s="68"/>
      <c r="BB1898" s="68"/>
      <c r="BC1898" s="68"/>
      <c r="BD1898" s="68"/>
      <c r="BE1898" s="68"/>
      <c r="BF1898" s="68"/>
      <c r="BG1898" s="68"/>
      <c r="BH1898" s="68"/>
      <c r="BI1898" s="68"/>
      <c r="BJ1898" s="68"/>
      <c r="BK1898" s="68"/>
      <c r="BL1898" s="68"/>
      <c r="BM1898" s="68"/>
      <c r="BN1898" s="68"/>
      <c r="BO1898" s="68"/>
      <c r="BP1898" s="68"/>
      <c r="BQ1898" s="68"/>
      <c r="BR1898" s="68"/>
      <c r="BS1898" s="68"/>
      <c r="BT1898" s="68"/>
      <c r="BU1898" s="68"/>
      <c r="BV1898" s="68"/>
      <c r="BW1898" s="68"/>
      <c r="BX1898" s="68"/>
      <c r="BY1898" s="68"/>
      <c r="BZ1898" s="68"/>
      <c r="CA1898" s="68"/>
      <c r="CB1898" s="68"/>
      <c r="CC1898" s="68"/>
      <c r="CD1898" s="68"/>
      <c r="CE1898" s="68"/>
      <c r="CF1898" s="68"/>
      <c r="CG1898" s="68"/>
      <c r="CH1898" s="68"/>
      <c r="CI1898" s="68"/>
    </row>
    <row r="1899">
      <c r="A1899" s="66">
        <v>108.0</v>
      </c>
      <c r="B1899" s="68"/>
      <c r="C1899" s="67" t="s">
        <v>758</v>
      </c>
      <c r="D1899" s="67" t="s">
        <v>990</v>
      </c>
      <c r="E1899" s="66">
        <v>2020.0</v>
      </c>
      <c r="F1899" s="67" t="s">
        <v>991</v>
      </c>
      <c r="G1899" s="67" t="s">
        <v>824</v>
      </c>
      <c r="H1899" s="68"/>
      <c r="I1899" s="67" t="s">
        <v>95</v>
      </c>
      <c r="J1899" s="66">
        <v>2100.0</v>
      </c>
      <c r="K1899" s="66">
        <v>628.87</v>
      </c>
      <c r="L1899" s="66">
        <v>2010.0</v>
      </c>
      <c r="M1899" s="67" t="s">
        <v>85</v>
      </c>
      <c r="N1899" s="66">
        <v>271.0</v>
      </c>
      <c r="O1899" s="68"/>
      <c r="P1899" s="66">
        <v>1.0E-4</v>
      </c>
      <c r="Q1899" s="66"/>
      <c r="R1899" s="66">
        <v>1.0000001</v>
      </c>
      <c r="S1899" s="68"/>
      <c r="T1899" s="66">
        <v>1.0</v>
      </c>
      <c r="U1899" s="68"/>
      <c r="V1899" s="68"/>
      <c r="W1899" s="68"/>
      <c r="X1899" s="69"/>
      <c r="Y1899" s="69"/>
      <c r="Z1899" s="66">
        <v>1.0</v>
      </c>
      <c r="AA1899" s="66">
        <v>1.0</v>
      </c>
      <c r="AB1899" s="68"/>
      <c r="AC1899" s="68"/>
      <c r="AD1899" s="68"/>
      <c r="AE1899" s="68"/>
      <c r="AF1899" s="68"/>
      <c r="AG1899" s="68"/>
      <c r="AH1899" s="68"/>
      <c r="AI1899" s="68"/>
      <c r="AJ1899" s="68"/>
      <c r="AK1899" s="68"/>
      <c r="AL1899" s="68"/>
      <c r="AM1899" s="68"/>
      <c r="AN1899" s="68"/>
      <c r="AO1899" s="68"/>
      <c r="AP1899" s="68"/>
      <c r="AQ1899" s="68"/>
      <c r="AR1899" s="68"/>
      <c r="AS1899" s="68"/>
      <c r="AT1899" s="68"/>
      <c r="AU1899" s="68"/>
      <c r="AV1899" s="68"/>
      <c r="AW1899" s="68"/>
      <c r="AX1899" s="68"/>
      <c r="AY1899" s="68"/>
      <c r="AZ1899" s="68"/>
      <c r="BA1899" s="68"/>
      <c r="BB1899" s="68"/>
      <c r="BC1899" s="68"/>
      <c r="BD1899" s="68"/>
      <c r="BE1899" s="68"/>
      <c r="BF1899" s="68"/>
      <c r="BG1899" s="68"/>
      <c r="BH1899" s="68"/>
      <c r="BI1899" s="68"/>
      <c r="BJ1899" s="68"/>
      <c r="BK1899" s="68"/>
      <c r="BL1899" s="68"/>
      <c r="BM1899" s="68"/>
      <c r="BN1899" s="68"/>
      <c r="BO1899" s="68"/>
      <c r="BP1899" s="68"/>
      <c r="BQ1899" s="68"/>
      <c r="BR1899" s="68"/>
      <c r="BS1899" s="68"/>
      <c r="BT1899" s="68"/>
      <c r="BU1899" s="68"/>
      <c r="BV1899" s="68"/>
      <c r="BW1899" s="68"/>
      <c r="BX1899" s="68"/>
      <c r="BY1899" s="68"/>
      <c r="BZ1899" s="68"/>
      <c r="CA1899" s="68"/>
      <c r="CB1899" s="68"/>
      <c r="CC1899" s="68"/>
      <c r="CD1899" s="68"/>
      <c r="CE1899" s="68"/>
      <c r="CF1899" s="68"/>
      <c r="CG1899" s="68"/>
      <c r="CH1899" s="68"/>
      <c r="CI1899" s="68"/>
    </row>
    <row r="1900">
      <c r="A1900" s="66">
        <v>108.0</v>
      </c>
      <c r="B1900" s="68"/>
      <c r="C1900" s="67" t="s">
        <v>758</v>
      </c>
      <c r="D1900" s="67" t="s">
        <v>990</v>
      </c>
      <c r="E1900" s="66">
        <v>2020.0</v>
      </c>
      <c r="F1900" s="67" t="s">
        <v>991</v>
      </c>
      <c r="G1900" s="67" t="s">
        <v>824</v>
      </c>
      <c r="H1900" s="68"/>
      <c r="I1900" s="67" t="s">
        <v>95</v>
      </c>
      <c r="J1900" s="66">
        <v>2100.0</v>
      </c>
      <c r="K1900" s="66">
        <v>628.87</v>
      </c>
      <c r="L1900" s="66">
        <v>2010.0</v>
      </c>
      <c r="M1900" s="67" t="s">
        <v>85</v>
      </c>
      <c r="N1900" s="66">
        <v>271.0</v>
      </c>
      <c r="O1900" s="68"/>
      <c r="P1900" s="66">
        <v>1.0E-4</v>
      </c>
      <c r="Q1900" s="66"/>
      <c r="R1900" s="66">
        <v>1.0000001</v>
      </c>
      <c r="S1900" s="68"/>
      <c r="T1900" s="66">
        <v>1.0</v>
      </c>
      <c r="U1900" s="68"/>
      <c r="V1900" s="68"/>
      <c r="W1900" s="68"/>
      <c r="X1900" s="69"/>
      <c r="Y1900" s="69"/>
      <c r="Z1900" s="66">
        <v>1.0</v>
      </c>
      <c r="AA1900" s="66">
        <v>1.0</v>
      </c>
      <c r="AB1900" s="68"/>
      <c r="AC1900" s="68"/>
      <c r="AD1900" s="68"/>
      <c r="AE1900" s="68"/>
      <c r="AF1900" s="68"/>
      <c r="AG1900" s="68"/>
      <c r="AH1900" s="68"/>
      <c r="AI1900" s="68"/>
      <c r="AJ1900" s="68"/>
      <c r="AK1900" s="68"/>
      <c r="AL1900" s="68"/>
      <c r="AM1900" s="68"/>
      <c r="AN1900" s="68"/>
      <c r="AO1900" s="68"/>
      <c r="AP1900" s="68"/>
      <c r="AQ1900" s="68"/>
      <c r="AR1900" s="68"/>
      <c r="AS1900" s="68"/>
      <c r="AT1900" s="68"/>
      <c r="AU1900" s="68"/>
      <c r="AV1900" s="68"/>
      <c r="AW1900" s="68"/>
      <c r="AX1900" s="68"/>
      <c r="AY1900" s="68"/>
      <c r="AZ1900" s="68"/>
      <c r="BA1900" s="68"/>
      <c r="BB1900" s="68"/>
      <c r="BC1900" s="68"/>
      <c r="BD1900" s="68"/>
      <c r="BE1900" s="68"/>
      <c r="BF1900" s="68"/>
      <c r="BG1900" s="68"/>
      <c r="BH1900" s="68"/>
      <c r="BI1900" s="68"/>
      <c r="BJ1900" s="68"/>
      <c r="BK1900" s="68"/>
      <c r="BL1900" s="68"/>
      <c r="BM1900" s="68"/>
      <c r="BN1900" s="68"/>
      <c r="BO1900" s="68"/>
      <c r="BP1900" s="68"/>
      <c r="BQ1900" s="68"/>
      <c r="BR1900" s="68"/>
      <c r="BS1900" s="68"/>
      <c r="BT1900" s="68"/>
      <c r="BU1900" s="68"/>
      <c r="BV1900" s="68"/>
      <c r="BW1900" s="68"/>
      <c r="BX1900" s="68"/>
      <c r="BY1900" s="68"/>
      <c r="BZ1900" s="68"/>
      <c r="CA1900" s="68"/>
      <c r="CB1900" s="68"/>
      <c r="CC1900" s="68"/>
      <c r="CD1900" s="68"/>
      <c r="CE1900" s="68"/>
      <c r="CF1900" s="68"/>
      <c r="CG1900" s="68"/>
      <c r="CH1900" s="68"/>
      <c r="CI1900" s="68"/>
    </row>
    <row r="1901">
      <c r="A1901" s="66">
        <v>108.0</v>
      </c>
      <c r="B1901" s="68"/>
      <c r="C1901" s="67" t="s">
        <v>758</v>
      </c>
      <c r="D1901" s="67" t="s">
        <v>990</v>
      </c>
      <c r="E1901" s="66">
        <v>2020.0</v>
      </c>
      <c r="F1901" s="67" t="s">
        <v>991</v>
      </c>
      <c r="G1901" s="67" t="s">
        <v>824</v>
      </c>
      <c r="H1901" s="68"/>
      <c r="I1901" s="67" t="s">
        <v>95</v>
      </c>
      <c r="J1901" s="66">
        <v>2100.0</v>
      </c>
      <c r="K1901" s="66">
        <v>614.65</v>
      </c>
      <c r="L1901" s="66">
        <v>2010.0</v>
      </c>
      <c r="M1901" s="67" t="s">
        <v>85</v>
      </c>
      <c r="N1901" s="66">
        <v>271.0</v>
      </c>
      <c r="O1901" s="68"/>
      <c r="P1901" s="66">
        <v>1.0E-4</v>
      </c>
      <c r="Q1901" s="66"/>
      <c r="R1901" s="66">
        <v>1.5</v>
      </c>
      <c r="S1901" s="68"/>
      <c r="T1901" s="66">
        <v>1.0</v>
      </c>
      <c r="U1901" s="68"/>
      <c r="V1901" s="68"/>
      <c r="W1901" s="68"/>
      <c r="X1901" s="69"/>
      <c r="Y1901" s="69"/>
      <c r="Z1901" s="66">
        <v>1.0</v>
      </c>
      <c r="AA1901" s="66">
        <v>1.0</v>
      </c>
      <c r="AB1901" s="68"/>
      <c r="AC1901" s="68"/>
      <c r="AD1901" s="68"/>
      <c r="AE1901" s="68"/>
      <c r="AF1901" s="68"/>
      <c r="AG1901" s="68"/>
      <c r="AH1901" s="68"/>
      <c r="AI1901" s="68"/>
      <c r="AJ1901" s="68"/>
      <c r="AK1901" s="68"/>
      <c r="AL1901" s="68"/>
      <c r="AM1901" s="68"/>
      <c r="AN1901" s="68"/>
      <c r="AO1901" s="68"/>
      <c r="AP1901" s="68"/>
      <c r="AQ1901" s="68"/>
      <c r="AR1901" s="68"/>
      <c r="AS1901" s="68"/>
      <c r="AT1901" s="68"/>
      <c r="AU1901" s="68"/>
      <c r="AV1901" s="68"/>
      <c r="AW1901" s="68"/>
      <c r="AX1901" s="68"/>
      <c r="AY1901" s="68"/>
      <c r="AZ1901" s="68"/>
      <c r="BA1901" s="68"/>
      <c r="BB1901" s="68"/>
      <c r="BC1901" s="68"/>
      <c r="BD1901" s="68"/>
      <c r="BE1901" s="68"/>
      <c r="BF1901" s="68"/>
      <c r="BG1901" s="68"/>
      <c r="BH1901" s="68"/>
      <c r="BI1901" s="68"/>
      <c r="BJ1901" s="68"/>
      <c r="BK1901" s="68"/>
      <c r="BL1901" s="68"/>
      <c r="BM1901" s="68"/>
      <c r="BN1901" s="68"/>
      <c r="BO1901" s="68"/>
      <c r="BP1901" s="68"/>
      <c r="BQ1901" s="68"/>
      <c r="BR1901" s="68"/>
      <c r="BS1901" s="68"/>
      <c r="BT1901" s="68"/>
      <c r="BU1901" s="68"/>
      <c r="BV1901" s="68"/>
      <c r="BW1901" s="68"/>
      <c r="BX1901" s="68"/>
      <c r="BY1901" s="68"/>
      <c r="BZ1901" s="68"/>
      <c r="CA1901" s="68"/>
      <c r="CB1901" s="68"/>
      <c r="CC1901" s="68"/>
      <c r="CD1901" s="68"/>
      <c r="CE1901" s="68"/>
      <c r="CF1901" s="68"/>
      <c r="CG1901" s="68"/>
      <c r="CH1901" s="68"/>
      <c r="CI1901" s="68"/>
    </row>
    <row r="1902">
      <c r="A1902" s="66">
        <v>108.0</v>
      </c>
      <c r="B1902" s="68"/>
      <c r="C1902" s="67" t="s">
        <v>758</v>
      </c>
      <c r="D1902" s="67" t="s">
        <v>990</v>
      </c>
      <c r="E1902" s="66">
        <v>2020.0</v>
      </c>
      <c r="F1902" s="67" t="s">
        <v>991</v>
      </c>
      <c r="G1902" s="67" t="s">
        <v>824</v>
      </c>
      <c r="H1902" s="68"/>
      <c r="I1902" s="67" t="s">
        <v>95</v>
      </c>
      <c r="J1902" s="66">
        <v>2100.0</v>
      </c>
      <c r="K1902" s="66">
        <v>553.08</v>
      </c>
      <c r="L1902" s="66">
        <v>2010.0</v>
      </c>
      <c r="M1902" s="67" t="s">
        <v>85</v>
      </c>
      <c r="N1902" s="66">
        <v>271.0</v>
      </c>
      <c r="O1902" s="68"/>
      <c r="P1902" s="66">
        <v>5.0E-4</v>
      </c>
      <c r="Q1902" s="66"/>
      <c r="R1902" s="66">
        <v>2.0</v>
      </c>
      <c r="S1902" s="68"/>
      <c r="T1902" s="66">
        <v>1.0</v>
      </c>
      <c r="U1902" s="68"/>
      <c r="V1902" s="68"/>
      <c r="W1902" s="68"/>
      <c r="X1902" s="69"/>
      <c r="Y1902" s="69"/>
      <c r="Z1902" s="66">
        <v>1.0</v>
      </c>
      <c r="AA1902" s="66">
        <v>1.0</v>
      </c>
      <c r="AB1902" s="68"/>
      <c r="AC1902" s="68"/>
      <c r="AD1902" s="68"/>
      <c r="AE1902" s="68"/>
      <c r="AF1902" s="68"/>
      <c r="AG1902" s="68"/>
      <c r="AH1902" s="68"/>
      <c r="AI1902" s="68"/>
      <c r="AJ1902" s="68"/>
      <c r="AK1902" s="68"/>
      <c r="AL1902" s="68"/>
      <c r="AM1902" s="68"/>
      <c r="AN1902" s="68"/>
      <c r="AO1902" s="68"/>
      <c r="AP1902" s="68"/>
      <c r="AQ1902" s="68"/>
      <c r="AR1902" s="68"/>
      <c r="AS1902" s="68"/>
      <c r="AT1902" s="68"/>
      <c r="AU1902" s="68"/>
      <c r="AV1902" s="68"/>
      <c r="AW1902" s="68"/>
      <c r="AX1902" s="68"/>
      <c r="AY1902" s="68"/>
      <c r="AZ1902" s="68"/>
      <c r="BA1902" s="68"/>
      <c r="BB1902" s="68"/>
      <c r="BC1902" s="68"/>
      <c r="BD1902" s="68"/>
      <c r="BE1902" s="68"/>
      <c r="BF1902" s="68"/>
      <c r="BG1902" s="68"/>
      <c r="BH1902" s="68"/>
      <c r="BI1902" s="68"/>
      <c r="BJ1902" s="68"/>
      <c r="BK1902" s="68"/>
      <c r="BL1902" s="68"/>
      <c r="BM1902" s="68"/>
      <c r="BN1902" s="68"/>
      <c r="BO1902" s="68"/>
      <c r="BP1902" s="68"/>
      <c r="BQ1902" s="68"/>
      <c r="BR1902" s="68"/>
      <c r="BS1902" s="68"/>
      <c r="BT1902" s="68"/>
      <c r="BU1902" s="68"/>
      <c r="BV1902" s="68"/>
      <c r="BW1902" s="68"/>
      <c r="BX1902" s="68"/>
      <c r="BY1902" s="68"/>
      <c r="BZ1902" s="68"/>
      <c r="CA1902" s="68"/>
      <c r="CB1902" s="68"/>
      <c r="CC1902" s="68"/>
      <c r="CD1902" s="68"/>
      <c r="CE1902" s="68"/>
      <c r="CF1902" s="68"/>
      <c r="CG1902" s="68"/>
      <c r="CH1902" s="68"/>
      <c r="CI1902" s="68"/>
    </row>
    <row r="1903">
      <c r="A1903" s="66">
        <v>108.0</v>
      </c>
      <c r="B1903" s="68"/>
      <c r="C1903" s="67" t="s">
        <v>758</v>
      </c>
      <c r="D1903" s="67" t="s">
        <v>990</v>
      </c>
      <c r="E1903" s="66">
        <v>2020.0</v>
      </c>
      <c r="F1903" s="67" t="s">
        <v>991</v>
      </c>
      <c r="G1903" s="67" t="s">
        <v>824</v>
      </c>
      <c r="H1903" s="68"/>
      <c r="I1903" s="67" t="s">
        <v>95</v>
      </c>
      <c r="J1903" s="66">
        <v>2100.0</v>
      </c>
      <c r="K1903" s="66">
        <v>664.84</v>
      </c>
      <c r="L1903" s="66">
        <v>2010.0</v>
      </c>
      <c r="M1903" s="67" t="s">
        <v>85</v>
      </c>
      <c r="N1903" s="66">
        <v>271.0</v>
      </c>
      <c r="O1903" s="68"/>
      <c r="P1903" s="66">
        <v>0.001</v>
      </c>
      <c r="Q1903" s="66"/>
      <c r="R1903" s="66">
        <v>0.5</v>
      </c>
      <c r="S1903" s="68"/>
      <c r="T1903" s="66">
        <v>1.0</v>
      </c>
      <c r="U1903" s="68"/>
      <c r="V1903" s="68"/>
      <c r="W1903" s="68"/>
      <c r="X1903" s="69"/>
      <c r="Y1903" s="69"/>
      <c r="Z1903" s="66">
        <v>1.0</v>
      </c>
      <c r="AA1903" s="66">
        <v>1.0</v>
      </c>
      <c r="AB1903" s="68"/>
      <c r="AC1903" s="68"/>
      <c r="AD1903" s="68"/>
      <c r="AE1903" s="68"/>
      <c r="AF1903" s="68"/>
      <c r="AG1903" s="68"/>
      <c r="AH1903" s="68"/>
      <c r="AI1903" s="68"/>
      <c r="AJ1903" s="68"/>
      <c r="AK1903" s="68"/>
      <c r="AL1903" s="68"/>
      <c r="AM1903" s="68"/>
      <c r="AN1903" s="68"/>
      <c r="AO1903" s="68"/>
      <c r="AP1903" s="68"/>
      <c r="AQ1903" s="68"/>
      <c r="AR1903" s="68"/>
      <c r="AS1903" s="68"/>
      <c r="AT1903" s="68"/>
      <c r="AU1903" s="68"/>
      <c r="AV1903" s="68"/>
      <c r="AW1903" s="68"/>
      <c r="AX1903" s="68"/>
      <c r="AY1903" s="68"/>
      <c r="AZ1903" s="68"/>
      <c r="BA1903" s="68"/>
      <c r="BB1903" s="68"/>
      <c r="BC1903" s="68"/>
      <c r="BD1903" s="68"/>
      <c r="BE1903" s="68"/>
      <c r="BF1903" s="68"/>
      <c r="BG1903" s="68"/>
      <c r="BH1903" s="68"/>
      <c r="BI1903" s="68"/>
      <c r="BJ1903" s="68"/>
      <c r="BK1903" s="68"/>
      <c r="BL1903" s="68"/>
      <c r="BM1903" s="68"/>
      <c r="BN1903" s="68"/>
      <c r="BO1903" s="68"/>
      <c r="BP1903" s="68"/>
      <c r="BQ1903" s="68"/>
      <c r="BR1903" s="68"/>
      <c r="BS1903" s="68"/>
      <c r="BT1903" s="68"/>
      <c r="BU1903" s="68"/>
      <c r="BV1903" s="68"/>
      <c r="BW1903" s="68"/>
      <c r="BX1903" s="68"/>
      <c r="BY1903" s="68"/>
      <c r="BZ1903" s="68"/>
      <c r="CA1903" s="68"/>
      <c r="CB1903" s="68"/>
      <c r="CC1903" s="68"/>
      <c r="CD1903" s="68"/>
      <c r="CE1903" s="68"/>
      <c r="CF1903" s="68"/>
      <c r="CG1903" s="68"/>
      <c r="CH1903" s="68"/>
      <c r="CI1903" s="68"/>
    </row>
    <row r="1904">
      <c r="A1904" s="66">
        <v>108.0</v>
      </c>
      <c r="B1904" s="68"/>
      <c r="C1904" s="67" t="s">
        <v>758</v>
      </c>
      <c r="D1904" s="67" t="s">
        <v>990</v>
      </c>
      <c r="E1904" s="66">
        <v>2020.0</v>
      </c>
      <c r="F1904" s="67" t="s">
        <v>991</v>
      </c>
      <c r="G1904" s="67" t="s">
        <v>824</v>
      </c>
      <c r="H1904" s="68"/>
      <c r="I1904" s="67" t="s">
        <v>95</v>
      </c>
      <c r="J1904" s="66">
        <v>2100.0</v>
      </c>
      <c r="K1904" s="66">
        <v>624.25</v>
      </c>
      <c r="L1904" s="66">
        <v>2010.0</v>
      </c>
      <c r="M1904" s="67" t="s">
        <v>85</v>
      </c>
      <c r="N1904" s="66">
        <v>271.0</v>
      </c>
      <c r="O1904" s="68"/>
      <c r="P1904" s="66">
        <v>0.001</v>
      </c>
      <c r="Q1904" s="66"/>
      <c r="R1904" s="66">
        <v>1.0000001</v>
      </c>
      <c r="S1904" s="68"/>
      <c r="T1904" s="66">
        <v>1.0</v>
      </c>
      <c r="U1904" s="68"/>
      <c r="V1904" s="68"/>
      <c r="W1904" s="68"/>
      <c r="X1904" s="69"/>
      <c r="Y1904" s="69"/>
      <c r="Z1904" s="66">
        <v>1.0</v>
      </c>
      <c r="AA1904" s="66">
        <v>1.0</v>
      </c>
      <c r="AB1904" s="68"/>
      <c r="AC1904" s="68"/>
      <c r="AD1904" s="68"/>
      <c r="AE1904" s="68"/>
      <c r="AF1904" s="68"/>
      <c r="AG1904" s="68"/>
      <c r="AH1904" s="68"/>
      <c r="AI1904" s="68"/>
      <c r="AJ1904" s="68"/>
      <c r="AK1904" s="68"/>
      <c r="AL1904" s="68"/>
      <c r="AM1904" s="68"/>
      <c r="AN1904" s="68"/>
      <c r="AO1904" s="68"/>
      <c r="AP1904" s="68"/>
      <c r="AQ1904" s="68"/>
      <c r="AR1904" s="68"/>
      <c r="AS1904" s="68"/>
      <c r="AT1904" s="68"/>
      <c r="AU1904" s="68"/>
      <c r="AV1904" s="68"/>
      <c r="AW1904" s="68"/>
      <c r="AX1904" s="68"/>
      <c r="AY1904" s="68"/>
      <c r="AZ1904" s="68"/>
      <c r="BA1904" s="68"/>
      <c r="BB1904" s="68"/>
      <c r="BC1904" s="68"/>
      <c r="BD1904" s="68"/>
      <c r="BE1904" s="68"/>
      <c r="BF1904" s="68"/>
      <c r="BG1904" s="68"/>
      <c r="BH1904" s="68"/>
      <c r="BI1904" s="68"/>
      <c r="BJ1904" s="68"/>
      <c r="BK1904" s="68"/>
      <c r="BL1904" s="68"/>
      <c r="BM1904" s="68"/>
      <c r="BN1904" s="68"/>
      <c r="BO1904" s="68"/>
      <c r="BP1904" s="68"/>
      <c r="BQ1904" s="68"/>
      <c r="BR1904" s="68"/>
      <c r="BS1904" s="68"/>
      <c r="BT1904" s="68"/>
      <c r="BU1904" s="68"/>
      <c r="BV1904" s="68"/>
      <c r="BW1904" s="68"/>
      <c r="BX1904" s="68"/>
      <c r="BY1904" s="68"/>
      <c r="BZ1904" s="68"/>
      <c r="CA1904" s="68"/>
      <c r="CB1904" s="68"/>
      <c r="CC1904" s="68"/>
      <c r="CD1904" s="68"/>
      <c r="CE1904" s="68"/>
      <c r="CF1904" s="68"/>
      <c r="CG1904" s="68"/>
      <c r="CH1904" s="68"/>
      <c r="CI1904" s="68"/>
    </row>
    <row r="1905">
      <c r="A1905" s="66">
        <v>108.0</v>
      </c>
      <c r="B1905" s="68"/>
      <c r="C1905" s="67" t="s">
        <v>758</v>
      </c>
      <c r="D1905" s="67" t="s">
        <v>990</v>
      </c>
      <c r="E1905" s="66">
        <v>2020.0</v>
      </c>
      <c r="F1905" s="67" t="s">
        <v>991</v>
      </c>
      <c r="G1905" s="67" t="s">
        <v>824</v>
      </c>
      <c r="H1905" s="68"/>
      <c r="I1905" s="67" t="s">
        <v>95</v>
      </c>
      <c r="J1905" s="66">
        <v>2100.0</v>
      </c>
      <c r="K1905" s="66">
        <v>624.25</v>
      </c>
      <c r="L1905" s="66">
        <v>2010.0</v>
      </c>
      <c r="M1905" s="67" t="s">
        <v>85</v>
      </c>
      <c r="N1905" s="66">
        <v>271.0</v>
      </c>
      <c r="O1905" s="68"/>
      <c r="P1905" s="66">
        <v>0.001</v>
      </c>
      <c r="Q1905" s="66"/>
      <c r="R1905" s="66">
        <v>1.0000001</v>
      </c>
      <c r="S1905" s="68"/>
      <c r="T1905" s="66">
        <v>1.0</v>
      </c>
      <c r="U1905" s="68"/>
      <c r="V1905" s="68"/>
      <c r="W1905" s="68"/>
      <c r="X1905" s="69"/>
      <c r="Y1905" s="69"/>
      <c r="Z1905" s="66">
        <v>1.0</v>
      </c>
      <c r="AA1905" s="66">
        <v>1.0</v>
      </c>
      <c r="AB1905" s="68"/>
      <c r="AC1905" s="68"/>
      <c r="AD1905" s="68"/>
      <c r="AE1905" s="68"/>
      <c r="AF1905" s="68"/>
      <c r="AG1905" s="68"/>
      <c r="AH1905" s="68"/>
      <c r="AI1905" s="68"/>
      <c r="AJ1905" s="68"/>
      <c r="AK1905" s="68"/>
      <c r="AL1905" s="68"/>
      <c r="AM1905" s="68"/>
      <c r="AN1905" s="68"/>
      <c r="AO1905" s="68"/>
      <c r="AP1905" s="68"/>
      <c r="AQ1905" s="68"/>
      <c r="AR1905" s="68"/>
      <c r="AS1905" s="68"/>
      <c r="AT1905" s="68"/>
      <c r="AU1905" s="68"/>
      <c r="AV1905" s="68"/>
      <c r="AW1905" s="68"/>
      <c r="AX1905" s="68"/>
      <c r="AY1905" s="68"/>
      <c r="AZ1905" s="68"/>
      <c r="BA1905" s="68"/>
      <c r="BB1905" s="68"/>
      <c r="BC1905" s="68"/>
      <c r="BD1905" s="68"/>
      <c r="BE1905" s="68"/>
      <c r="BF1905" s="68"/>
      <c r="BG1905" s="68"/>
      <c r="BH1905" s="68"/>
      <c r="BI1905" s="68"/>
      <c r="BJ1905" s="68"/>
      <c r="BK1905" s="68"/>
      <c r="BL1905" s="68"/>
      <c r="BM1905" s="68"/>
      <c r="BN1905" s="68"/>
      <c r="BO1905" s="68"/>
      <c r="BP1905" s="68"/>
      <c r="BQ1905" s="68"/>
      <c r="BR1905" s="68"/>
      <c r="BS1905" s="68"/>
      <c r="BT1905" s="68"/>
      <c r="BU1905" s="68"/>
      <c r="BV1905" s="68"/>
      <c r="BW1905" s="68"/>
      <c r="BX1905" s="68"/>
      <c r="BY1905" s="68"/>
      <c r="BZ1905" s="68"/>
      <c r="CA1905" s="68"/>
      <c r="CB1905" s="68"/>
      <c r="CC1905" s="68"/>
      <c r="CD1905" s="68"/>
      <c r="CE1905" s="68"/>
      <c r="CF1905" s="68"/>
      <c r="CG1905" s="68"/>
      <c r="CH1905" s="68"/>
      <c r="CI1905" s="68"/>
    </row>
    <row r="1906">
      <c r="A1906" s="66">
        <v>108.0</v>
      </c>
      <c r="B1906" s="68"/>
      <c r="C1906" s="67" t="s">
        <v>758</v>
      </c>
      <c r="D1906" s="67" t="s">
        <v>990</v>
      </c>
      <c r="E1906" s="66">
        <v>2020.0</v>
      </c>
      <c r="F1906" s="67" t="s">
        <v>991</v>
      </c>
      <c r="G1906" s="67" t="s">
        <v>824</v>
      </c>
      <c r="H1906" s="68"/>
      <c r="I1906" s="67" t="s">
        <v>95</v>
      </c>
      <c r="J1906" s="66">
        <v>2100.0</v>
      </c>
      <c r="K1906" s="66">
        <v>624.25</v>
      </c>
      <c r="L1906" s="66">
        <v>2010.0</v>
      </c>
      <c r="M1906" s="67" t="s">
        <v>85</v>
      </c>
      <c r="N1906" s="66">
        <v>271.0</v>
      </c>
      <c r="O1906" s="68"/>
      <c r="P1906" s="66">
        <v>0.001</v>
      </c>
      <c r="Q1906" s="66"/>
      <c r="R1906" s="66">
        <v>1.0000001</v>
      </c>
      <c r="S1906" s="68"/>
      <c r="T1906" s="66">
        <v>1.0</v>
      </c>
      <c r="U1906" s="68"/>
      <c r="V1906" s="68"/>
      <c r="W1906" s="68"/>
      <c r="X1906" s="69"/>
      <c r="Y1906" s="69"/>
      <c r="Z1906" s="66">
        <v>1.0</v>
      </c>
      <c r="AA1906" s="66">
        <v>1.0</v>
      </c>
      <c r="AB1906" s="68"/>
      <c r="AC1906" s="68"/>
      <c r="AD1906" s="68"/>
      <c r="AE1906" s="68"/>
      <c r="AF1906" s="68"/>
      <c r="AG1906" s="68"/>
      <c r="AH1906" s="68"/>
      <c r="AI1906" s="68"/>
      <c r="AJ1906" s="68"/>
      <c r="AK1906" s="68"/>
      <c r="AL1906" s="68"/>
      <c r="AM1906" s="68"/>
      <c r="AN1906" s="68"/>
      <c r="AO1906" s="68"/>
      <c r="AP1906" s="68"/>
      <c r="AQ1906" s="68"/>
      <c r="AR1906" s="68"/>
      <c r="AS1906" s="68"/>
      <c r="AT1906" s="68"/>
      <c r="AU1906" s="68"/>
      <c r="AV1906" s="68"/>
      <c r="AW1906" s="68"/>
      <c r="AX1906" s="68"/>
      <c r="AY1906" s="68"/>
      <c r="AZ1906" s="68"/>
      <c r="BA1906" s="68"/>
      <c r="BB1906" s="68"/>
      <c r="BC1906" s="68"/>
      <c r="BD1906" s="68"/>
      <c r="BE1906" s="68"/>
      <c r="BF1906" s="68"/>
      <c r="BG1906" s="68"/>
      <c r="BH1906" s="68"/>
      <c r="BI1906" s="68"/>
      <c r="BJ1906" s="68"/>
      <c r="BK1906" s="68"/>
      <c r="BL1906" s="68"/>
      <c r="BM1906" s="68"/>
      <c r="BN1906" s="68"/>
      <c r="BO1906" s="68"/>
      <c r="BP1906" s="68"/>
      <c r="BQ1906" s="68"/>
      <c r="BR1906" s="68"/>
      <c r="BS1906" s="68"/>
      <c r="BT1906" s="68"/>
      <c r="BU1906" s="68"/>
      <c r="BV1906" s="68"/>
      <c r="BW1906" s="68"/>
      <c r="BX1906" s="68"/>
      <c r="BY1906" s="68"/>
      <c r="BZ1906" s="68"/>
      <c r="CA1906" s="68"/>
      <c r="CB1906" s="68"/>
      <c r="CC1906" s="68"/>
      <c r="CD1906" s="68"/>
      <c r="CE1906" s="68"/>
      <c r="CF1906" s="68"/>
      <c r="CG1906" s="68"/>
      <c r="CH1906" s="68"/>
      <c r="CI1906" s="68"/>
    </row>
    <row r="1907">
      <c r="A1907" s="66">
        <v>108.0</v>
      </c>
      <c r="B1907" s="68"/>
      <c r="C1907" s="67" t="s">
        <v>758</v>
      </c>
      <c r="D1907" s="67" t="s">
        <v>990</v>
      </c>
      <c r="E1907" s="66">
        <v>2020.0</v>
      </c>
      <c r="F1907" s="67" t="s">
        <v>991</v>
      </c>
      <c r="G1907" s="67" t="s">
        <v>824</v>
      </c>
      <c r="H1907" s="68"/>
      <c r="I1907" s="67" t="s">
        <v>95</v>
      </c>
      <c r="J1907" s="66">
        <v>2100.0</v>
      </c>
      <c r="K1907" s="66">
        <v>624.25</v>
      </c>
      <c r="L1907" s="66">
        <v>2010.0</v>
      </c>
      <c r="M1907" s="67" t="s">
        <v>85</v>
      </c>
      <c r="N1907" s="66">
        <v>271.0</v>
      </c>
      <c r="O1907" s="68"/>
      <c r="P1907" s="66">
        <v>0.001</v>
      </c>
      <c r="Q1907" s="66"/>
      <c r="R1907" s="66">
        <v>1.0000001</v>
      </c>
      <c r="S1907" s="68"/>
      <c r="T1907" s="66">
        <v>1.0</v>
      </c>
      <c r="U1907" s="68"/>
      <c r="V1907" s="68"/>
      <c r="W1907" s="68"/>
      <c r="X1907" s="69"/>
      <c r="Y1907" s="69"/>
      <c r="Z1907" s="66">
        <v>1.0</v>
      </c>
      <c r="AA1907" s="66">
        <v>1.0</v>
      </c>
      <c r="AB1907" s="68"/>
      <c r="AC1907" s="68"/>
      <c r="AD1907" s="68"/>
      <c r="AE1907" s="68"/>
      <c r="AF1907" s="68"/>
      <c r="AG1907" s="68"/>
      <c r="AH1907" s="68"/>
      <c r="AI1907" s="68"/>
      <c r="AJ1907" s="68"/>
      <c r="AK1907" s="68"/>
      <c r="AL1907" s="68"/>
      <c r="AM1907" s="68"/>
      <c r="AN1907" s="68"/>
      <c r="AO1907" s="68"/>
      <c r="AP1907" s="68"/>
      <c r="AQ1907" s="68"/>
      <c r="AR1907" s="68"/>
      <c r="AS1907" s="68"/>
      <c r="AT1907" s="68"/>
      <c r="AU1907" s="68"/>
      <c r="AV1907" s="68"/>
      <c r="AW1907" s="68"/>
      <c r="AX1907" s="68"/>
      <c r="AY1907" s="68"/>
      <c r="AZ1907" s="68"/>
      <c r="BA1907" s="68"/>
      <c r="BB1907" s="68"/>
      <c r="BC1907" s="68"/>
      <c r="BD1907" s="68"/>
      <c r="BE1907" s="68"/>
      <c r="BF1907" s="68"/>
      <c r="BG1907" s="68"/>
      <c r="BH1907" s="68"/>
      <c r="BI1907" s="68"/>
      <c r="BJ1907" s="68"/>
      <c r="BK1907" s="68"/>
      <c r="BL1907" s="68"/>
      <c r="BM1907" s="68"/>
      <c r="BN1907" s="68"/>
      <c r="BO1907" s="68"/>
      <c r="BP1907" s="68"/>
      <c r="BQ1907" s="68"/>
      <c r="BR1907" s="68"/>
      <c r="BS1907" s="68"/>
      <c r="BT1907" s="68"/>
      <c r="BU1907" s="68"/>
      <c r="BV1907" s="68"/>
      <c r="BW1907" s="68"/>
      <c r="BX1907" s="68"/>
      <c r="BY1907" s="68"/>
      <c r="BZ1907" s="68"/>
      <c r="CA1907" s="68"/>
      <c r="CB1907" s="68"/>
      <c r="CC1907" s="68"/>
      <c r="CD1907" s="68"/>
      <c r="CE1907" s="68"/>
      <c r="CF1907" s="68"/>
      <c r="CG1907" s="68"/>
      <c r="CH1907" s="68"/>
      <c r="CI1907" s="68"/>
    </row>
    <row r="1908">
      <c r="A1908" s="66">
        <v>108.0</v>
      </c>
      <c r="B1908" s="68"/>
      <c r="C1908" s="67" t="s">
        <v>758</v>
      </c>
      <c r="D1908" s="67" t="s">
        <v>990</v>
      </c>
      <c r="E1908" s="66">
        <v>2020.0</v>
      </c>
      <c r="F1908" s="67" t="s">
        <v>991</v>
      </c>
      <c r="G1908" s="67" t="s">
        <v>824</v>
      </c>
      <c r="H1908" s="68"/>
      <c r="I1908" s="67" t="s">
        <v>95</v>
      </c>
      <c r="J1908" s="66">
        <v>2100.0</v>
      </c>
      <c r="K1908" s="66">
        <v>624.25</v>
      </c>
      <c r="L1908" s="66">
        <v>2010.0</v>
      </c>
      <c r="M1908" s="67" t="s">
        <v>85</v>
      </c>
      <c r="N1908" s="66">
        <v>271.0</v>
      </c>
      <c r="O1908" s="68"/>
      <c r="P1908" s="66">
        <v>0.001</v>
      </c>
      <c r="Q1908" s="66"/>
      <c r="R1908" s="66">
        <v>1.0000001</v>
      </c>
      <c r="S1908" s="68"/>
      <c r="T1908" s="66">
        <v>1.0</v>
      </c>
      <c r="U1908" s="68"/>
      <c r="V1908" s="68"/>
      <c r="W1908" s="68"/>
      <c r="X1908" s="69"/>
      <c r="Y1908" s="69"/>
      <c r="Z1908" s="66">
        <v>1.0</v>
      </c>
      <c r="AA1908" s="66">
        <v>1.0</v>
      </c>
      <c r="AB1908" s="68"/>
      <c r="AC1908" s="68"/>
      <c r="AD1908" s="68"/>
      <c r="AE1908" s="68"/>
      <c r="AF1908" s="68"/>
      <c r="AG1908" s="68"/>
      <c r="AH1908" s="68"/>
      <c r="AI1908" s="68"/>
      <c r="AJ1908" s="68"/>
      <c r="AK1908" s="68"/>
      <c r="AL1908" s="68"/>
      <c r="AM1908" s="68"/>
      <c r="AN1908" s="68"/>
      <c r="AO1908" s="68"/>
      <c r="AP1908" s="68"/>
      <c r="AQ1908" s="68"/>
      <c r="AR1908" s="68"/>
      <c r="AS1908" s="68"/>
      <c r="AT1908" s="68"/>
      <c r="AU1908" s="68"/>
      <c r="AV1908" s="68"/>
      <c r="AW1908" s="68"/>
      <c r="AX1908" s="68"/>
      <c r="AY1908" s="68"/>
      <c r="AZ1908" s="68"/>
      <c r="BA1908" s="68"/>
      <c r="BB1908" s="68"/>
      <c r="BC1908" s="68"/>
      <c r="BD1908" s="68"/>
      <c r="BE1908" s="68"/>
      <c r="BF1908" s="68"/>
      <c r="BG1908" s="68"/>
      <c r="BH1908" s="68"/>
      <c r="BI1908" s="68"/>
      <c r="BJ1908" s="68"/>
      <c r="BK1908" s="68"/>
      <c r="BL1908" s="68"/>
      <c r="BM1908" s="68"/>
      <c r="BN1908" s="68"/>
      <c r="BO1908" s="68"/>
      <c r="BP1908" s="68"/>
      <c r="BQ1908" s="68"/>
      <c r="BR1908" s="68"/>
      <c r="BS1908" s="68"/>
      <c r="BT1908" s="68"/>
      <c r="BU1908" s="68"/>
      <c r="BV1908" s="68"/>
      <c r="BW1908" s="68"/>
      <c r="BX1908" s="68"/>
      <c r="BY1908" s="68"/>
      <c r="BZ1908" s="68"/>
      <c r="CA1908" s="68"/>
      <c r="CB1908" s="68"/>
      <c r="CC1908" s="68"/>
      <c r="CD1908" s="68"/>
      <c r="CE1908" s="68"/>
      <c r="CF1908" s="68"/>
      <c r="CG1908" s="68"/>
      <c r="CH1908" s="68"/>
      <c r="CI1908" s="68"/>
    </row>
    <row r="1909">
      <c r="A1909" s="66">
        <v>108.0</v>
      </c>
      <c r="B1909" s="68"/>
      <c r="C1909" s="67" t="s">
        <v>758</v>
      </c>
      <c r="D1909" s="67" t="s">
        <v>990</v>
      </c>
      <c r="E1909" s="66">
        <v>2020.0</v>
      </c>
      <c r="F1909" s="67" t="s">
        <v>991</v>
      </c>
      <c r="G1909" s="67" t="s">
        <v>824</v>
      </c>
      <c r="H1909" s="68"/>
      <c r="I1909" s="67" t="s">
        <v>95</v>
      </c>
      <c r="J1909" s="66">
        <v>2100.0</v>
      </c>
      <c r="K1909" s="66">
        <v>624.25</v>
      </c>
      <c r="L1909" s="66">
        <v>2010.0</v>
      </c>
      <c r="M1909" s="67" t="s">
        <v>85</v>
      </c>
      <c r="N1909" s="66">
        <v>271.0</v>
      </c>
      <c r="O1909" s="68"/>
      <c r="P1909" s="66">
        <v>0.001</v>
      </c>
      <c r="Q1909" s="66"/>
      <c r="R1909" s="66">
        <v>1.0000001</v>
      </c>
      <c r="S1909" s="68"/>
      <c r="T1909" s="66">
        <v>1.0</v>
      </c>
      <c r="U1909" s="68"/>
      <c r="V1909" s="68"/>
      <c r="W1909" s="68"/>
      <c r="X1909" s="69"/>
      <c r="Y1909" s="69"/>
      <c r="Z1909" s="66">
        <v>1.0</v>
      </c>
      <c r="AA1909" s="66">
        <v>1.0</v>
      </c>
      <c r="AB1909" s="68"/>
      <c r="AC1909" s="68"/>
      <c r="AD1909" s="68"/>
      <c r="AE1909" s="68"/>
      <c r="AF1909" s="68"/>
      <c r="AG1909" s="68"/>
      <c r="AH1909" s="68"/>
      <c r="AI1909" s="68"/>
      <c r="AJ1909" s="68"/>
      <c r="AK1909" s="68"/>
      <c r="AL1909" s="68"/>
      <c r="AM1909" s="68"/>
      <c r="AN1909" s="68"/>
      <c r="AO1909" s="68"/>
      <c r="AP1909" s="68"/>
      <c r="AQ1909" s="68"/>
      <c r="AR1909" s="68"/>
      <c r="AS1909" s="68"/>
      <c r="AT1909" s="68"/>
      <c r="AU1909" s="68"/>
      <c r="AV1909" s="68"/>
      <c r="AW1909" s="68"/>
      <c r="AX1909" s="68"/>
      <c r="AY1909" s="68"/>
      <c r="AZ1909" s="68"/>
      <c r="BA1909" s="68"/>
      <c r="BB1909" s="68"/>
      <c r="BC1909" s="68"/>
      <c r="BD1909" s="68"/>
      <c r="BE1909" s="68"/>
      <c r="BF1909" s="68"/>
      <c r="BG1909" s="68"/>
      <c r="BH1909" s="68"/>
      <c r="BI1909" s="68"/>
      <c r="BJ1909" s="68"/>
      <c r="BK1909" s="68"/>
      <c r="BL1909" s="68"/>
      <c r="BM1909" s="68"/>
      <c r="BN1909" s="68"/>
      <c r="BO1909" s="68"/>
      <c r="BP1909" s="68"/>
      <c r="BQ1909" s="68"/>
      <c r="BR1909" s="68"/>
      <c r="BS1909" s="68"/>
      <c r="BT1909" s="68"/>
      <c r="BU1909" s="68"/>
      <c r="BV1909" s="68"/>
      <c r="BW1909" s="68"/>
      <c r="BX1909" s="68"/>
      <c r="BY1909" s="68"/>
      <c r="BZ1909" s="68"/>
      <c r="CA1909" s="68"/>
      <c r="CB1909" s="68"/>
      <c r="CC1909" s="68"/>
      <c r="CD1909" s="68"/>
      <c r="CE1909" s="68"/>
      <c r="CF1909" s="68"/>
      <c r="CG1909" s="68"/>
      <c r="CH1909" s="68"/>
      <c r="CI1909" s="68"/>
    </row>
    <row r="1910">
      <c r="A1910" s="66">
        <v>108.0</v>
      </c>
      <c r="B1910" s="68"/>
      <c r="C1910" s="67" t="s">
        <v>758</v>
      </c>
      <c r="D1910" s="67" t="s">
        <v>990</v>
      </c>
      <c r="E1910" s="66">
        <v>2020.0</v>
      </c>
      <c r="F1910" s="67" t="s">
        <v>991</v>
      </c>
      <c r="G1910" s="67" t="s">
        <v>824</v>
      </c>
      <c r="H1910" s="68"/>
      <c r="I1910" s="67" t="s">
        <v>95</v>
      </c>
      <c r="J1910" s="66">
        <v>2100.0</v>
      </c>
      <c r="K1910" s="66">
        <v>624.25</v>
      </c>
      <c r="L1910" s="66">
        <v>2010.0</v>
      </c>
      <c r="M1910" s="67" t="s">
        <v>85</v>
      </c>
      <c r="N1910" s="66">
        <v>271.0</v>
      </c>
      <c r="O1910" s="68"/>
      <c r="P1910" s="66">
        <v>0.001</v>
      </c>
      <c r="Q1910" s="66"/>
      <c r="R1910" s="66">
        <v>1.0000001</v>
      </c>
      <c r="S1910" s="68"/>
      <c r="T1910" s="66">
        <v>1.0</v>
      </c>
      <c r="U1910" s="68"/>
      <c r="V1910" s="68"/>
      <c r="W1910" s="68"/>
      <c r="X1910" s="69"/>
      <c r="Y1910" s="69"/>
      <c r="Z1910" s="66">
        <v>1.0</v>
      </c>
      <c r="AA1910" s="66">
        <v>1.0</v>
      </c>
      <c r="AB1910" s="68"/>
      <c r="AC1910" s="68"/>
      <c r="AD1910" s="68"/>
      <c r="AE1910" s="68"/>
      <c r="AF1910" s="68"/>
      <c r="AG1910" s="68"/>
      <c r="AH1910" s="68"/>
      <c r="AI1910" s="68"/>
      <c r="AJ1910" s="68"/>
      <c r="AK1910" s="68"/>
      <c r="AL1910" s="68"/>
      <c r="AM1910" s="68"/>
      <c r="AN1910" s="68"/>
      <c r="AO1910" s="68"/>
      <c r="AP1910" s="68"/>
      <c r="AQ1910" s="68"/>
      <c r="AR1910" s="68"/>
      <c r="AS1910" s="68"/>
      <c r="AT1910" s="68"/>
      <c r="AU1910" s="68"/>
      <c r="AV1910" s="68"/>
      <c r="AW1910" s="68"/>
      <c r="AX1910" s="68"/>
      <c r="AY1910" s="68"/>
      <c r="AZ1910" s="68"/>
      <c r="BA1910" s="68"/>
      <c r="BB1910" s="68"/>
      <c r="BC1910" s="68"/>
      <c r="BD1910" s="68"/>
      <c r="BE1910" s="68"/>
      <c r="BF1910" s="68"/>
      <c r="BG1910" s="68"/>
      <c r="BH1910" s="68"/>
      <c r="BI1910" s="68"/>
      <c r="BJ1910" s="68"/>
      <c r="BK1910" s="68"/>
      <c r="BL1910" s="68"/>
      <c r="BM1910" s="68"/>
      <c r="BN1910" s="68"/>
      <c r="BO1910" s="68"/>
      <c r="BP1910" s="68"/>
      <c r="BQ1910" s="68"/>
      <c r="BR1910" s="68"/>
      <c r="BS1910" s="68"/>
      <c r="BT1910" s="68"/>
      <c r="BU1910" s="68"/>
      <c r="BV1910" s="68"/>
      <c r="BW1910" s="68"/>
      <c r="BX1910" s="68"/>
      <c r="BY1910" s="68"/>
      <c r="BZ1910" s="68"/>
      <c r="CA1910" s="68"/>
      <c r="CB1910" s="68"/>
      <c r="CC1910" s="68"/>
      <c r="CD1910" s="68"/>
      <c r="CE1910" s="68"/>
      <c r="CF1910" s="68"/>
      <c r="CG1910" s="68"/>
      <c r="CH1910" s="68"/>
      <c r="CI1910" s="68"/>
    </row>
    <row r="1911">
      <c r="A1911" s="66">
        <v>108.0</v>
      </c>
      <c r="B1911" s="68"/>
      <c r="C1911" s="67" t="s">
        <v>758</v>
      </c>
      <c r="D1911" s="67" t="s">
        <v>990</v>
      </c>
      <c r="E1911" s="66">
        <v>2020.0</v>
      </c>
      <c r="F1911" s="67" t="s">
        <v>991</v>
      </c>
      <c r="G1911" s="67" t="s">
        <v>824</v>
      </c>
      <c r="H1911" s="68"/>
      <c r="I1911" s="67" t="s">
        <v>95</v>
      </c>
      <c r="J1911" s="66">
        <v>2100.0</v>
      </c>
      <c r="K1911" s="66">
        <v>620.57</v>
      </c>
      <c r="L1911" s="66">
        <v>2010.0</v>
      </c>
      <c r="M1911" s="67" t="s">
        <v>85</v>
      </c>
      <c r="N1911" s="66">
        <v>271.0</v>
      </c>
      <c r="O1911" s="68"/>
      <c r="P1911" s="66">
        <v>0.001</v>
      </c>
      <c r="Q1911" s="66"/>
      <c r="R1911" s="66">
        <v>1.2</v>
      </c>
      <c r="S1911" s="68"/>
      <c r="T1911" s="66">
        <v>1.0</v>
      </c>
      <c r="U1911" s="68"/>
      <c r="V1911" s="68"/>
      <c r="W1911" s="68"/>
      <c r="X1911" s="69"/>
      <c r="Y1911" s="69"/>
      <c r="Z1911" s="66">
        <v>1.0</v>
      </c>
      <c r="AA1911" s="66">
        <v>1.0</v>
      </c>
      <c r="AB1911" s="68"/>
      <c r="AC1911" s="68"/>
      <c r="AD1911" s="68"/>
      <c r="AE1911" s="68"/>
      <c r="AF1911" s="68"/>
      <c r="AG1911" s="68"/>
      <c r="AH1911" s="68"/>
      <c r="AI1911" s="68"/>
      <c r="AJ1911" s="68"/>
      <c r="AK1911" s="68"/>
      <c r="AL1911" s="68"/>
      <c r="AM1911" s="68"/>
      <c r="AN1911" s="68"/>
      <c r="AO1911" s="68"/>
      <c r="AP1911" s="68"/>
      <c r="AQ1911" s="68"/>
      <c r="AR1911" s="68"/>
      <c r="AS1911" s="68"/>
      <c r="AT1911" s="68"/>
      <c r="AU1911" s="68"/>
      <c r="AV1911" s="68"/>
      <c r="AW1911" s="68"/>
      <c r="AX1911" s="68"/>
      <c r="AY1911" s="68"/>
      <c r="AZ1911" s="68"/>
      <c r="BA1911" s="68"/>
      <c r="BB1911" s="68"/>
      <c r="BC1911" s="68"/>
      <c r="BD1911" s="68"/>
      <c r="BE1911" s="68"/>
      <c r="BF1911" s="68"/>
      <c r="BG1911" s="68"/>
      <c r="BH1911" s="68"/>
      <c r="BI1911" s="68"/>
      <c r="BJ1911" s="68"/>
      <c r="BK1911" s="68"/>
      <c r="BL1911" s="68"/>
      <c r="BM1911" s="68"/>
      <c r="BN1911" s="68"/>
      <c r="BO1911" s="68"/>
      <c r="BP1911" s="68"/>
      <c r="BQ1911" s="68"/>
      <c r="BR1911" s="68"/>
      <c r="BS1911" s="68"/>
      <c r="BT1911" s="68"/>
      <c r="BU1911" s="68"/>
      <c r="BV1911" s="68"/>
      <c r="BW1911" s="68"/>
      <c r="BX1911" s="68"/>
      <c r="BY1911" s="68"/>
      <c r="BZ1911" s="68"/>
      <c r="CA1911" s="68"/>
      <c r="CB1911" s="68"/>
      <c r="CC1911" s="68"/>
      <c r="CD1911" s="68"/>
      <c r="CE1911" s="68"/>
      <c r="CF1911" s="68"/>
      <c r="CG1911" s="68"/>
      <c r="CH1911" s="68"/>
      <c r="CI1911" s="68"/>
    </row>
    <row r="1912">
      <c r="A1912" s="66">
        <v>108.0</v>
      </c>
      <c r="B1912" s="68"/>
      <c r="C1912" s="67" t="s">
        <v>758</v>
      </c>
      <c r="D1912" s="67" t="s">
        <v>990</v>
      </c>
      <c r="E1912" s="66">
        <v>2020.0</v>
      </c>
      <c r="F1912" s="67" t="s">
        <v>991</v>
      </c>
      <c r="G1912" s="67" t="s">
        <v>824</v>
      </c>
      <c r="H1912" s="68"/>
      <c r="I1912" s="67" t="s">
        <v>95</v>
      </c>
      <c r="J1912" s="66">
        <v>2100.0</v>
      </c>
      <c r="K1912" s="66">
        <v>605.67</v>
      </c>
      <c r="L1912" s="66">
        <v>2010.0</v>
      </c>
      <c r="M1912" s="67" t="s">
        <v>85</v>
      </c>
      <c r="N1912" s="66">
        <v>271.0</v>
      </c>
      <c r="O1912" s="68"/>
      <c r="P1912" s="66">
        <v>0.001</v>
      </c>
      <c r="Q1912" s="66"/>
      <c r="R1912" s="66">
        <v>1.5</v>
      </c>
      <c r="S1912" s="68"/>
      <c r="T1912" s="66">
        <v>1.0</v>
      </c>
      <c r="U1912" s="68"/>
      <c r="V1912" s="68"/>
      <c r="W1912" s="68"/>
      <c r="X1912" s="69"/>
      <c r="Y1912" s="69"/>
      <c r="Z1912" s="66">
        <v>1.0</v>
      </c>
      <c r="AA1912" s="66">
        <v>1.0</v>
      </c>
      <c r="AB1912" s="68"/>
      <c r="AC1912" s="68"/>
      <c r="AD1912" s="68"/>
      <c r="AE1912" s="68"/>
      <c r="AF1912" s="68"/>
      <c r="AG1912" s="68"/>
      <c r="AH1912" s="68"/>
      <c r="AI1912" s="68"/>
      <c r="AJ1912" s="68"/>
      <c r="AK1912" s="68"/>
      <c r="AL1912" s="68"/>
      <c r="AM1912" s="68"/>
      <c r="AN1912" s="68"/>
      <c r="AO1912" s="68"/>
      <c r="AP1912" s="68"/>
      <c r="AQ1912" s="68"/>
      <c r="AR1912" s="68"/>
      <c r="AS1912" s="68"/>
      <c r="AT1912" s="68"/>
      <c r="AU1912" s="68"/>
      <c r="AV1912" s="68"/>
      <c r="AW1912" s="68"/>
      <c r="AX1912" s="68"/>
      <c r="AY1912" s="68"/>
      <c r="AZ1912" s="68"/>
      <c r="BA1912" s="68"/>
      <c r="BB1912" s="68"/>
      <c r="BC1912" s="68"/>
      <c r="BD1912" s="68"/>
      <c r="BE1912" s="68"/>
      <c r="BF1912" s="68"/>
      <c r="BG1912" s="68"/>
      <c r="BH1912" s="68"/>
      <c r="BI1912" s="68"/>
      <c r="BJ1912" s="68"/>
      <c r="BK1912" s="68"/>
      <c r="BL1912" s="68"/>
      <c r="BM1912" s="68"/>
      <c r="BN1912" s="68"/>
      <c r="BO1912" s="68"/>
      <c r="BP1912" s="68"/>
      <c r="BQ1912" s="68"/>
      <c r="BR1912" s="68"/>
      <c r="BS1912" s="68"/>
      <c r="BT1912" s="68"/>
      <c r="BU1912" s="68"/>
      <c r="BV1912" s="68"/>
      <c r="BW1912" s="68"/>
      <c r="BX1912" s="68"/>
      <c r="BY1912" s="68"/>
      <c r="BZ1912" s="68"/>
      <c r="CA1912" s="68"/>
      <c r="CB1912" s="68"/>
      <c r="CC1912" s="68"/>
      <c r="CD1912" s="68"/>
      <c r="CE1912" s="68"/>
      <c r="CF1912" s="68"/>
      <c r="CG1912" s="68"/>
      <c r="CH1912" s="68"/>
      <c r="CI1912" s="68"/>
    </row>
    <row r="1913">
      <c r="A1913" s="66">
        <v>108.0</v>
      </c>
      <c r="B1913" s="68"/>
      <c r="C1913" s="67" t="s">
        <v>758</v>
      </c>
      <c r="D1913" s="67" t="s">
        <v>990</v>
      </c>
      <c r="E1913" s="66">
        <v>2020.0</v>
      </c>
      <c r="F1913" s="67" t="s">
        <v>991</v>
      </c>
      <c r="G1913" s="67" t="s">
        <v>824</v>
      </c>
      <c r="H1913" s="68"/>
      <c r="I1913" s="67" t="s">
        <v>95</v>
      </c>
      <c r="J1913" s="66">
        <v>2100.0</v>
      </c>
      <c r="K1913" s="66">
        <v>545.92</v>
      </c>
      <c r="L1913" s="66">
        <v>2010.0</v>
      </c>
      <c r="M1913" s="67" t="s">
        <v>85</v>
      </c>
      <c r="N1913" s="66">
        <v>271.0</v>
      </c>
      <c r="O1913" s="68"/>
      <c r="P1913" s="66">
        <v>0.001</v>
      </c>
      <c r="Q1913" s="66"/>
      <c r="R1913" s="66">
        <v>2.0</v>
      </c>
      <c r="S1913" s="68"/>
      <c r="T1913" s="66">
        <v>1.0</v>
      </c>
      <c r="U1913" s="68"/>
      <c r="V1913" s="68"/>
      <c r="W1913" s="68"/>
      <c r="X1913" s="69"/>
      <c r="Y1913" s="69"/>
      <c r="Z1913" s="66">
        <v>1.0</v>
      </c>
      <c r="AA1913" s="66">
        <v>1.0</v>
      </c>
      <c r="AB1913" s="68"/>
      <c r="AC1913" s="68"/>
      <c r="AD1913" s="68"/>
      <c r="AE1913" s="68"/>
      <c r="AF1913" s="68"/>
      <c r="AG1913" s="68"/>
      <c r="AH1913" s="68"/>
      <c r="AI1913" s="68"/>
      <c r="AJ1913" s="68"/>
      <c r="AK1913" s="68"/>
      <c r="AL1913" s="68"/>
      <c r="AM1913" s="68"/>
      <c r="AN1913" s="68"/>
      <c r="AO1913" s="68"/>
      <c r="AP1913" s="68"/>
      <c r="AQ1913" s="68"/>
      <c r="AR1913" s="68"/>
      <c r="AS1913" s="68"/>
      <c r="AT1913" s="68"/>
      <c r="AU1913" s="68"/>
      <c r="AV1913" s="68"/>
      <c r="AW1913" s="68"/>
      <c r="AX1913" s="68"/>
      <c r="AY1913" s="68"/>
      <c r="AZ1913" s="68"/>
      <c r="BA1913" s="68"/>
      <c r="BB1913" s="68"/>
      <c r="BC1913" s="68"/>
      <c r="BD1913" s="68"/>
      <c r="BE1913" s="68"/>
      <c r="BF1913" s="68"/>
      <c r="BG1913" s="68"/>
      <c r="BH1913" s="68"/>
      <c r="BI1913" s="68"/>
      <c r="BJ1913" s="68"/>
      <c r="BK1913" s="68"/>
      <c r="BL1913" s="68"/>
      <c r="BM1913" s="68"/>
      <c r="BN1913" s="68"/>
      <c r="BO1913" s="68"/>
      <c r="BP1913" s="68"/>
      <c r="BQ1913" s="68"/>
      <c r="BR1913" s="68"/>
      <c r="BS1913" s="68"/>
      <c r="BT1913" s="68"/>
      <c r="BU1913" s="68"/>
      <c r="BV1913" s="68"/>
      <c r="BW1913" s="68"/>
      <c r="BX1913" s="68"/>
      <c r="BY1913" s="68"/>
      <c r="BZ1913" s="68"/>
      <c r="CA1913" s="68"/>
      <c r="CB1913" s="68"/>
      <c r="CC1913" s="68"/>
      <c r="CD1913" s="68"/>
      <c r="CE1913" s="68"/>
      <c r="CF1913" s="68"/>
      <c r="CG1913" s="68"/>
      <c r="CH1913" s="68"/>
      <c r="CI1913" s="68"/>
    </row>
    <row r="1914">
      <c r="A1914" s="66">
        <v>108.0</v>
      </c>
      <c r="B1914" s="68"/>
      <c r="C1914" s="67" t="s">
        <v>758</v>
      </c>
      <c r="D1914" s="67" t="s">
        <v>990</v>
      </c>
      <c r="E1914" s="66">
        <v>2020.0</v>
      </c>
      <c r="F1914" s="67" t="s">
        <v>991</v>
      </c>
      <c r="G1914" s="67" t="s">
        <v>824</v>
      </c>
      <c r="H1914" s="68"/>
      <c r="I1914" s="67" t="s">
        <v>95</v>
      </c>
      <c r="J1914" s="66">
        <v>2100.0</v>
      </c>
      <c r="K1914" s="66">
        <v>545.92</v>
      </c>
      <c r="L1914" s="66">
        <v>2010.0</v>
      </c>
      <c r="M1914" s="67" t="s">
        <v>85</v>
      </c>
      <c r="N1914" s="66">
        <v>271.0</v>
      </c>
      <c r="O1914" s="68"/>
      <c r="P1914" s="66">
        <v>0.001</v>
      </c>
      <c r="Q1914" s="66"/>
      <c r="R1914" s="66">
        <v>2.0</v>
      </c>
      <c r="S1914" s="68"/>
      <c r="T1914" s="66">
        <v>1.0</v>
      </c>
      <c r="U1914" s="68"/>
      <c r="V1914" s="68"/>
      <c r="W1914" s="68"/>
      <c r="X1914" s="69"/>
      <c r="Y1914" s="69"/>
      <c r="Z1914" s="66">
        <v>1.0</v>
      </c>
      <c r="AA1914" s="66">
        <v>1.0</v>
      </c>
      <c r="AB1914" s="68"/>
      <c r="AC1914" s="68"/>
      <c r="AD1914" s="68"/>
      <c r="AE1914" s="68"/>
      <c r="AF1914" s="68"/>
      <c r="AG1914" s="68"/>
      <c r="AH1914" s="68"/>
      <c r="AI1914" s="68"/>
      <c r="AJ1914" s="68"/>
      <c r="AK1914" s="68"/>
      <c r="AL1914" s="68"/>
      <c r="AM1914" s="68"/>
      <c r="AN1914" s="68"/>
      <c r="AO1914" s="68"/>
      <c r="AP1914" s="68"/>
      <c r="AQ1914" s="68"/>
      <c r="AR1914" s="68"/>
      <c r="AS1914" s="68"/>
      <c r="AT1914" s="68"/>
      <c r="AU1914" s="68"/>
      <c r="AV1914" s="68"/>
      <c r="AW1914" s="68"/>
      <c r="AX1914" s="68"/>
      <c r="AY1914" s="68"/>
      <c r="AZ1914" s="68"/>
      <c r="BA1914" s="68"/>
      <c r="BB1914" s="68"/>
      <c r="BC1914" s="68"/>
      <c r="BD1914" s="68"/>
      <c r="BE1914" s="68"/>
      <c r="BF1914" s="68"/>
      <c r="BG1914" s="68"/>
      <c r="BH1914" s="68"/>
      <c r="BI1914" s="68"/>
      <c r="BJ1914" s="68"/>
      <c r="BK1914" s="68"/>
      <c r="BL1914" s="68"/>
      <c r="BM1914" s="68"/>
      <c r="BN1914" s="68"/>
      <c r="BO1914" s="68"/>
      <c r="BP1914" s="68"/>
      <c r="BQ1914" s="68"/>
      <c r="BR1914" s="68"/>
      <c r="BS1914" s="68"/>
      <c r="BT1914" s="68"/>
      <c r="BU1914" s="68"/>
      <c r="BV1914" s="68"/>
      <c r="BW1914" s="68"/>
      <c r="BX1914" s="68"/>
      <c r="BY1914" s="68"/>
      <c r="BZ1914" s="68"/>
      <c r="CA1914" s="68"/>
      <c r="CB1914" s="68"/>
      <c r="CC1914" s="68"/>
      <c r="CD1914" s="68"/>
      <c r="CE1914" s="68"/>
      <c r="CF1914" s="68"/>
      <c r="CG1914" s="68"/>
      <c r="CH1914" s="68"/>
      <c r="CI1914" s="68"/>
    </row>
    <row r="1915">
      <c r="A1915" s="66">
        <v>108.0</v>
      </c>
      <c r="B1915" s="68"/>
      <c r="C1915" s="67" t="s">
        <v>758</v>
      </c>
      <c r="D1915" s="67" t="s">
        <v>990</v>
      </c>
      <c r="E1915" s="66">
        <v>2020.0</v>
      </c>
      <c r="F1915" s="67" t="s">
        <v>991</v>
      </c>
      <c r="G1915" s="67" t="s">
        <v>824</v>
      </c>
      <c r="H1915" s="68"/>
      <c r="I1915" s="67" t="s">
        <v>95</v>
      </c>
      <c r="J1915" s="66">
        <v>2100.0</v>
      </c>
      <c r="K1915" s="66">
        <v>545.92</v>
      </c>
      <c r="L1915" s="66">
        <v>2010.0</v>
      </c>
      <c r="M1915" s="67" t="s">
        <v>85</v>
      </c>
      <c r="N1915" s="66">
        <v>271.0</v>
      </c>
      <c r="O1915" s="68"/>
      <c r="P1915" s="66">
        <v>0.001</v>
      </c>
      <c r="Q1915" s="66"/>
      <c r="R1915" s="66">
        <v>2.0</v>
      </c>
      <c r="S1915" s="68"/>
      <c r="T1915" s="66">
        <v>1.0</v>
      </c>
      <c r="U1915" s="68"/>
      <c r="V1915" s="68"/>
      <c r="W1915" s="68"/>
      <c r="X1915" s="69"/>
      <c r="Y1915" s="69"/>
      <c r="Z1915" s="66">
        <v>1.0</v>
      </c>
      <c r="AA1915" s="66">
        <v>1.0</v>
      </c>
      <c r="AB1915" s="68"/>
      <c r="AC1915" s="68"/>
      <c r="AD1915" s="68"/>
      <c r="AE1915" s="68"/>
      <c r="AF1915" s="68"/>
      <c r="AG1915" s="68"/>
      <c r="AH1915" s="68"/>
      <c r="AI1915" s="68"/>
      <c r="AJ1915" s="68"/>
      <c r="AK1915" s="68"/>
      <c r="AL1915" s="68"/>
      <c r="AM1915" s="68"/>
      <c r="AN1915" s="68"/>
      <c r="AO1915" s="68"/>
      <c r="AP1915" s="68"/>
      <c r="AQ1915" s="68"/>
      <c r="AR1915" s="68"/>
      <c r="AS1915" s="68"/>
      <c r="AT1915" s="68"/>
      <c r="AU1915" s="68"/>
      <c r="AV1915" s="68"/>
      <c r="AW1915" s="68"/>
      <c r="AX1915" s="68"/>
      <c r="AY1915" s="68"/>
      <c r="AZ1915" s="68"/>
      <c r="BA1915" s="68"/>
      <c r="BB1915" s="68"/>
      <c r="BC1915" s="68"/>
      <c r="BD1915" s="68"/>
      <c r="BE1915" s="68"/>
      <c r="BF1915" s="68"/>
      <c r="BG1915" s="68"/>
      <c r="BH1915" s="68"/>
      <c r="BI1915" s="68"/>
      <c r="BJ1915" s="68"/>
      <c r="BK1915" s="68"/>
      <c r="BL1915" s="68"/>
      <c r="BM1915" s="68"/>
      <c r="BN1915" s="68"/>
      <c r="BO1915" s="68"/>
      <c r="BP1915" s="68"/>
      <c r="BQ1915" s="68"/>
      <c r="BR1915" s="68"/>
      <c r="BS1915" s="68"/>
      <c r="BT1915" s="68"/>
      <c r="BU1915" s="68"/>
      <c r="BV1915" s="68"/>
      <c r="BW1915" s="68"/>
      <c r="BX1915" s="68"/>
      <c r="BY1915" s="68"/>
      <c r="BZ1915" s="68"/>
      <c r="CA1915" s="68"/>
      <c r="CB1915" s="68"/>
      <c r="CC1915" s="68"/>
      <c r="CD1915" s="68"/>
      <c r="CE1915" s="68"/>
      <c r="CF1915" s="68"/>
      <c r="CG1915" s="68"/>
      <c r="CH1915" s="68"/>
      <c r="CI1915" s="68"/>
    </row>
    <row r="1916">
      <c r="A1916" s="66">
        <v>108.0</v>
      </c>
      <c r="B1916" s="68"/>
      <c r="C1916" s="67" t="s">
        <v>758</v>
      </c>
      <c r="D1916" s="67" t="s">
        <v>990</v>
      </c>
      <c r="E1916" s="66">
        <v>2020.0</v>
      </c>
      <c r="F1916" s="67" t="s">
        <v>991</v>
      </c>
      <c r="G1916" s="67" t="s">
        <v>824</v>
      </c>
      <c r="H1916" s="68"/>
      <c r="I1916" s="67" t="s">
        <v>95</v>
      </c>
      <c r="J1916" s="66">
        <v>2100.0</v>
      </c>
      <c r="K1916" s="66">
        <v>545.92</v>
      </c>
      <c r="L1916" s="66">
        <v>2010.0</v>
      </c>
      <c r="M1916" s="67" t="s">
        <v>85</v>
      </c>
      <c r="N1916" s="66">
        <v>271.0</v>
      </c>
      <c r="O1916" s="68"/>
      <c r="P1916" s="66">
        <v>0.001</v>
      </c>
      <c r="Q1916" s="66"/>
      <c r="R1916" s="66">
        <v>2.0</v>
      </c>
      <c r="S1916" s="68"/>
      <c r="T1916" s="66">
        <v>1.0</v>
      </c>
      <c r="U1916" s="68"/>
      <c r="V1916" s="68"/>
      <c r="W1916" s="68"/>
      <c r="X1916" s="69"/>
      <c r="Y1916" s="69"/>
      <c r="Z1916" s="66">
        <v>1.0</v>
      </c>
      <c r="AA1916" s="66">
        <v>1.0</v>
      </c>
      <c r="AB1916" s="68"/>
      <c r="AC1916" s="68"/>
      <c r="AD1916" s="68"/>
      <c r="AE1916" s="68"/>
      <c r="AF1916" s="68"/>
      <c r="AG1916" s="68"/>
      <c r="AH1916" s="68"/>
      <c r="AI1916" s="68"/>
      <c r="AJ1916" s="68"/>
      <c r="AK1916" s="68"/>
      <c r="AL1916" s="68"/>
      <c r="AM1916" s="68"/>
      <c r="AN1916" s="68"/>
      <c r="AO1916" s="68"/>
      <c r="AP1916" s="68"/>
      <c r="AQ1916" s="68"/>
      <c r="AR1916" s="68"/>
      <c r="AS1916" s="68"/>
      <c r="AT1916" s="68"/>
      <c r="AU1916" s="68"/>
      <c r="AV1916" s="68"/>
      <c r="AW1916" s="68"/>
      <c r="AX1916" s="68"/>
      <c r="AY1916" s="68"/>
      <c r="AZ1916" s="68"/>
      <c r="BA1916" s="68"/>
      <c r="BB1916" s="68"/>
      <c r="BC1916" s="68"/>
      <c r="BD1916" s="68"/>
      <c r="BE1916" s="68"/>
      <c r="BF1916" s="68"/>
      <c r="BG1916" s="68"/>
      <c r="BH1916" s="68"/>
      <c r="BI1916" s="68"/>
      <c r="BJ1916" s="68"/>
      <c r="BK1916" s="68"/>
      <c r="BL1916" s="68"/>
      <c r="BM1916" s="68"/>
      <c r="BN1916" s="68"/>
      <c r="BO1916" s="68"/>
      <c r="BP1916" s="68"/>
      <c r="BQ1916" s="68"/>
      <c r="BR1916" s="68"/>
      <c r="BS1916" s="68"/>
      <c r="BT1916" s="68"/>
      <c r="BU1916" s="68"/>
      <c r="BV1916" s="68"/>
      <c r="BW1916" s="68"/>
      <c r="BX1916" s="68"/>
      <c r="BY1916" s="68"/>
      <c r="BZ1916" s="68"/>
      <c r="CA1916" s="68"/>
      <c r="CB1916" s="68"/>
      <c r="CC1916" s="68"/>
      <c r="CD1916" s="68"/>
      <c r="CE1916" s="68"/>
      <c r="CF1916" s="68"/>
      <c r="CG1916" s="68"/>
      <c r="CH1916" s="68"/>
      <c r="CI1916" s="68"/>
    </row>
    <row r="1917">
      <c r="A1917" s="66">
        <v>108.0</v>
      </c>
      <c r="B1917" s="68"/>
      <c r="C1917" s="67" t="s">
        <v>758</v>
      </c>
      <c r="D1917" s="67" t="s">
        <v>990</v>
      </c>
      <c r="E1917" s="66">
        <v>2020.0</v>
      </c>
      <c r="F1917" s="67" t="s">
        <v>991</v>
      </c>
      <c r="G1917" s="67" t="s">
        <v>824</v>
      </c>
      <c r="H1917" s="68"/>
      <c r="I1917" s="67" t="s">
        <v>95</v>
      </c>
      <c r="J1917" s="66">
        <v>2100.0</v>
      </c>
      <c r="K1917" s="66">
        <v>545.92</v>
      </c>
      <c r="L1917" s="66">
        <v>2010.0</v>
      </c>
      <c r="M1917" s="67" t="s">
        <v>85</v>
      </c>
      <c r="N1917" s="66">
        <v>271.0</v>
      </c>
      <c r="O1917" s="68"/>
      <c r="P1917" s="66">
        <v>0.001</v>
      </c>
      <c r="Q1917" s="66"/>
      <c r="R1917" s="66">
        <v>2.0</v>
      </c>
      <c r="S1917" s="68"/>
      <c r="T1917" s="66">
        <v>1.0</v>
      </c>
      <c r="U1917" s="68"/>
      <c r="V1917" s="68"/>
      <c r="W1917" s="68"/>
      <c r="X1917" s="69"/>
      <c r="Y1917" s="69"/>
      <c r="Z1917" s="66">
        <v>1.0</v>
      </c>
      <c r="AA1917" s="66">
        <v>1.0</v>
      </c>
      <c r="AB1917" s="68"/>
      <c r="AC1917" s="68"/>
      <c r="AD1917" s="68"/>
      <c r="AE1917" s="68"/>
      <c r="AF1917" s="68"/>
      <c r="AG1917" s="68"/>
      <c r="AH1917" s="68"/>
      <c r="AI1917" s="68"/>
      <c r="AJ1917" s="68"/>
      <c r="AK1917" s="68"/>
      <c r="AL1917" s="68"/>
      <c r="AM1917" s="68"/>
      <c r="AN1917" s="68"/>
      <c r="AO1917" s="68"/>
      <c r="AP1917" s="68"/>
      <c r="AQ1917" s="68"/>
      <c r="AR1917" s="68"/>
      <c r="AS1917" s="68"/>
      <c r="AT1917" s="68"/>
      <c r="AU1917" s="68"/>
      <c r="AV1917" s="68"/>
      <c r="AW1917" s="68"/>
      <c r="AX1917" s="68"/>
      <c r="AY1917" s="68"/>
      <c r="AZ1917" s="68"/>
      <c r="BA1917" s="68"/>
      <c r="BB1917" s="68"/>
      <c r="BC1917" s="68"/>
      <c r="BD1917" s="68"/>
      <c r="BE1917" s="68"/>
      <c r="BF1917" s="68"/>
      <c r="BG1917" s="68"/>
      <c r="BH1917" s="68"/>
      <c r="BI1917" s="68"/>
      <c r="BJ1917" s="68"/>
      <c r="BK1917" s="68"/>
      <c r="BL1917" s="68"/>
      <c r="BM1917" s="68"/>
      <c r="BN1917" s="68"/>
      <c r="BO1917" s="68"/>
      <c r="BP1917" s="68"/>
      <c r="BQ1917" s="68"/>
      <c r="BR1917" s="68"/>
      <c r="BS1917" s="68"/>
      <c r="BT1917" s="68"/>
      <c r="BU1917" s="68"/>
      <c r="BV1917" s="68"/>
      <c r="BW1917" s="68"/>
      <c r="BX1917" s="68"/>
      <c r="BY1917" s="68"/>
      <c r="BZ1917" s="68"/>
      <c r="CA1917" s="68"/>
      <c r="CB1917" s="68"/>
      <c r="CC1917" s="68"/>
      <c r="CD1917" s="68"/>
      <c r="CE1917" s="68"/>
      <c r="CF1917" s="68"/>
      <c r="CG1917" s="68"/>
      <c r="CH1917" s="68"/>
      <c r="CI1917" s="68"/>
    </row>
    <row r="1918">
      <c r="A1918" s="66">
        <v>108.0</v>
      </c>
      <c r="B1918" s="68"/>
      <c r="C1918" s="67" t="s">
        <v>758</v>
      </c>
      <c r="D1918" s="67" t="s">
        <v>990</v>
      </c>
      <c r="E1918" s="66">
        <v>2020.0</v>
      </c>
      <c r="F1918" s="67" t="s">
        <v>991</v>
      </c>
      <c r="G1918" s="67" t="s">
        <v>824</v>
      </c>
      <c r="H1918" s="68"/>
      <c r="I1918" s="67" t="s">
        <v>95</v>
      </c>
      <c r="J1918" s="66">
        <v>2100.0</v>
      </c>
      <c r="K1918" s="66">
        <v>545.92</v>
      </c>
      <c r="L1918" s="66">
        <v>2010.0</v>
      </c>
      <c r="M1918" s="67" t="s">
        <v>85</v>
      </c>
      <c r="N1918" s="66">
        <v>271.0</v>
      </c>
      <c r="O1918" s="68"/>
      <c r="P1918" s="66">
        <v>0.001</v>
      </c>
      <c r="Q1918" s="66"/>
      <c r="R1918" s="66">
        <v>2.0</v>
      </c>
      <c r="S1918" s="68"/>
      <c r="T1918" s="66">
        <v>1.0</v>
      </c>
      <c r="U1918" s="68"/>
      <c r="V1918" s="68"/>
      <c r="W1918" s="68"/>
      <c r="X1918" s="69"/>
      <c r="Y1918" s="69"/>
      <c r="Z1918" s="66">
        <v>1.0</v>
      </c>
      <c r="AA1918" s="66">
        <v>1.0</v>
      </c>
      <c r="AB1918" s="68"/>
      <c r="AC1918" s="68"/>
      <c r="AD1918" s="68"/>
      <c r="AE1918" s="68"/>
      <c r="AF1918" s="68"/>
      <c r="AG1918" s="68"/>
      <c r="AH1918" s="68"/>
      <c r="AI1918" s="68"/>
      <c r="AJ1918" s="68"/>
      <c r="AK1918" s="68"/>
      <c r="AL1918" s="68"/>
      <c r="AM1918" s="68"/>
      <c r="AN1918" s="68"/>
      <c r="AO1918" s="68"/>
      <c r="AP1918" s="68"/>
      <c r="AQ1918" s="68"/>
      <c r="AR1918" s="68"/>
      <c r="AS1918" s="68"/>
      <c r="AT1918" s="68"/>
      <c r="AU1918" s="68"/>
      <c r="AV1918" s="68"/>
      <c r="AW1918" s="68"/>
      <c r="AX1918" s="68"/>
      <c r="AY1918" s="68"/>
      <c r="AZ1918" s="68"/>
      <c r="BA1918" s="68"/>
      <c r="BB1918" s="68"/>
      <c r="BC1918" s="68"/>
      <c r="BD1918" s="68"/>
      <c r="BE1918" s="68"/>
      <c r="BF1918" s="68"/>
      <c r="BG1918" s="68"/>
      <c r="BH1918" s="68"/>
      <c r="BI1918" s="68"/>
      <c r="BJ1918" s="68"/>
      <c r="BK1918" s="68"/>
      <c r="BL1918" s="68"/>
      <c r="BM1918" s="68"/>
      <c r="BN1918" s="68"/>
      <c r="BO1918" s="68"/>
      <c r="BP1918" s="68"/>
      <c r="BQ1918" s="68"/>
      <c r="BR1918" s="68"/>
      <c r="BS1918" s="68"/>
      <c r="BT1918" s="68"/>
      <c r="BU1918" s="68"/>
      <c r="BV1918" s="68"/>
      <c r="BW1918" s="68"/>
      <c r="BX1918" s="68"/>
      <c r="BY1918" s="68"/>
      <c r="BZ1918" s="68"/>
      <c r="CA1918" s="68"/>
      <c r="CB1918" s="68"/>
      <c r="CC1918" s="68"/>
      <c r="CD1918" s="68"/>
      <c r="CE1918" s="68"/>
      <c r="CF1918" s="68"/>
      <c r="CG1918" s="68"/>
      <c r="CH1918" s="68"/>
      <c r="CI1918" s="68"/>
    </row>
    <row r="1919">
      <c r="A1919" s="66">
        <v>108.0</v>
      </c>
      <c r="B1919" s="68"/>
      <c r="C1919" s="67" t="s">
        <v>758</v>
      </c>
      <c r="D1919" s="67" t="s">
        <v>990</v>
      </c>
      <c r="E1919" s="66">
        <v>2020.0</v>
      </c>
      <c r="F1919" s="67" t="s">
        <v>991</v>
      </c>
      <c r="G1919" s="67" t="s">
        <v>824</v>
      </c>
      <c r="H1919" s="68"/>
      <c r="I1919" s="67" t="s">
        <v>95</v>
      </c>
      <c r="J1919" s="66">
        <v>2100.0</v>
      </c>
      <c r="K1919" s="66">
        <v>618.53</v>
      </c>
      <c r="L1919" s="66">
        <v>2010.0</v>
      </c>
      <c r="M1919" s="67" t="s">
        <v>85</v>
      </c>
      <c r="N1919" s="66">
        <v>271.0</v>
      </c>
      <c r="O1919" s="68"/>
      <c r="P1919" s="66">
        <v>0.002</v>
      </c>
      <c r="Q1919" s="66"/>
      <c r="R1919" s="66">
        <v>0.9</v>
      </c>
      <c r="S1919" s="68"/>
      <c r="T1919" s="66">
        <v>1.0</v>
      </c>
      <c r="U1919" s="68"/>
      <c r="V1919" s="68"/>
      <c r="W1919" s="68"/>
      <c r="X1919" s="69"/>
      <c r="Y1919" s="69"/>
      <c r="Z1919" s="66">
        <v>1.0</v>
      </c>
      <c r="AA1919" s="66">
        <v>1.0</v>
      </c>
      <c r="AB1919" s="68"/>
      <c r="AC1919" s="68"/>
      <c r="AD1919" s="68"/>
      <c r="AE1919" s="68"/>
      <c r="AF1919" s="68"/>
      <c r="AG1919" s="68"/>
      <c r="AH1919" s="68"/>
      <c r="AI1919" s="68"/>
      <c r="AJ1919" s="68"/>
      <c r="AK1919" s="68"/>
      <c r="AL1919" s="68"/>
      <c r="AM1919" s="68"/>
      <c r="AN1919" s="68"/>
      <c r="AO1919" s="68"/>
      <c r="AP1919" s="68"/>
      <c r="AQ1919" s="68"/>
      <c r="AR1919" s="68"/>
      <c r="AS1919" s="68"/>
      <c r="AT1919" s="68"/>
      <c r="AU1919" s="68"/>
      <c r="AV1919" s="68"/>
      <c r="AW1919" s="68"/>
      <c r="AX1919" s="68"/>
      <c r="AY1919" s="68"/>
      <c r="AZ1919" s="68"/>
      <c r="BA1919" s="68"/>
      <c r="BB1919" s="68"/>
      <c r="BC1919" s="68"/>
      <c r="BD1919" s="68"/>
      <c r="BE1919" s="68"/>
      <c r="BF1919" s="68"/>
      <c r="BG1919" s="68"/>
      <c r="BH1919" s="68"/>
      <c r="BI1919" s="68"/>
      <c r="BJ1919" s="68"/>
      <c r="BK1919" s="68"/>
      <c r="BL1919" s="68"/>
      <c r="BM1919" s="68"/>
      <c r="BN1919" s="68"/>
      <c r="BO1919" s="68"/>
      <c r="BP1919" s="68"/>
      <c r="BQ1919" s="68"/>
      <c r="BR1919" s="68"/>
      <c r="BS1919" s="68"/>
      <c r="BT1919" s="68"/>
      <c r="BU1919" s="68"/>
      <c r="BV1919" s="68"/>
      <c r="BW1919" s="68"/>
      <c r="BX1919" s="68"/>
      <c r="BY1919" s="68"/>
      <c r="BZ1919" s="68"/>
      <c r="CA1919" s="68"/>
      <c r="CB1919" s="68"/>
      <c r="CC1919" s="68"/>
      <c r="CD1919" s="68"/>
      <c r="CE1919" s="68"/>
      <c r="CF1919" s="68"/>
      <c r="CG1919" s="68"/>
      <c r="CH1919" s="68"/>
      <c r="CI1919" s="68"/>
    </row>
    <row r="1920">
      <c r="A1920" s="66">
        <v>108.0</v>
      </c>
      <c r="B1920" s="68"/>
      <c r="C1920" s="67" t="s">
        <v>758</v>
      </c>
      <c r="D1920" s="67" t="s">
        <v>990</v>
      </c>
      <c r="E1920" s="66">
        <v>2020.0</v>
      </c>
      <c r="F1920" s="67" t="s">
        <v>991</v>
      </c>
      <c r="G1920" s="67" t="s">
        <v>824</v>
      </c>
      <c r="H1920" s="68"/>
      <c r="I1920" s="67" t="s">
        <v>95</v>
      </c>
      <c r="J1920" s="66">
        <v>2100.0</v>
      </c>
      <c r="K1920" s="66">
        <v>531.32</v>
      </c>
      <c r="L1920" s="66">
        <v>2010.0</v>
      </c>
      <c r="M1920" s="67" t="s">
        <v>85</v>
      </c>
      <c r="N1920" s="66">
        <v>271.0</v>
      </c>
      <c r="O1920" s="68"/>
      <c r="P1920" s="66">
        <v>0.002</v>
      </c>
      <c r="Q1920" s="66"/>
      <c r="R1920" s="66">
        <v>2.0</v>
      </c>
      <c r="S1920" s="68"/>
      <c r="T1920" s="66">
        <v>1.0</v>
      </c>
      <c r="U1920" s="68"/>
      <c r="V1920" s="68"/>
      <c r="W1920" s="68"/>
      <c r="X1920" s="69"/>
      <c r="Y1920" s="69"/>
      <c r="Z1920" s="66">
        <v>1.0</v>
      </c>
      <c r="AA1920" s="66">
        <v>1.0</v>
      </c>
      <c r="AB1920" s="68"/>
      <c r="AC1920" s="68"/>
      <c r="AD1920" s="68"/>
      <c r="AE1920" s="68"/>
      <c r="AF1920" s="68"/>
      <c r="AG1920" s="68"/>
      <c r="AH1920" s="68"/>
      <c r="AI1920" s="68"/>
      <c r="AJ1920" s="68"/>
      <c r="AK1920" s="68"/>
      <c r="AL1920" s="68"/>
      <c r="AM1920" s="68"/>
      <c r="AN1920" s="68"/>
      <c r="AO1920" s="68"/>
      <c r="AP1920" s="68"/>
      <c r="AQ1920" s="68"/>
      <c r="AR1920" s="68"/>
      <c r="AS1920" s="68"/>
      <c r="AT1920" s="68"/>
      <c r="AU1920" s="68"/>
      <c r="AV1920" s="68"/>
      <c r="AW1920" s="68"/>
      <c r="AX1920" s="68"/>
      <c r="AY1920" s="68"/>
      <c r="AZ1920" s="68"/>
      <c r="BA1920" s="68"/>
      <c r="BB1920" s="68"/>
      <c r="BC1920" s="68"/>
      <c r="BD1920" s="68"/>
      <c r="BE1920" s="68"/>
      <c r="BF1920" s="68"/>
      <c r="BG1920" s="68"/>
      <c r="BH1920" s="68"/>
      <c r="BI1920" s="68"/>
      <c r="BJ1920" s="68"/>
      <c r="BK1920" s="68"/>
      <c r="BL1920" s="68"/>
      <c r="BM1920" s="68"/>
      <c r="BN1920" s="68"/>
      <c r="BO1920" s="68"/>
      <c r="BP1920" s="68"/>
      <c r="BQ1920" s="68"/>
      <c r="BR1920" s="68"/>
      <c r="BS1920" s="68"/>
      <c r="BT1920" s="68"/>
      <c r="BU1920" s="68"/>
      <c r="BV1920" s="68"/>
      <c r="BW1920" s="68"/>
      <c r="BX1920" s="68"/>
      <c r="BY1920" s="68"/>
      <c r="BZ1920" s="68"/>
      <c r="CA1920" s="68"/>
      <c r="CB1920" s="68"/>
      <c r="CC1920" s="68"/>
      <c r="CD1920" s="68"/>
      <c r="CE1920" s="68"/>
      <c r="CF1920" s="68"/>
      <c r="CG1920" s="68"/>
      <c r="CH1920" s="68"/>
      <c r="CI1920" s="68"/>
    </row>
    <row r="1921">
      <c r="A1921" s="66">
        <v>108.0</v>
      </c>
      <c r="B1921" s="68"/>
      <c r="C1921" s="67" t="s">
        <v>758</v>
      </c>
      <c r="D1921" s="67" t="s">
        <v>990</v>
      </c>
      <c r="E1921" s="66">
        <v>2020.0</v>
      </c>
      <c r="F1921" s="67" t="s">
        <v>991</v>
      </c>
      <c r="G1921" s="67" t="s">
        <v>824</v>
      </c>
      <c r="H1921" s="68"/>
      <c r="I1921" s="67" t="s">
        <v>95</v>
      </c>
      <c r="J1921" s="66">
        <v>2100.0</v>
      </c>
      <c r="K1921" s="66">
        <v>615.61</v>
      </c>
      <c r="L1921" s="66">
        <v>2010.0</v>
      </c>
      <c r="M1921" s="67" t="s">
        <v>85</v>
      </c>
      <c r="N1921" s="66">
        <v>271.0</v>
      </c>
      <c r="O1921" s="68"/>
      <c r="P1921" s="66">
        <v>0.0025</v>
      </c>
      <c r="Q1921" s="66"/>
      <c r="R1921" s="66">
        <v>1.0000001</v>
      </c>
      <c r="S1921" s="68"/>
      <c r="T1921" s="66">
        <v>1.0</v>
      </c>
      <c r="U1921" s="68"/>
      <c r="V1921" s="68"/>
      <c r="W1921" s="68"/>
      <c r="X1921" s="69"/>
      <c r="Y1921" s="69"/>
      <c r="Z1921" s="66">
        <v>1.0</v>
      </c>
      <c r="AA1921" s="66">
        <v>1.0</v>
      </c>
      <c r="AB1921" s="68"/>
      <c r="AC1921" s="68"/>
      <c r="AD1921" s="68"/>
      <c r="AE1921" s="68"/>
      <c r="AF1921" s="68"/>
      <c r="AG1921" s="68"/>
      <c r="AH1921" s="68"/>
      <c r="AI1921" s="68"/>
      <c r="AJ1921" s="68"/>
      <c r="AK1921" s="68"/>
      <c r="AL1921" s="68"/>
      <c r="AM1921" s="68"/>
      <c r="AN1921" s="68"/>
      <c r="AO1921" s="68"/>
      <c r="AP1921" s="68"/>
      <c r="AQ1921" s="68"/>
      <c r="AR1921" s="68"/>
      <c r="AS1921" s="68"/>
      <c r="AT1921" s="68"/>
      <c r="AU1921" s="68"/>
      <c r="AV1921" s="68"/>
      <c r="AW1921" s="68"/>
      <c r="AX1921" s="68"/>
      <c r="AY1921" s="68"/>
      <c r="AZ1921" s="68"/>
      <c r="BA1921" s="68"/>
      <c r="BB1921" s="68"/>
      <c r="BC1921" s="68"/>
      <c r="BD1921" s="68"/>
      <c r="BE1921" s="68"/>
      <c r="BF1921" s="68"/>
      <c r="BG1921" s="68"/>
      <c r="BH1921" s="68"/>
      <c r="BI1921" s="68"/>
      <c r="BJ1921" s="68"/>
      <c r="BK1921" s="68"/>
      <c r="BL1921" s="68"/>
      <c r="BM1921" s="68"/>
      <c r="BN1921" s="68"/>
      <c r="BO1921" s="68"/>
      <c r="BP1921" s="68"/>
      <c r="BQ1921" s="68"/>
      <c r="BR1921" s="68"/>
      <c r="BS1921" s="68"/>
      <c r="BT1921" s="68"/>
      <c r="BU1921" s="68"/>
      <c r="BV1921" s="68"/>
      <c r="BW1921" s="68"/>
      <c r="BX1921" s="68"/>
      <c r="BY1921" s="68"/>
      <c r="BZ1921" s="68"/>
      <c r="CA1921" s="68"/>
      <c r="CB1921" s="68"/>
      <c r="CC1921" s="68"/>
      <c r="CD1921" s="68"/>
      <c r="CE1921" s="68"/>
      <c r="CF1921" s="68"/>
      <c r="CG1921" s="68"/>
      <c r="CH1921" s="68"/>
      <c r="CI1921" s="68"/>
    </row>
    <row r="1922">
      <c r="A1922" s="66">
        <v>108.0</v>
      </c>
      <c r="B1922" s="68"/>
      <c r="C1922" s="67" t="s">
        <v>758</v>
      </c>
      <c r="D1922" s="67" t="s">
        <v>990</v>
      </c>
      <c r="E1922" s="66">
        <v>2020.0</v>
      </c>
      <c r="F1922" s="67" t="s">
        <v>991</v>
      </c>
      <c r="G1922" s="67" t="s">
        <v>824</v>
      </c>
      <c r="H1922" s="68"/>
      <c r="I1922" s="67" t="s">
        <v>95</v>
      </c>
      <c r="J1922" s="66">
        <v>2100.0</v>
      </c>
      <c r="K1922" s="66">
        <v>594.15</v>
      </c>
      <c r="L1922" s="66">
        <v>2010.0</v>
      </c>
      <c r="M1922" s="67" t="s">
        <v>85</v>
      </c>
      <c r="N1922" s="66">
        <v>271.0</v>
      </c>
      <c r="O1922" s="68"/>
      <c r="P1922" s="66">
        <v>0.003</v>
      </c>
      <c r="Q1922" s="66"/>
      <c r="R1922" s="66">
        <v>1.4</v>
      </c>
      <c r="S1922" s="68"/>
      <c r="T1922" s="66">
        <v>1.0</v>
      </c>
      <c r="U1922" s="68"/>
      <c r="V1922" s="68"/>
      <c r="W1922" s="68"/>
      <c r="X1922" s="69"/>
      <c r="Y1922" s="69"/>
      <c r="Z1922" s="66">
        <v>1.0</v>
      </c>
      <c r="AA1922" s="66">
        <v>1.0</v>
      </c>
      <c r="AB1922" s="68"/>
      <c r="AC1922" s="68"/>
      <c r="AD1922" s="68"/>
      <c r="AE1922" s="68"/>
      <c r="AF1922" s="68"/>
      <c r="AG1922" s="68"/>
      <c r="AH1922" s="68"/>
      <c r="AI1922" s="68"/>
      <c r="AJ1922" s="68"/>
      <c r="AK1922" s="68"/>
      <c r="AL1922" s="68"/>
      <c r="AM1922" s="68"/>
      <c r="AN1922" s="68"/>
      <c r="AO1922" s="68"/>
      <c r="AP1922" s="68"/>
      <c r="AQ1922" s="68"/>
      <c r="AR1922" s="68"/>
      <c r="AS1922" s="68"/>
      <c r="AT1922" s="68"/>
      <c r="AU1922" s="68"/>
      <c r="AV1922" s="68"/>
      <c r="AW1922" s="68"/>
      <c r="AX1922" s="68"/>
      <c r="AY1922" s="68"/>
      <c r="AZ1922" s="68"/>
      <c r="BA1922" s="68"/>
      <c r="BB1922" s="68"/>
      <c r="BC1922" s="68"/>
      <c r="BD1922" s="68"/>
      <c r="BE1922" s="68"/>
      <c r="BF1922" s="68"/>
      <c r="BG1922" s="68"/>
      <c r="BH1922" s="68"/>
      <c r="BI1922" s="68"/>
      <c r="BJ1922" s="68"/>
      <c r="BK1922" s="68"/>
      <c r="BL1922" s="68"/>
      <c r="BM1922" s="68"/>
      <c r="BN1922" s="68"/>
      <c r="BO1922" s="68"/>
      <c r="BP1922" s="68"/>
      <c r="BQ1922" s="68"/>
      <c r="BR1922" s="68"/>
      <c r="BS1922" s="68"/>
      <c r="BT1922" s="68"/>
      <c r="BU1922" s="68"/>
      <c r="BV1922" s="68"/>
      <c r="BW1922" s="68"/>
      <c r="BX1922" s="68"/>
      <c r="BY1922" s="68"/>
      <c r="BZ1922" s="68"/>
      <c r="CA1922" s="68"/>
      <c r="CB1922" s="68"/>
      <c r="CC1922" s="68"/>
      <c r="CD1922" s="68"/>
      <c r="CE1922" s="68"/>
      <c r="CF1922" s="68"/>
      <c r="CG1922" s="68"/>
      <c r="CH1922" s="68"/>
      <c r="CI1922" s="68"/>
    </row>
    <row r="1923">
      <c r="A1923" s="66">
        <v>108.0</v>
      </c>
      <c r="B1923" s="68"/>
      <c r="C1923" s="67" t="s">
        <v>758</v>
      </c>
      <c r="D1923" s="67" t="s">
        <v>990</v>
      </c>
      <c r="E1923" s="66">
        <v>2020.0</v>
      </c>
      <c r="F1923" s="67" t="s">
        <v>991</v>
      </c>
      <c r="G1923" s="67" t="s">
        <v>824</v>
      </c>
      <c r="H1923" s="68"/>
      <c r="I1923" s="67" t="s">
        <v>95</v>
      </c>
      <c r="J1923" s="66">
        <v>2100.0</v>
      </c>
      <c r="K1923" s="66">
        <v>517.6</v>
      </c>
      <c r="L1923" s="66">
        <v>2010.0</v>
      </c>
      <c r="M1923" s="67" t="s">
        <v>85</v>
      </c>
      <c r="N1923" s="66">
        <v>271.0</v>
      </c>
      <c r="O1923" s="68"/>
      <c r="P1923" s="66">
        <v>0.003</v>
      </c>
      <c r="Q1923" s="66"/>
      <c r="R1923" s="66">
        <v>2.0</v>
      </c>
      <c r="S1923" s="68"/>
      <c r="T1923" s="66">
        <v>1.0</v>
      </c>
      <c r="U1923" s="68"/>
      <c r="V1923" s="68"/>
      <c r="W1923" s="68"/>
      <c r="X1923" s="69"/>
      <c r="Y1923" s="69"/>
      <c r="Z1923" s="66">
        <v>1.0</v>
      </c>
      <c r="AA1923" s="66">
        <v>1.0</v>
      </c>
      <c r="AB1923" s="68"/>
      <c r="AC1923" s="68"/>
      <c r="AD1923" s="68"/>
      <c r="AE1923" s="68"/>
      <c r="AF1923" s="68"/>
      <c r="AG1923" s="68"/>
      <c r="AH1923" s="68"/>
      <c r="AI1923" s="68"/>
      <c r="AJ1923" s="68"/>
      <c r="AK1923" s="68"/>
      <c r="AL1923" s="68"/>
      <c r="AM1923" s="68"/>
      <c r="AN1923" s="68"/>
      <c r="AO1923" s="68"/>
      <c r="AP1923" s="68"/>
      <c r="AQ1923" s="68"/>
      <c r="AR1923" s="68"/>
      <c r="AS1923" s="68"/>
      <c r="AT1923" s="68"/>
      <c r="AU1923" s="68"/>
      <c r="AV1923" s="68"/>
      <c r="AW1923" s="68"/>
      <c r="AX1923" s="68"/>
      <c r="AY1923" s="68"/>
      <c r="AZ1923" s="68"/>
      <c r="BA1923" s="68"/>
      <c r="BB1923" s="68"/>
      <c r="BC1923" s="68"/>
      <c r="BD1923" s="68"/>
      <c r="BE1923" s="68"/>
      <c r="BF1923" s="68"/>
      <c r="BG1923" s="68"/>
      <c r="BH1923" s="68"/>
      <c r="BI1923" s="68"/>
      <c r="BJ1923" s="68"/>
      <c r="BK1923" s="68"/>
      <c r="BL1923" s="68"/>
      <c r="BM1923" s="68"/>
      <c r="BN1923" s="68"/>
      <c r="BO1923" s="68"/>
      <c r="BP1923" s="68"/>
      <c r="BQ1923" s="68"/>
      <c r="BR1923" s="68"/>
      <c r="BS1923" s="68"/>
      <c r="BT1923" s="68"/>
      <c r="BU1923" s="68"/>
      <c r="BV1923" s="68"/>
      <c r="BW1923" s="68"/>
      <c r="BX1923" s="68"/>
      <c r="BY1923" s="68"/>
      <c r="BZ1923" s="68"/>
      <c r="CA1923" s="68"/>
      <c r="CB1923" s="68"/>
      <c r="CC1923" s="68"/>
      <c r="CD1923" s="68"/>
      <c r="CE1923" s="68"/>
      <c r="CF1923" s="68"/>
      <c r="CG1923" s="68"/>
      <c r="CH1923" s="68"/>
      <c r="CI1923" s="68"/>
    </row>
    <row r="1924">
      <c r="A1924" s="66">
        <v>108.0</v>
      </c>
      <c r="B1924" s="68"/>
      <c r="C1924" s="67" t="s">
        <v>758</v>
      </c>
      <c r="D1924" s="67" t="s">
        <v>990</v>
      </c>
      <c r="E1924" s="66">
        <v>2020.0</v>
      </c>
      <c r="F1924" s="67" t="s">
        <v>991</v>
      </c>
      <c r="G1924" s="67" t="s">
        <v>824</v>
      </c>
      <c r="H1924" s="68"/>
      <c r="I1924" s="67" t="s">
        <v>95</v>
      </c>
      <c r="J1924" s="66">
        <v>2100.0</v>
      </c>
      <c r="K1924" s="66">
        <v>639.51</v>
      </c>
      <c r="L1924" s="66">
        <v>2010.0</v>
      </c>
      <c r="M1924" s="67" t="s">
        <v>85</v>
      </c>
      <c r="N1924" s="66">
        <v>271.0</v>
      </c>
      <c r="O1924" s="68"/>
      <c r="P1924" s="66">
        <v>0.005</v>
      </c>
      <c r="Q1924" s="66"/>
      <c r="R1924" s="66">
        <v>0.25</v>
      </c>
      <c r="S1924" s="68"/>
      <c r="T1924" s="66">
        <v>1.0</v>
      </c>
      <c r="U1924" s="68"/>
      <c r="V1924" s="68"/>
      <c r="W1924" s="68"/>
      <c r="X1924" s="69"/>
      <c r="Y1924" s="69"/>
      <c r="Z1924" s="66">
        <v>1.0</v>
      </c>
      <c r="AA1924" s="66">
        <v>1.0</v>
      </c>
      <c r="AB1924" s="68"/>
      <c r="AC1924" s="68"/>
      <c r="AD1924" s="68"/>
      <c r="AE1924" s="68"/>
      <c r="AF1924" s="68"/>
      <c r="AG1924" s="68"/>
      <c r="AH1924" s="68"/>
      <c r="AI1924" s="68"/>
      <c r="AJ1924" s="68"/>
      <c r="AK1924" s="68"/>
      <c r="AL1924" s="68"/>
      <c r="AM1924" s="68"/>
      <c r="AN1924" s="68"/>
      <c r="AO1924" s="68"/>
      <c r="AP1924" s="68"/>
      <c r="AQ1924" s="68"/>
      <c r="AR1924" s="68"/>
      <c r="AS1924" s="68"/>
      <c r="AT1924" s="68"/>
      <c r="AU1924" s="68"/>
      <c r="AV1924" s="68"/>
      <c r="AW1924" s="68"/>
      <c r="AX1924" s="68"/>
      <c r="AY1924" s="68"/>
      <c r="AZ1924" s="68"/>
      <c r="BA1924" s="68"/>
      <c r="BB1924" s="68"/>
      <c r="BC1924" s="68"/>
      <c r="BD1924" s="68"/>
      <c r="BE1924" s="68"/>
      <c r="BF1924" s="68"/>
      <c r="BG1924" s="68"/>
      <c r="BH1924" s="68"/>
      <c r="BI1924" s="68"/>
      <c r="BJ1924" s="68"/>
      <c r="BK1924" s="68"/>
      <c r="BL1924" s="68"/>
      <c r="BM1924" s="68"/>
      <c r="BN1924" s="68"/>
      <c r="BO1924" s="68"/>
      <c r="BP1924" s="68"/>
      <c r="BQ1924" s="68"/>
      <c r="BR1924" s="68"/>
      <c r="BS1924" s="68"/>
      <c r="BT1924" s="68"/>
      <c r="BU1924" s="68"/>
      <c r="BV1924" s="68"/>
      <c r="BW1924" s="68"/>
      <c r="BX1924" s="68"/>
      <c r="BY1924" s="68"/>
      <c r="BZ1924" s="68"/>
      <c r="CA1924" s="68"/>
      <c r="CB1924" s="68"/>
      <c r="CC1924" s="68"/>
      <c r="CD1924" s="68"/>
      <c r="CE1924" s="68"/>
      <c r="CF1924" s="68"/>
      <c r="CG1924" s="68"/>
      <c r="CH1924" s="68"/>
      <c r="CI1924" s="68"/>
    </row>
    <row r="1925">
      <c r="A1925" s="66">
        <v>108.0</v>
      </c>
      <c r="B1925" s="68"/>
      <c r="C1925" s="67" t="s">
        <v>758</v>
      </c>
      <c r="D1925" s="67" t="s">
        <v>990</v>
      </c>
      <c r="E1925" s="66">
        <v>2020.0</v>
      </c>
      <c r="F1925" s="67" t="s">
        <v>991</v>
      </c>
      <c r="G1925" s="67" t="s">
        <v>824</v>
      </c>
      <c r="H1925" s="68"/>
      <c r="I1925" s="67" t="s">
        <v>95</v>
      </c>
      <c r="J1925" s="66">
        <v>2100.0</v>
      </c>
      <c r="K1925" s="66">
        <v>600.52</v>
      </c>
      <c r="L1925" s="66">
        <v>2010.0</v>
      </c>
      <c r="M1925" s="67" t="s">
        <v>85</v>
      </c>
      <c r="N1925" s="66">
        <v>271.0</v>
      </c>
      <c r="O1925" s="68"/>
      <c r="P1925" s="66">
        <v>0.005</v>
      </c>
      <c r="Q1925" s="66"/>
      <c r="R1925" s="66">
        <v>0.5</v>
      </c>
      <c r="S1925" s="68"/>
      <c r="T1925" s="66">
        <v>1.0</v>
      </c>
      <c r="U1925" s="68"/>
      <c r="V1925" s="68"/>
      <c r="W1925" s="68"/>
      <c r="X1925" s="69"/>
      <c r="Y1925" s="69"/>
      <c r="Z1925" s="66">
        <v>1.0</v>
      </c>
      <c r="AA1925" s="66">
        <v>1.0</v>
      </c>
      <c r="AB1925" s="68"/>
      <c r="AC1925" s="68"/>
      <c r="AD1925" s="68"/>
      <c r="AE1925" s="68"/>
      <c r="AF1925" s="68"/>
      <c r="AG1925" s="68"/>
      <c r="AH1925" s="68"/>
      <c r="AI1925" s="68"/>
      <c r="AJ1925" s="68"/>
      <c r="AK1925" s="68"/>
      <c r="AL1925" s="68"/>
      <c r="AM1925" s="68"/>
      <c r="AN1925" s="68"/>
      <c r="AO1925" s="68"/>
      <c r="AP1925" s="68"/>
      <c r="AQ1925" s="68"/>
      <c r="AR1925" s="68"/>
      <c r="AS1925" s="68"/>
      <c r="AT1925" s="68"/>
      <c r="AU1925" s="68"/>
      <c r="AV1925" s="68"/>
      <c r="AW1925" s="68"/>
      <c r="AX1925" s="68"/>
      <c r="AY1925" s="68"/>
      <c r="AZ1925" s="68"/>
      <c r="BA1925" s="68"/>
      <c r="BB1925" s="68"/>
      <c r="BC1925" s="68"/>
      <c r="BD1925" s="68"/>
      <c r="BE1925" s="68"/>
      <c r="BF1925" s="68"/>
      <c r="BG1925" s="68"/>
      <c r="BH1925" s="68"/>
      <c r="BI1925" s="68"/>
      <c r="BJ1925" s="68"/>
      <c r="BK1925" s="68"/>
      <c r="BL1925" s="68"/>
      <c r="BM1925" s="68"/>
      <c r="BN1925" s="68"/>
      <c r="BO1925" s="68"/>
      <c r="BP1925" s="68"/>
      <c r="BQ1925" s="68"/>
      <c r="BR1925" s="68"/>
      <c r="BS1925" s="68"/>
      <c r="BT1925" s="68"/>
      <c r="BU1925" s="68"/>
      <c r="BV1925" s="68"/>
      <c r="BW1925" s="68"/>
      <c r="BX1925" s="68"/>
      <c r="BY1925" s="68"/>
      <c r="BZ1925" s="68"/>
      <c r="CA1925" s="68"/>
      <c r="CB1925" s="68"/>
      <c r="CC1925" s="68"/>
      <c r="CD1925" s="68"/>
      <c r="CE1925" s="68"/>
      <c r="CF1925" s="68"/>
      <c r="CG1925" s="68"/>
      <c r="CH1925" s="68"/>
      <c r="CI1925" s="68"/>
    </row>
    <row r="1926">
      <c r="A1926" s="66">
        <v>108.0</v>
      </c>
      <c r="B1926" s="68"/>
      <c r="C1926" s="67" t="s">
        <v>758</v>
      </c>
      <c r="D1926" s="67" t="s">
        <v>990</v>
      </c>
      <c r="E1926" s="66">
        <v>2020.0</v>
      </c>
      <c r="F1926" s="67" t="s">
        <v>991</v>
      </c>
      <c r="G1926" s="67" t="s">
        <v>824</v>
      </c>
      <c r="H1926" s="68"/>
      <c r="I1926" s="67" t="s">
        <v>95</v>
      </c>
      <c r="J1926" s="66">
        <v>2100.0</v>
      </c>
      <c r="K1926" s="66">
        <v>600.52</v>
      </c>
      <c r="L1926" s="66">
        <v>2010.0</v>
      </c>
      <c r="M1926" s="67" t="s">
        <v>85</v>
      </c>
      <c r="N1926" s="66">
        <v>271.0</v>
      </c>
      <c r="O1926" s="68"/>
      <c r="P1926" s="66">
        <v>0.005</v>
      </c>
      <c r="Q1926" s="66"/>
      <c r="R1926" s="66">
        <v>0.5</v>
      </c>
      <c r="S1926" s="68"/>
      <c r="T1926" s="66">
        <v>1.0</v>
      </c>
      <c r="U1926" s="68"/>
      <c r="V1926" s="68"/>
      <c r="W1926" s="68"/>
      <c r="X1926" s="69"/>
      <c r="Y1926" s="69"/>
      <c r="Z1926" s="66">
        <v>1.0</v>
      </c>
      <c r="AA1926" s="66">
        <v>1.0</v>
      </c>
      <c r="AB1926" s="68"/>
      <c r="AC1926" s="68"/>
      <c r="AD1926" s="68"/>
      <c r="AE1926" s="68"/>
      <c r="AF1926" s="68"/>
      <c r="AG1926" s="68"/>
      <c r="AH1926" s="68"/>
      <c r="AI1926" s="68"/>
      <c r="AJ1926" s="68"/>
      <c r="AK1926" s="68"/>
      <c r="AL1926" s="68"/>
      <c r="AM1926" s="68"/>
      <c r="AN1926" s="68"/>
      <c r="AO1926" s="68"/>
      <c r="AP1926" s="68"/>
      <c r="AQ1926" s="68"/>
      <c r="AR1926" s="68"/>
      <c r="AS1926" s="68"/>
      <c r="AT1926" s="68"/>
      <c r="AU1926" s="68"/>
      <c r="AV1926" s="68"/>
      <c r="AW1926" s="68"/>
      <c r="AX1926" s="68"/>
      <c r="AY1926" s="68"/>
      <c r="AZ1926" s="68"/>
      <c r="BA1926" s="68"/>
      <c r="BB1926" s="68"/>
      <c r="BC1926" s="68"/>
      <c r="BD1926" s="68"/>
      <c r="BE1926" s="68"/>
      <c r="BF1926" s="68"/>
      <c r="BG1926" s="68"/>
      <c r="BH1926" s="68"/>
      <c r="BI1926" s="68"/>
      <c r="BJ1926" s="68"/>
      <c r="BK1926" s="68"/>
      <c r="BL1926" s="68"/>
      <c r="BM1926" s="68"/>
      <c r="BN1926" s="68"/>
      <c r="BO1926" s="68"/>
      <c r="BP1926" s="68"/>
      <c r="BQ1926" s="68"/>
      <c r="BR1926" s="68"/>
      <c r="BS1926" s="68"/>
      <c r="BT1926" s="68"/>
      <c r="BU1926" s="68"/>
      <c r="BV1926" s="68"/>
      <c r="BW1926" s="68"/>
      <c r="BX1926" s="68"/>
      <c r="BY1926" s="68"/>
      <c r="BZ1926" s="68"/>
      <c r="CA1926" s="68"/>
      <c r="CB1926" s="68"/>
      <c r="CC1926" s="68"/>
      <c r="CD1926" s="68"/>
      <c r="CE1926" s="68"/>
      <c r="CF1926" s="68"/>
      <c r="CG1926" s="68"/>
      <c r="CH1926" s="68"/>
      <c r="CI1926" s="68"/>
    </row>
    <row r="1927">
      <c r="A1927" s="66">
        <v>108.0</v>
      </c>
      <c r="B1927" s="68"/>
      <c r="C1927" s="67" t="s">
        <v>758</v>
      </c>
      <c r="D1927" s="67" t="s">
        <v>990</v>
      </c>
      <c r="E1927" s="66">
        <v>2020.0</v>
      </c>
      <c r="F1927" s="67" t="s">
        <v>991</v>
      </c>
      <c r="G1927" s="67" t="s">
        <v>824</v>
      </c>
      <c r="H1927" s="68"/>
      <c r="I1927" s="67" t="s">
        <v>95</v>
      </c>
      <c r="J1927" s="66">
        <v>2100.0</v>
      </c>
      <c r="K1927" s="66">
        <v>599.27</v>
      </c>
      <c r="L1927" s="66">
        <v>2010.0</v>
      </c>
      <c r="M1927" s="67" t="s">
        <v>85</v>
      </c>
      <c r="N1927" s="66">
        <v>271.0</v>
      </c>
      <c r="O1927" s="68"/>
      <c r="P1927" s="66">
        <v>0.005</v>
      </c>
      <c r="Q1927" s="66"/>
      <c r="R1927" s="66">
        <v>1.0000001</v>
      </c>
      <c r="S1927" s="68"/>
      <c r="T1927" s="66">
        <v>1.0</v>
      </c>
      <c r="U1927" s="68"/>
      <c r="V1927" s="68"/>
      <c r="W1927" s="68"/>
      <c r="X1927" s="69"/>
      <c r="Y1927" s="69"/>
      <c r="Z1927" s="66">
        <v>1.0</v>
      </c>
      <c r="AA1927" s="66">
        <v>1.0</v>
      </c>
      <c r="AB1927" s="68"/>
      <c r="AC1927" s="68"/>
      <c r="AD1927" s="68"/>
      <c r="AE1927" s="68"/>
      <c r="AF1927" s="68"/>
      <c r="AG1927" s="68"/>
      <c r="AH1927" s="68"/>
      <c r="AI1927" s="68"/>
      <c r="AJ1927" s="68"/>
      <c r="AK1927" s="68"/>
      <c r="AL1927" s="68"/>
      <c r="AM1927" s="68"/>
      <c r="AN1927" s="68"/>
      <c r="AO1927" s="68"/>
      <c r="AP1927" s="68"/>
      <c r="AQ1927" s="68"/>
      <c r="AR1927" s="68"/>
      <c r="AS1927" s="68"/>
      <c r="AT1927" s="68"/>
      <c r="AU1927" s="68"/>
      <c r="AV1927" s="68"/>
      <c r="AW1927" s="68"/>
      <c r="AX1927" s="68"/>
      <c r="AY1927" s="68"/>
      <c r="AZ1927" s="68"/>
      <c r="BA1927" s="68"/>
      <c r="BB1927" s="68"/>
      <c r="BC1927" s="68"/>
      <c r="BD1927" s="68"/>
      <c r="BE1927" s="68"/>
      <c r="BF1927" s="68"/>
      <c r="BG1927" s="68"/>
      <c r="BH1927" s="68"/>
      <c r="BI1927" s="68"/>
      <c r="BJ1927" s="68"/>
      <c r="BK1927" s="68"/>
      <c r="BL1927" s="68"/>
      <c r="BM1927" s="68"/>
      <c r="BN1927" s="68"/>
      <c r="BO1927" s="68"/>
      <c r="BP1927" s="68"/>
      <c r="BQ1927" s="68"/>
      <c r="BR1927" s="68"/>
      <c r="BS1927" s="68"/>
      <c r="BT1927" s="68"/>
      <c r="BU1927" s="68"/>
      <c r="BV1927" s="68"/>
      <c r="BW1927" s="68"/>
      <c r="BX1927" s="68"/>
      <c r="BY1927" s="68"/>
      <c r="BZ1927" s="68"/>
      <c r="CA1927" s="68"/>
      <c r="CB1927" s="68"/>
      <c r="CC1927" s="68"/>
      <c r="CD1927" s="68"/>
      <c r="CE1927" s="68"/>
      <c r="CF1927" s="68"/>
      <c r="CG1927" s="68"/>
      <c r="CH1927" s="68"/>
      <c r="CI1927" s="68"/>
    </row>
    <row r="1928">
      <c r="A1928" s="66">
        <v>108.0</v>
      </c>
      <c r="B1928" s="68"/>
      <c r="C1928" s="67" t="s">
        <v>758</v>
      </c>
      <c r="D1928" s="67" t="s">
        <v>990</v>
      </c>
      <c r="E1928" s="66">
        <v>2020.0</v>
      </c>
      <c r="F1928" s="67" t="s">
        <v>991</v>
      </c>
      <c r="G1928" s="67" t="s">
        <v>824</v>
      </c>
      <c r="H1928" s="68"/>
      <c r="I1928" s="67" t="s">
        <v>95</v>
      </c>
      <c r="J1928" s="66">
        <v>2100.0</v>
      </c>
      <c r="K1928" s="66">
        <v>599.27</v>
      </c>
      <c r="L1928" s="66">
        <v>2010.0</v>
      </c>
      <c r="M1928" s="67" t="s">
        <v>85</v>
      </c>
      <c r="N1928" s="66">
        <v>271.0</v>
      </c>
      <c r="O1928" s="68"/>
      <c r="P1928" s="66">
        <v>0.005</v>
      </c>
      <c r="Q1928" s="66"/>
      <c r="R1928" s="66">
        <v>1.0000001</v>
      </c>
      <c r="S1928" s="68"/>
      <c r="T1928" s="66">
        <v>1.0</v>
      </c>
      <c r="U1928" s="68"/>
      <c r="V1928" s="68"/>
      <c r="W1928" s="68"/>
      <c r="X1928" s="69"/>
      <c r="Y1928" s="69"/>
      <c r="Z1928" s="66">
        <v>1.0</v>
      </c>
      <c r="AA1928" s="66">
        <v>1.0</v>
      </c>
      <c r="AB1928" s="68"/>
      <c r="AC1928" s="68"/>
      <c r="AD1928" s="68"/>
      <c r="AE1928" s="68"/>
      <c r="AF1928" s="68"/>
      <c r="AG1928" s="68"/>
      <c r="AH1928" s="68"/>
      <c r="AI1928" s="68"/>
      <c r="AJ1928" s="68"/>
      <c r="AK1928" s="68"/>
      <c r="AL1928" s="68"/>
      <c r="AM1928" s="68"/>
      <c r="AN1928" s="68"/>
      <c r="AO1928" s="68"/>
      <c r="AP1928" s="68"/>
      <c r="AQ1928" s="68"/>
      <c r="AR1928" s="68"/>
      <c r="AS1928" s="68"/>
      <c r="AT1928" s="68"/>
      <c r="AU1928" s="68"/>
      <c r="AV1928" s="68"/>
      <c r="AW1928" s="68"/>
      <c r="AX1928" s="68"/>
      <c r="AY1928" s="68"/>
      <c r="AZ1928" s="68"/>
      <c r="BA1928" s="68"/>
      <c r="BB1928" s="68"/>
      <c r="BC1928" s="68"/>
      <c r="BD1928" s="68"/>
      <c r="BE1928" s="68"/>
      <c r="BF1928" s="68"/>
      <c r="BG1928" s="68"/>
      <c r="BH1928" s="68"/>
      <c r="BI1928" s="68"/>
      <c r="BJ1928" s="68"/>
      <c r="BK1928" s="68"/>
      <c r="BL1928" s="68"/>
      <c r="BM1928" s="68"/>
      <c r="BN1928" s="68"/>
      <c r="BO1928" s="68"/>
      <c r="BP1928" s="68"/>
      <c r="BQ1928" s="68"/>
      <c r="BR1928" s="68"/>
      <c r="BS1928" s="68"/>
      <c r="BT1928" s="68"/>
      <c r="BU1928" s="68"/>
      <c r="BV1928" s="68"/>
      <c r="BW1928" s="68"/>
      <c r="BX1928" s="68"/>
      <c r="BY1928" s="68"/>
      <c r="BZ1928" s="68"/>
      <c r="CA1928" s="68"/>
      <c r="CB1928" s="68"/>
      <c r="CC1928" s="68"/>
      <c r="CD1928" s="68"/>
      <c r="CE1928" s="68"/>
      <c r="CF1928" s="68"/>
      <c r="CG1928" s="68"/>
      <c r="CH1928" s="68"/>
      <c r="CI1928" s="68"/>
    </row>
    <row r="1929">
      <c r="A1929" s="66">
        <v>108.0</v>
      </c>
      <c r="B1929" s="68"/>
      <c r="C1929" s="67" t="s">
        <v>758</v>
      </c>
      <c r="D1929" s="67" t="s">
        <v>990</v>
      </c>
      <c r="E1929" s="66">
        <v>2020.0</v>
      </c>
      <c r="F1929" s="67" t="s">
        <v>991</v>
      </c>
      <c r="G1929" s="67" t="s">
        <v>824</v>
      </c>
      <c r="H1929" s="68"/>
      <c r="I1929" s="67" t="s">
        <v>95</v>
      </c>
      <c r="J1929" s="66">
        <v>2100.0</v>
      </c>
      <c r="K1929" s="66">
        <v>599.27</v>
      </c>
      <c r="L1929" s="66">
        <v>2010.0</v>
      </c>
      <c r="M1929" s="67" t="s">
        <v>85</v>
      </c>
      <c r="N1929" s="66">
        <v>271.0</v>
      </c>
      <c r="O1929" s="68"/>
      <c r="P1929" s="66">
        <v>0.005</v>
      </c>
      <c r="Q1929" s="66"/>
      <c r="R1929" s="66">
        <v>1.0000001</v>
      </c>
      <c r="S1929" s="68"/>
      <c r="T1929" s="66">
        <v>1.0</v>
      </c>
      <c r="U1929" s="68"/>
      <c r="V1929" s="68"/>
      <c r="W1929" s="68"/>
      <c r="X1929" s="69"/>
      <c r="Y1929" s="69"/>
      <c r="Z1929" s="66">
        <v>1.0</v>
      </c>
      <c r="AA1929" s="66">
        <v>1.0</v>
      </c>
      <c r="AB1929" s="68"/>
      <c r="AC1929" s="68"/>
      <c r="AD1929" s="68"/>
      <c r="AE1929" s="68"/>
      <c r="AF1929" s="68"/>
      <c r="AG1929" s="68"/>
      <c r="AH1929" s="68"/>
      <c r="AI1929" s="68"/>
      <c r="AJ1929" s="68"/>
      <c r="AK1929" s="68"/>
      <c r="AL1929" s="68"/>
      <c r="AM1929" s="68"/>
      <c r="AN1929" s="68"/>
      <c r="AO1929" s="68"/>
      <c r="AP1929" s="68"/>
      <c r="AQ1929" s="68"/>
      <c r="AR1929" s="68"/>
      <c r="AS1929" s="68"/>
      <c r="AT1929" s="68"/>
      <c r="AU1929" s="68"/>
      <c r="AV1929" s="68"/>
      <c r="AW1929" s="68"/>
      <c r="AX1929" s="68"/>
      <c r="AY1929" s="68"/>
      <c r="AZ1929" s="68"/>
      <c r="BA1929" s="68"/>
      <c r="BB1929" s="68"/>
      <c r="BC1929" s="68"/>
      <c r="BD1929" s="68"/>
      <c r="BE1929" s="68"/>
      <c r="BF1929" s="68"/>
      <c r="BG1929" s="68"/>
      <c r="BH1929" s="68"/>
      <c r="BI1929" s="68"/>
      <c r="BJ1929" s="68"/>
      <c r="BK1929" s="68"/>
      <c r="BL1929" s="68"/>
      <c r="BM1929" s="68"/>
      <c r="BN1929" s="68"/>
      <c r="BO1929" s="68"/>
      <c r="BP1929" s="68"/>
      <c r="BQ1929" s="68"/>
      <c r="BR1929" s="68"/>
      <c r="BS1929" s="68"/>
      <c r="BT1929" s="68"/>
      <c r="BU1929" s="68"/>
      <c r="BV1929" s="68"/>
      <c r="BW1929" s="68"/>
      <c r="BX1929" s="68"/>
      <c r="BY1929" s="68"/>
      <c r="BZ1929" s="68"/>
      <c r="CA1929" s="68"/>
      <c r="CB1929" s="68"/>
      <c r="CC1929" s="68"/>
      <c r="CD1929" s="68"/>
      <c r="CE1929" s="68"/>
      <c r="CF1929" s="68"/>
      <c r="CG1929" s="68"/>
      <c r="CH1929" s="68"/>
      <c r="CI1929" s="68"/>
    </row>
    <row r="1930">
      <c r="A1930" s="66">
        <v>108.0</v>
      </c>
      <c r="B1930" s="68"/>
      <c r="C1930" s="67" t="s">
        <v>758</v>
      </c>
      <c r="D1930" s="67" t="s">
        <v>990</v>
      </c>
      <c r="E1930" s="66">
        <v>2020.0</v>
      </c>
      <c r="F1930" s="67" t="s">
        <v>991</v>
      </c>
      <c r="G1930" s="67" t="s">
        <v>824</v>
      </c>
      <c r="H1930" s="68"/>
      <c r="I1930" s="67" t="s">
        <v>95</v>
      </c>
      <c r="J1930" s="66">
        <v>2100.0</v>
      </c>
      <c r="K1930" s="66">
        <v>599.27</v>
      </c>
      <c r="L1930" s="66">
        <v>2010.0</v>
      </c>
      <c r="M1930" s="67" t="s">
        <v>85</v>
      </c>
      <c r="N1930" s="66">
        <v>271.0</v>
      </c>
      <c r="O1930" s="68"/>
      <c r="P1930" s="66">
        <v>0.005</v>
      </c>
      <c r="Q1930" s="66"/>
      <c r="R1930" s="66">
        <v>1.0000001</v>
      </c>
      <c r="S1930" s="68"/>
      <c r="T1930" s="66">
        <v>1.0</v>
      </c>
      <c r="U1930" s="68"/>
      <c r="V1930" s="68"/>
      <c r="W1930" s="68"/>
      <c r="X1930" s="69"/>
      <c r="Y1930" s="69"/>
      <c r="Z1930" s="66">
        <v>1.0</v>
      </c>
      <c r="AA1930" s="66">
        <v>1.0</v>
      </c>
      <c r="AB1930" s="68"/>
      <c r="AC1930" s="68"/>
      <c r="AD1930" s="68"/>
      <c r="AE1930" s="68"/>
      <c r="AF1930" s="68"/>
      <c r="AG1930" s="68"/>
      <c r="AH1930" s="68"/>
      <c r="AI1930" s="68"/>
      <c r="AJ1930" s="68"/>
      <c r="AK1930" s="68"/>
      <c r="AL1930" s="68"/>
      <c r="AM1930" s="68"/>
      <c r="AN1930" s="68"/>
      <c r="AO1930" s="68"/>
      <c r="AP1930" s="68"/>
      <c r="AQ1930" s="68"/>
      <c r="AR1930" s="68"/>
      <c r="AS1930" s="68"/>
      <c r="AT1930" s="68"/>
      <c r="AU1930" s="68"/>
      <c r="AV1930" s="68"/>
      <c r="AW1930" s="68"/>
      <c r="AX1930" s="68"/>
      <c r="AY1930" s="68"/>
      <c r="AZ1930" s="68"/>
      <c r="BA1930" s="68"/>
      <c r="BB1930" s="68"/>
      <c r="BC1930" s="68"/>
      <c r="BD1930" s="68"/>
      <c r="BE1930" s="68"/>
      <c r="BF1930" s="68"/>
      <c r="BG1930" s="68"/>
      <c r="BH1930" s="68"/>
      <c r="BI1930" s="68"/>
      <c r="BJ1930" s="68"/>
      <c r="BK1930" s="68"/>
      <c r="BL1930" s="68"/>
      <c r="BM1930" s="68"/>
      <c r="BN1930" s="68"/>
      <c r="BO1930" s="68"/>
      <c r="BP1930" s="68"/>
      <c r="BQ1930" s="68"/>
      <c r="BR1930" s="68"/>
      <c r="BS1930" s="68"/>
      <c r="BT1930" s="68"/>
      <c r="BU1930" s="68"/>
      <c r="BV1930" s="68"/>
      <c r="BW1930" s="68"/>
      <c r="BX1930" s="68"/>
      <c r="BY1930" s="68"/>
      <c r="BZ1930" s="68"/>
      <c r="CA1930" s="68"/>
      <c r="CB1930" s="68"/>
      <c r="CC1930" s="68"/>
      <c r="CD1930" s="68"/>
      <c r="CE1930" s="68"/>
      <c r="CF1930" s="68"/>
      <c r="CG1930" s="68"/>
      <c r="CH1930" s="68"/>
      <c r="CI1930" s="68"/>
    </row>
    <row r="1931">
      <c r="A1931" s="66">
        <v>108.0</v>
      </c>
      <c r="B1931" s="68"/>
      <c r="C1931" s="67" t="s">
        <v>758</v>
      </c>
      <c r="D1931" s="67" t="s">
        <v>990</v>
      </c>
      <c r="E1931" s="66">
        <v>2020.0</v>
      </c>
      <c r="F1931" s="67" t="s">
        <v>991</v>
      </c>
      <c r="G1931" s="67" t="s">
        <v>824</v>
      </c>
      <c r="H1931" s="68"/>
      <c r="I1931" s="67" t="s">
        <v>95</v>
      </c>
      <c r="J1931" s="66">
        <v>2100.0</v>
      </c>
      <c r="K1931" s="66">
        <v>599.27</v>
      </c>
      <c r="L1931" s="66">
        <v>2010.0</v>
      </c>
      <c r="M1931" s="67" t="s">
        <v>85</v>
      </c>
      <c r="N1931" s="66">
        <v>271.0</v>
      </c>
      <c r="O1931" s="68"/>
      <c r="P1931" s="66">
        <v>0.005</v>
      </c>
      <c r="Q1931" s="66"/>
      <c r="R1931" s="66">
        <v>1.0000001</v>
      </c>
      <c r="S1931" s="68"/>
      <c r="T1931" s="66">
        <v>1.0</v>
      </c>
      <c r="U1931" s="68"/>
      <c r="V1931" s="68"/>
      <c r="W1931" s="68"/>
      <c r="X1931" s="69"/>
      <c r="Y1931" s="69"/>
      <c r="Z1931" s="66">
        <v>1.0</v>
      </c>
      <c r="AA1931" s="66">
        <v>1.0</v>
      </c>
      <c r="AB1931" s="68"/>
      <c r="AC1931" s="68"/>
      <c r="AD1931" s="68"/>
      <c r="AE1931" s="68"/>
      <c r="AF1931" s="68"/>
      <c r="AG1931" s="68"/>
      <c r="AH1931" s="68"/>
      <c r="AI1931" s="68"/>
      <c r="AJ1931" s="68"/>
      <c r="AK1931" s="68"/>
      <c r="AL1931" s="68"/>
      <c r="AM1931" s="68"/>
      <c r="AN1931" s="68"/>
      <c r="AO1931" s="68"/>
      <c r="AP1931" s="68"/>
      <c r="AQ1931" s="68"/>
      <c r="AR1931" s="68"/>
      <c r="AS1931" s="68"/>
      <c r="AT1931" s="68"/>
      <c r="AU1931" s="68"/>
      <c r="AV1931" s="68"/>
      <c r="AW1931" s="68"/>
      <c r="AX1931" s="68"/>
      <c r="AY1931" s="68"/>
      <c r="AZ1931" s="68"/>
      <c r="BA1931" s="68"/>
      <c r="BB1931" s="68"/>
      <c r="BC1931" s="68"/>
      <c r="BD1931" s="68"/>
      <c r="BE1931" s="68"/>
      <c r="BF1931" s="68"/>
      <c r="BG1931" s="68"/>
      <c r="BH1931" s="68"/>
      <c r="BI1931" s="68"/>
      <c r="BJ1931" s="68"/>
      <c r="BK1931" s="68"/>
      <c r="BL1931" s="68"/>
      <c r="BM1931" s="68"/>
      <c r="BN1931" s="68"/>
      <c r="BO1931" s="68"/>
      <c r="BP1931" s="68"/>
      <c r="BQ1931" s="68"/>
      <c r="BR1931" s="68"/>
      <c r="BS1931" s="68"/>
      <c r="BT1931" s="68"/>
      <c r="BU1931" s="68"/>
      <c r="BV1931" s="68"/>
      <c r="BW1931" s="68"/>
      <c r="BX1931" s="68"/>
      <c r="BY1931" s="68"/>
      <c r="BZ1931" s="68"/>
      <c r="CA1931" s="68"/>
      <c r="CB1931" s="68"/>
      <c r="CC1931" s="68"/>
      <c r="CD1931" s="68"/>
      <c r="CE1931" s="68"/>
      <c r="CF1931" s="68"/>
      <c r="CG1931" s="68"/>
      <c r="CH1931" s="68"/>
      <c r="CI1931" s="68"/>
    </row>
    <row r="1932">
      <c r="A1932" s="66">
        <v>108.0</v>
      </c>
      <c r="B1932" s="68"/>
      <c r="C1932" s="67" t="s">
        <v>758</v>
      </c>
      <c r="D1932" s="67" t="s">
        <v>990</v>
      </c>
      <c r="E1932" s="66">
        <v>2020.0</v>
      </c>
      <c r="F1932" s="67" t="s">
        <v>991</v>
      </c>
      <c r="G1932" s="67" t="s">
        <v>824</v>
      </c>
      <c r="H1932" s="68"/>
      <c r="I1932" s="67" t="s">
        <v>95</v>
      </c>
      <c r="J1932" s="66">
        <v>2100.0</v>
      </c>
      <c r="K1932" s="66">
        <v>599.27</v>
      </c>
      <c r="L1932" s="66">
        <v>2010.0</v>
      </c>
      <c r="M1932" s="67" t="s">
        <v>85</v>
      </c>
      <c r="N1932" s="66">
        <v>271.0</v>
      </c>
      <c r="O1932" s="68"/>
      <c r="P1932" s="66">
        <v>0.005</v>
      </c>
      <c r="Q1932" s="66"/>
      <c r="R1932" s="66">
        <v>1.0000001</v>
      </c>
      <c r="S1932" s="68"/>
      <c r="T1932" s="66">
        <v>1.0</v>
      </c>
      <c r="U1932" s="68"/>
      <c r="V1932" s="68"/>
      <c r="W1932" s="68"/>
      <c r="X1932" s="69"/>
      <c r="Y1932" s="69"/>
      <c r="Z1932" s="66">
        <v>1.0</v>
      </c>
      <c r="AA1932" s="66">
        <v>1.0</v>
      </c>
      <c r="AB1932" s="68"/>
      <c r="AC1932" s="68"/>
      <c r="AD1932" s="68"/>
      <c r="AE1932" s="68"/>
      <c r="AF1932" s="68"/>
      <c r="AG1932" s="68"/>
      <c r="AH1932" s="68"/>
      <c r="AI1932" s="68"/>
      <c r="AJ1932" s="68"/>
      <c r="AK1932" s="68"/>
      <c r="AL1932" s="68"/>
      <c r="AM1932" s="68"/>
      <c r="AN1932" s="68"/>
      <c r="AO1932" s="68"/>
      <c r="AP1932" s="68"/>
      <c r="AQ1932" s="68"/>
      <c r="AR1932" s="68"/>
      <c r="AS1932" s="68"/>
      <c r="AT1932" s="68"/>
      <c r="AU1932" s="68"/>
      <c r="AV1932" s="68"/>
      <c r="AW1932" s="68"/>
      <c r="AX1932" s="68"/>
      <c r="AY1932" s="68"/>
      <c r="AZ1932" s="68"/>
      <c r="BA1932" s="68"/>
      <c r="BB1932" s="68"/>
      <c r="BC1932" s="68"/>
      <c r="BD1932" s="68"/>
      <c r="BE1932" s="68"/>
      <c r="BF1932" s="68"/>
      <c r="BG1932" s="68"/>
      <c r="BH1932" s="68"/>
      <c r="BI1932" s="68"/>
      <c r="BJ1932" s="68"/>
      <c r="BK1932" s="68"/>
      <c r="BL1932" s="68"/>
      <c r="BM1932" s="68"/>
      <c r="BN1932" s="68"/>
      <c r="BO1932" s="68"/>
      <c r="BP1932" s="68"/>
      <c r="BQ1932" s="68"/>
      <c r="BR1932" s="68"/>
      <c r="BS1932" s="68"/>
      <c r="BT1932" s="68"/>
      <c r="BU1932" s="68"/>
      <c r="BV1932" s="68"/>
      <c r="BW1932" s="68"/>
      <c r="BX1932" s="68"/>
      <c r="BY1932" s="68"/>
      <c r="BZ1932" s="68"/>
      <c r="CA1932" s="68"/>
      <c r="CB1932" s="68"/>
      <c r="CC1932" s="68"/>
      <c r="CD1932" s="68"/>
      <c r="CE1932" s="68"/>
      <c r="CF1932" s="68"/>
      <c r="CG1932" s="68"/>
      <c r="CH1932" s="68"/>
      <c r="CI1932" s="68"/>
    </row>
    <row r="1933">
      <c r="A1933" s="66">
        <v>108.0</v>
      </c>
      <c r="B1933" s="68"/>
      <c r="C1933" s="67" t="s">
        <v>758</v>
      </c>
      <c r="D1933" s="67" t="s">
        <v>990</v>
      </c>
      <c r="E1933" s="66">
        <v>2020.0</v>
      </c>
      <c r="F1933" s="67" t="s">
        <v>991</v>
      </c>
      <c r="G1933" s="67" t="s">
        <v>824</v>
      </c>
      <c r="H1933" s="68"/>
      <c r="I1933" s="67" t="s">
        <v>95</v>
      </c>
      <c r="J1933" s="66">
        <v>2100.0</v>
      </c>
      <c r="K1933" s="66">
        <v>599.27</v>
      </c>
      <c r="L1933" s="66">
        <v>2010.0</v>
      </c>
      <c r="M1933" s="67" t="s">
        <v>85</v>
      </c>
      <c r="N1933" s="66">
        <v>271.0</v>
      </c>
      <c r="O1933" s="68"/>
      <c r="P1933" s="66">
        <v>0.005</v>
      </c>
      <c r="Q1933" s="66"/>
      <c r="R1933" s="66">
        <v>1.0000001</v>
      </c>
      <c r="S1933" s="68"/>
      <c r="T1933" s="66">
        <v>1.0</v>
      </c>
      <c r="U1933" s="68"/>
      <c r="V1933" s="68"/>
      <c r="W1933" s="68"/>
      <c r="X1933" s="69"/>
      <c r="Y1933" s="69"/>
      <c r="Z1933" s="66">
        <v>1.0</v>
      </c>
      <c r="AA1933" s="66">
        <v>1.0</v>
      </c>
      <c r="AB1933" s="68"/>
      <c r="AC1933" s="68"/>
      <c r="AD1933" s="68"/>
      <c r="AE1933" s="68"/>
      <c r="AF1933" s="68"/>
      <c r="AG1933" s="68"/>
      <c r="AH1933" s="68"/>
      <c r="AI1933" s="68"/>
      <c r="AJ1933" s="68"/>
      <c r="AK1933" s="68"/>
      <c r="AL1933" s="68"/>
      <c r="AM1933" s="68"/>
      <c r="AN1933" s="68"/>
      <c r="AO1933" s="68"/>
      <c r="AP1933" s="68"/>
      <c r="AQ1933" s="68"/>
      <c r="AR1933" s="68"/>
      <c r="AS1933" s="68"/>
      <c r="AT1933" s="68"/>
      <c r="AU1933" s="68"/>
      <c r="AV1933" s="68"/>
      <c r="AW1933" s="68"/>
      <c r="AX1933" s="68"/>
      <c r="AY1933" s="68"/>
      <c r="AZ1933" s="68"/>
      <c r="BA1933" s="68"/>
      <c r="BB1933" s="68"/>
      <c r="BC1933" s="68"/>
      <c r="BD1933" s="68"/>
      <c r="BE1933" s="68"/>
      <c r="BF1933" s="68"/>
      <c r="BG1933" s="68"/>
      <c r="BH1933" s="68"/>
      <c r="BI1933" s="68"/>
      <c r="BJ1933" s="68"/>
      <c r="BK1933" s="68"/>
      <c r="BL1933" s="68"/>
      <c r="BM1933" s="68"/>
      <c r="BN1933" s="68"/>
      <c r="BO1933" s="68"/>
      <c r="BP1933" s="68"/>
      <c r="BQ1933" s="68"/>
      <c r="BR1933" s="68"/>
      <c r="BS1933" s="68"/>
      <c r="BT1933" s="68"/>
      <c r="BU1933" s="68"/>
      <c r="BV1933" s="68"/>
      <c r="BW1933" s="68"/>
      <c r="BX1933" s="68"/>
      <c r="BY1933" s="68"/>
      <c r="BZ1933" s="68"/>
      <c r="CA1933" s="68"/>
      <c r="CB1933" s="68"/>
      <c r="CC1933" s="68"/>
      <c r="CD1933" s="68"/>
      <c r="CE1933" s="68"/>
      <c r="CF1933" s="68"/>
      <c r="CG1933" s="68"/>
      <c r="CH1933" s="68"/>
      <c r="CI1933" s="68"/>
    </row>
    <row r="1934">
      <c r="A1934" s="66">
        <v>108.0</v>
      </c>
      <c r="B1934" s="68"/>
      <c r="C1934" s="67" t="s">
        <v>758</v>
      </c>
      <c r="D1934" s="67" t="s">
        <v>990</v>
      </c>
      <c r="E1934" s="66">
        <v>2020.0</v>
      </c>
      <c r="F1934" s="67" t="s">
        <v>991</v>
      </c>
      <c r="G1934" s="67" t="s">
        <v>824</v>
      </c>
      <c r="H1934" s="68"/>
      <c r="I1934" s="67" t="s">
        <v>95</v>
      </c>
      <c r="J1934" s="66">
        <v>2100.0</v>
      </c>
      <c r="K1934" s="66">
        <v>595.49</v>
      </c>
      <c r="L1934" s="66">
        <v>2010.0</v>
      </c>
      <c r="M1934" s="67" t="s">
        <v>85</v>
      </c>
      <c r="N1934" s="66">
        <v>271.0</v>
      </c>
      <c r="O1934" s="68"/>
      <c r="P1934" s="66">
        <v>0.005</v>
      </c>
      <c r="Q1934" s="66"/>
      <c r="R1934" s="66">
        <v>1.1</v>
      </c>
      <c r="S1934" s="68"/>
      <c r="T1934" s="66">
        <v>1.0</v>
      </c>
      <c r="U1934" s="68"/>
      <c r="V1934" s="68"/>
      <c r="W1934" s="68"/>
      <c r="X1934" s="69"/>
      <c r="Y1934" s="69"/>
      <c r="Z1934" s="66">
        <v>1.0</v>
      </c>
      <c r="AA1934" s="66">
        <v>1.0</v>
      </c>
      <c r="AB1934" s="68"/>
      <c r="AC1934" s="68"/>
      <c r="AD1934" s="68"/>
      <c r="AE1934" s="68"/>
      <c r="AF1934" s="68"/>
      <c r="AG1934" s="68"/>
      <c r="AH1934" s="68"/>
      <c r="AI1934" s="68"/>
      <c r="AJ1934" s="68"/>
      <c r="AK1934" s="68"/>
      <c r="AL1934" s="68"/>
      <c r="AM1934" s="68"/>
      <c r="AN1934" s="68"/>
      <c r="AO1934" s="68"/>
      <c r="AP1934" s="68"/>
      <c r="AQ1934" s="68"/>
      <c r="AR1934" s="68"/>
      <c r="AS1934" s="68"/>
      <c r="AT1934" s="68"/>
      <c r="AU1934" s="68"/>
      <c r="AV1934" s="68"/>
      <c r="AW1934" s="68"/>
      <c r="AX1934" s="68"/>
      <c r="AY1934" s="68"/>
      <c r="AZ1934" s="68"/>
      <c r="BA1934" s="68"/>
      <c r="BB1934" s="68"/>
      <c r="BC1934" s="68"/>
      <c r="BD1934" s="68"/>
      <c r="BE1934" s="68"/>
      <c r="BF1934" s="68"/>
      <c r="BG1934" s="68"/>
      <c r="BH1934" s="68"/>
      <c r="BI1934" s="68"/>
      <c r="BJ1934" s="68"/>
      <c r="BK1934" s="68"/>
      <c r="BL1934" s="68"/>
      <c r="BM1934" s="68"/>
      <c r="BN1934" s="68"/>
      <c r="BO1934" s="68"/>
      <c r="BP1934" s="68"/>
      <c r="BQ1934" s="68"/>
      <c r="BR1934" s="68"/>
      <c r="BS1934" s="68"/>
      <c r="BT1934" s="68"/>
      <c r="BU1934" s="68"/>
      <c r="BV1934" s="68"/>
      <c r="BW1934" s="68"/>
      <c r="BX1934" s="68"/>
      <c r="BY1934" s="68"/>
      <c r="BZ1934" s="68"/>
      <c r="CA1934" s="68"/>
      <c r="CB1934" s="68"/>
      <c r="CC1934" s="68"/>
      <c r="CD1934" s="68"/>
      <c r="CE1934" s="68"/>
      <c r="CF1934" s="68"/>
      <c r="CG1934" s="68"/>
      <c r="CH1934" s="68"/>
      <c r="CI1934" s="68"/>
    </row>
    <row r="1935">
      <c r="A1935" s="66">
        <v>108.0</v>
      </c>
      <c r="B1935" s="68"/>
      <c r="C1935" s="67" t="s">
        <v>758</v>
      </c>
      <c r="D1935" s="67" t="s">
        <v>990</v>
      </c>
      <c r="E1935" s="66">
        <v>2020.0</v>
      </c>
      <c r="F1935" s="67" t="s">
        <v>991</v>
      </c>
      <c r="G1935" s="67" t="s">
        <v>824</v>
      </c>
      <c r="H1935" s="68"/>
      <c r="I1935" s="67" t="s">
        <v>95</v>
      </c>
      <c r="J1935" s="66">
        <v>2100.0</v>
      </c>
      <c r="K1935" s="66">
        <v>590.07</v>
      </c>
      <c r="L1935" s="66">
        <v>2010.0</v>
      </c>
      <c r="M1935" s="67" t="s">
        <v>85</v>
      </c>
      <c r="N1935" s="66">
        <v>271.0</v>
      </c>
      <c r="O1935" s="68"/>
      <c r="P1935" s="66">
        <v>0.005</v>
      </c>
      <c r="Q1935" s="66"/>
      <c r="R1935" s="66">
        <v>1.2</v>
      </c>
      <c r="S1935" s="68"/>
      <c r="T1935" s="66">
        <v>1.0</v>
      </c>
      <c r="U1935" s="68"/>
      <c r="V1935" s="68"/>
      <c r="W1935" s="68"/>
      <c r="X1935" s="69"/>
      <c r="Y1935" s="69"/>
      <c r="Z1935" s="66">
        <v>1.0</v>
      </c>
      <c r="AA1935" s="66">
        <v>1.0</v>
      </c>
      <c r="AB1935" s="68"/>
      <c r="AC1935" s="68"/>
      <c r="AD1935" s="68"/>
      <c r="AE1935" s="68"/>
      <c r="AF1935" s="68"/>
      <c r="AG1935" s="68"/>
      <c r="AH1935" s="68"/>
      <c r="AI1935" s="68"/>
      <c r="AJ1935" s="68"/>
      <c r="AK1935" s="68"/>
      <c r="AL1935" s="68"/>
      <c r="AM1935" s="68"/>
      <c r="AN1935" s="68"/>
      <c r="AO1935" s="68"/>
      <c r="AP1935" s="68"/>
      <c r="AQ1935" s="68"/>
      <c r="AR1935" s="68"/>
      <c r="AS1935" s="68"/>
      <c r="AT1935" s="68"/>
      <c r="AU1935" s="68"/>
      <c r="AV1935" s="68"/>
      <c r="AW1935" s="68"/>
      <c r="AX1935" s="68"/>
      <c r="AY1935" s="68"/>
      <c r="AZ1935" s="68"/>
      <c r="BA1935" s="68"/>
      <c r="BB1935" s="68"/>
      <c r="BC1935" s="68"/>
      <c r="BD1935" s="68"/>
      <c r="BE1935" s="68"/>
      <c r="BF1935" s="68"/>
      <c r="BG1935" s="68"/>
      <c r="BH1935" s="68"/>
      <c r="BI1935" s="68"/>
      <c r="BJ1935" s="68"/>
      <c r="BK1935" s="68"/>
      <c r="BL1935" s="68"/>
      <c r="BM1935" s="68"/>
      <c r="BN1935" s="68"/>
      <c r="BO1935" s="68"/>
      <c r="BP1935" s="68"/>
      <c r="BQ1935" s="68"/>
      <c r="BR1935" s="68"/>
      <c r="BS1935" s="68"/>
      <c r="BT1935" s="68"/>
      <c r="BU1935" s="68"/>
      <c r="BV1935" s="68"/>
      <c r="BW1935" s="68"/>
      <c r="BX1935" s="68"/>
      <c r="BY1935" s="68"/>
      <c r="BZ1935" s="68"/>
      <c r="CA1935" s="68"/>
      <c r="CB1935" s="68"/>
      <c r="CC1935" s="68"/>
      <c r="CD1935" s="68"/>
      <c r="CE1935" s="68"/>
      <c r="CF1935" s="68"/>
      <c r="CG1935" s="68"/>
      <c r="CH1935" s="68"/>
      <c r="CI1935" s="68"/>
    </row>
    <row r="1936">
      <c r="A1936" s="66">
        <v>108.0</v>
      </c>
      <c r="B1936" s="68"/>
      <c r="C1936" s="67" t="s">
        <v>758</v>
      </c>
      <c r="D1936" s="67" t="s">
        <v>990</v>
      </c>
      <c r="E1936" s="66">
        <v>2020.0</v>
      </c>
      <c r="F1936" s="67" t="s">
        <v>991</v>
      </c>
      <c r="G1936" s="67" t="s">
        <v>824</v>
      </c>
      <c r="H1936" s="68"/>
      <c r="I1936" s="67" t="s">
        <v>95</v>
      </c>
      <c r="J1936" s="66">
        <v>2100.0</v>
      </c>
      <c r="K1936" s="66">
        <v>590.07</v>
      </c>
      <c r="L1936" s="66">
        <v>2010.0</v>
      </c>
      <c r="M1936" s="67" t="s">
        <v>85</v>
      </c>
      <c r="N1936" s="66">
        <v>271.0</v>
      </c>
      <c r="O1936" s="68"/>
      <c r="P1936" s="66">
        <v>0.005</v>
      </c>
      <c r="Q1936" s="66"/>
      <c r="R1936" s="66">
        <v>1.2</v>
      </c>
      <c r="S1936" s="68"/>
      <c r="T1936" s="66">
        <v>1.0</v>
      </c>
      <c r="U1936" s="68"/>
      <c r="V1936" s="68"/>
      <c r="W1936" s="68"/>
      <c r="X1936" s="69"/>
      <c r="Y1936" s="69"/>
      <c r="Z1936" s="66">
        <v>1.0</v>
      </c>
      <c r="AA1936" s="66">
        <v>1.0</v>
      </c>
      <c r="AB1936" s="68"/>
      <c r="AC1936" s="68"/>
      <c r="AD1936" s="68"/>
      <c r="AE1936" s="68"/>
      <c r="AF1936" s="68"/>
      <c r="AG1936" s="68"/>
      <c r="AH1936" s="68"/>
      <c r="AI1936" s="68"/>
      <c r="AJ1936" s="68"/>
      <c r="AK1936" s="68"/>
      <c r="AL1936" s="68"/>
      <c r="AM1936" s="68"/>
      <c r="AN1936" s="68"/>
      <c r="AO1936" s="68"/>
      <c r="AP1936" s="68"/>
      <c r="AQ1936" s="68"/>
      <c r="AR1936" s="68"/>
      <c r="AS1936" s="68"/>
      <c r="AT1936" s="68"/>
      <c r="AU1936" s="68"/>
      <c r="AV1936" s="68"/>
      <c r="AW1936" s="68"/>
      <c r="AX1936" s="68"/>
      <c r="AY1936" s="68"/>
      <c r="AZ1936" s="68"/>
      <c r="BA1936" s="68"/>
      <c r="BB1936" s="68"/>
      <c r="BC1936" s="68"/>
      <c r="BD1936" s="68"/>
      <c r="BE1936" s="68"/>
      <c r="BF1936" s="68"/>
      <c r="BG1936" s="68"/>
      <c r="BH1936" s="68"/>
      <c r="BI1936" s="68"/>
      <c r="BJ1936" s="68"/>
      <c r="BK1936" s="68"/>
      <c r="BL1936" s="68"/>
      <c r="BM1936" s="68"/>
      <c r="BN1936" s="68"/>
      <c r="BO1936" s="68"/>
      <c r="BP1936" s="68"/>
      <c r="BQ1936" s="68"/>
      <c r="BR1936" s="68"/>
      <c r="BS1936" s="68"/>
      <c r="BT1936" s="68"/>
      <c r="BU1936" s="68"/>
      <c r="BV1936" s="68"/>
      <c r="BW1936" s="68"/>
      <c r="BX1936" s="68"/>
      <c r="BY1936" s="68"/>
      <c r="BZ1936" s="68"/>
      <c r="CA1936" s="68"/>
      <c r="CB1936" s="68"/>
      <c r="CC1936" s="68"/>
      <c r="CD1936" s="68"/>
      <c r="CE1936" s="68"/>
      <c r="CF1936" s="68"/>
      <c r="CG1936" s="68"/>
      <c r="CH1936" s="68"/>
      <c r="CI1936" s="68"/>
    </row>
    <row r="1937">
      <c r="A1937" s="66">
        <v>108.0</v>
      </c>
      <c r="B1937" s="68"/>
      <c r="C1937" s="67" t="s">
        <v>758</v>
      </c>
      <c r="D1937" s="67" t="s">
        <v>990</v>
      </c>
      <c r="E1937" s="66">
        <v>2020.0</v>
      </c>
      <c r="F1937" s="67" t="s">
        <v>991</v>
      </c>
      <c r="G1937" s="67" t="s">
        <v>824</v>
      </c>
      <c r="H1937" s="68"/>
      <c r="I1937" s="67" t="s">
        <v>95</v>
      </c>
      <c r="J1937" s="66">
        <v>2100.0</v>
      </c>
      <c r="K1937" s="66">
        <v>573.17</v>
      </c>
      <c r="L1937" s="66">
        <v>2010.0</v>
      </c>
      <c r="M1937" s="67" t="s">
        <v>85</v>
      </c>
      <c r="N1937" s="66">
        <v>271.0</v>
      </c>
      <c r="O1937" s="68"/>
      <c r="P1937" s="66">
        <v>0.005</v>
      </c>
      <c r="Q1937" s="66"/>
      <c r="R1937" s="66">
        <v>1.4</v>
      </c>
      <c r="S1937" s="68"/>
      <c r="T1937" s="66">
        <v>1.0</v>
      </c>
      <c r="U1937" s="68"/>
      <c r="V1937" s="68"/>
      <c r="W1937" s="68"/>
      <c r="X1937" s="69"/>
      <c r="Y1937" s="69"/>
      <c r="Z1937" s="66">
        <v>1.0</v>
      </c>
      <c r="AA1937" s="66">
        <v>1.0</v>
      </c>
      <c r="AB1937" s="68"/>
      <c r="AC1937" s="68"/>
      <c r="AD1937" s="68"/>
      <c r="AE1937" s="68"/>
      <c r="AF1937" s="68"/>
      <c r="AG1937" s="68"/>
      <c r="AH1937" s="68"/>
      <c r="AI1937" s="68"/>
      <c r="AJ1937" s="68"/>
      <c r="AK1937" s="68"/>
      <c r="AL1937" s="68"/>
      <c r="AM1937" s="68"/>
      <c r="AN1937" s="68"/>
      <c r="AO1937" s="68"/>
      <c r="AP1937" s="68"/>
      <c r="AQ1937" s="68"/>
      <c r="AR1937" s="68"/>
      <c r="AS1937" s="68"/>
      <c r="AT1937" s="68"/>
      <c r="AU1937" s="68"/>
      <c r="AV1937" s="68"/>
      <c r="AW1937" s="68"/>
      <c r="AX1937" s="68"/>
      <c r="AY1937" s="68"/>
      <c r="AZ1937" s="68"/>
      <c r="BA1937" s="68"/>
      <c r="BB1937" s="68"/>
      <c r="BC1937" s="68"/>
      <c r="BD1937" s="68"/>
      <c r="BE1937" s="68"/>
      <c r="BF1937" s="68"/>
      <c r="BG1937" s="68"/>
      <c r="BH1937" s="68"/>
      <c r="BI1937" s="68"/>
      <c r="BJ1937" s="68"/>
      <c r="BK1937" s="68"/>
      <c r="BL1937" s="68"/>
      <c r="BM1937" s="68"/>
      <c r="BN1937" s="68"/>
      <c r="BO1937" s="68"/>
      <c r="BP1937" s="68"/>
      <c r="BQ1937" s="68"/>
      <c r="BR1937" s="68"/>
      <c r="BS1937" s="68"/>
      <c r="BT1937" s="68"/>
      <c r="BU1937" s="68"/>
      <c r="BV1937" s="68"/>
      <c r="BW1937" s="68"/>
      <c r="BX1937" s="68"/>
      <c r="BY1937" s="68"/>
      <c r="BZ1937" s="68"/>
      <c r="CA1937" s="68"/>
      <c r="CB1937" s="68"/>
      <c r="CC1937" s="68"/>
      <c r="CD1937" s="68"/>
      <c r="CE1937" s="68"/>
      <c r="CF1937" s="68"/>
      <c r="CG1937" s="68"/>
      <c r="CH1937" s="68"/>
      <c r="CI1937" s="68"/>
    </row>
    <row r="1938">
      <c r="A1938" s="66">
        <v>108.0</v>
      </c>
      <c r="B1938" s="68"/>
      <c r="C1938" s="67" t="s">
        <v>758</v>
      </c>
      <c r="D1938" s="67" t="s">
        <v>990</v>
      </c>
      <c r="E1938" s="66">
        <v>2020.0</v>
      </c>
      <c r="F1938" s="67" t="s">
        <v>991</v>
      </c>
      <c r="G1938" s="67" t="s">
        <v>824</v>
      </c>
      <c r="H1938" s="68"/>
      <c r="I1938" s="67" t="s">
        <v>95</v>
      </c>
      <c r="J1938" s="66">
        <v>2100.0</v>
      </c>
      <c r="K1938" s="66">
        <v>562.02</v>
      </c>
      <c r="L1938" s="66">
        <v>2010.0</v>
      </c>
      <c r="M1938" s="67" t="s">
        <v>85</v>
      </c>
      <c r="N1938" s="66">
        <v>271.0</v>
      </c>
      <c r="O1938" s="68"/>
      <c r="P1938" s="66">
        <v>0.005</v>
      </c>
      <c r="Q1938" s="66"/>
      <c r="R1938" s="66">
        <v>1.5</v>
      </c>
      <c r="S1938" s="68"/>
      <c r="T1938" s="66">
        <v>1.0</v>
      </c>
      <c r="U1938" s="68"/>
      <c r="V1938" s="68"/>
      <c r="W1938" s="68"/>
      <c r="X1938" s="69"/>
      <c r="Y1938" s="69"/>
      <c r="Z1938" s="66">
        <v>1.0</v>
      </c>
      <c r="AA1938" s="66">
        <v>1.0</v>
      </c>
      <c r="AB1938" s="68"/>
      <c r="AC1938" s="68"/>
      <c r="AD1938" s="68"/>
      <c r="AE1938" s="68"/>
      <c r="AF1938" s="68"/>
      <c r="AG1938" s="68"/>
      <c r="AH1938" s="68"/>
      <c r="AI1938" s="68"/>
      <c r="AJ1938" s="68"/>
      <c r="AK1938" s="68"/>
      <c r="AL1938" s="68"/>
      <c r="AM1938" s="68"/>
      <c r="AN1938" s="68"/>
      <c r="AO1938" s="68"/>
      <c r="AP1938" s="68"/>
      <c r="AQ1938" s="68"/>
      <c r="AR1938" s="68"/>
      <c r="AS1938" s="68"/>
      <c r="AT1938" s="68"/>
      <c r="AU1938" s="68"/>
      <c r="AV1938" s="68"/>
      <c r="AW1938" s="68"/>
      <c r="AX1938" s="68"/>
      <c r="AY1938" s="68"/>
      <c r="AZ1938" s="68"/>
      <c r="BA1938" s="68"/>
      <c r="BB1938" s="68"/>
      <c r="BC1938" s="68"/>
      <c r="BD1938" s="68"/>
      <c r="BE1938" s="68"/>
      <c r="BF1938" s="68"/>
      <c r="BG1938" s="68"/>
      <c r="BH1938" s="68"/>
      <c r="BI1938" s="68"/>
      <c r="BJ1938" s="68"/>
      <c r="BK1938" s="68"/>
      <c r="BL1938" s="68"/>
      <c r="BM1938" s="68"/>
      <c r="BN1938" s="68"/>
      <c r="BO1938" s="68"/>
      <c r="BP1938" s="68"/>
      <c r="BQ1938" s="68"/>
      <c r="BR1938" s="68"/>
      <c r="BS1938" s="68"/>
      <c r="BT1938" s="68"/>
      <c r="BU1938" s="68"/>
      <c r="BV1938" s="68"/>
      <c r="BW1938" s="68"/>
      <c r="BX1938" s="68"/>
      <c r="BY1938" s="68"/>
      <c r="BZ1938" s="68"/>
      <c r="CA1938" s="68"/>
      <c r="CB1938" s="68"/>
      <c r="CC1938" s="68"/>
      <c r="CD1938" s="68"/>
      <c r="CE1938" s="68"/>
      <c r="CF1938" s="68"/>
      <c r="CG1938" s="68"/>
      <c r="CH1938" s="68"/>
      <c r="CI1938" s="68"/>
    </row>
    <row r="1939">
      <c r="A1939" s="66">
        <v>108.0</v>
      </c>
      <c r="B1939" s="68"/>
      <c r="C1939" s="67" t="s">
        <v>758</v>
      </c>
      <c r="D1939" s="67" t="s">
        <v>990</v>
      </c>
      <c r="E1939" s="66">
        <v>2020.0</v>
      </c>
      <c r="F1939" s="67" t="s">
        <v>991</v>
      </c>
      <c r="G1939" s="67" t="s">
        <v>824</v>
      </c>
      <c r="H1939" s="68"/>
      <c r="I1939" s="67" t="s">
        <v>95</v>
      </c>
      <c r="J1939" s="66">
        <v>2100.0</v>
      </c>
      <c r="K1939" s="66">
        <v>562.02</v>
      </c>
      <c r="L1939" s="66">
        <v>2010.0</v>
      </c>
      <c r="M1939" s="67" t="s">
        <v>85</v>
      </c>
      <c r="N1939" s="66">
        <v>271.0</v>
      </c>
      <c r="O1939" s="68"/>
      <c r="P1939" s="66">
        <v>0.005</v>
      </c>
      <c r="Q1939" s="66"/>
      <c r="R1939" s="66">
        <v>1.5</v>
      </c>
      <c r="S1939" s="68"/>
      <c r="T1939" s="66">
        <v>1.0</v>
      </c>
      <c r="U1939" s="68"/>
      <c r="V1939" s="68"/>
      <c r="W1939" s="68"/>
      <c r="X1939" s="69"/>
      <c r="Y1939" s="69"/>
      <c r="Z1939" s="66">
        <v>1.0</v>
      </c>
      <c r="AA1939" s="66">
        <v>1.0</v>
      </c>
      <c r="AB1939" s="68"/>
      <c r="AC1939" s="68"/>
      <c r="AD1939" s="68"/>
      <c r="AE1939" s="68"/>
      <c r="AF1939" s="68"/>
      <c r="AG1939" s="68"/>
      <c r="AH1939" s="68"/>
      <c r="AI1939" s="68"/>
      <c r="AJ1939" s="68"/>
      <c r="AK1939" s="68"/>
      <c r="AL1939" s="68"/>
      <c r="AM1939" s="68"/>
      <c r="AN1939" s="68"/>
      <c r="AO1939" s="68"/>
      <c r="AP1939" s="68"/>
      <c r="AQ1939" s="68"/>
      <c r="AR1939" s="68"/>
      <c r="AS1939" s="68"/>
      <c r="AT1939" s="68"/>
      <c r="AU1939" s="68"/>
      <c r="AV1939" s="68"/>
      <c r="AW1939" s="68"/>
      <c r="AX1939" s="68"/>
      <c r="AY1939" s="68"/>
      <c r="AZ1939" s="68"/>
      <c r="BA1939" s="68"/>
      <c r="BB1939" s="68"/>
      <c r="BC1939" s="68"/>
      <c r="BD1939" s="68"/>
      <c r="BE1939" s="68"/>
      <c r="BF1939" s="68"/>
      <c r="BG1939" s="68"/>
      <c r="BH1939" s="68"/>
      <c r="BI1939" s="68"/>
      <c r="BJ1939" s="68"/>
      <c r="BK1939" s="68"/>
      <c r="BL1939" s="68"/>
      <c r="BM1939" s="68"/>
      <c r="BN1939" s="68"/>
      <c r="BO1939" s="68"/>
      <c r="BP1939" s="68"/>
      <c r="BQ1939" s="68"/>
      <c r="BR1939" s="68"/>
      <c r="BS1939" s="68"/>
      <c r="BT1939" s="68"/>
      <c r="BU1939" s="68"/>
      <c r="BV1939" s="68"/>
      <c r="BW1939" s="68"/>
      <c r="BX1939" s="68"/>
      <c r="BY1939" s="68"/>
      <c r="BZ1939" s="68"/>
      <c r="CA1939" s="68"/>
      <c r="CB1939" s="68"/>
      <c r="CC1939" s="68"/>
      <c r="CD1939" s="68"/>
      <c r="CE1939" s="68"/>
      <c r="CF1939" s="68"/>
      <c r="CG1939" s="68"/>
      <c r="CH1939" s="68"/>
      <c r="CI1939" s="68"/>
    </row>
    <row r="1940">
      <c r="A1940" s="66">
        <v>108.0</v>
      </c>
      <c r="B1940" s="68"/>
      <c r="C1940" s="67" t="s">
        <v>758</v>
      </c>
      <c r="D1940" s="67" t="s">
        <v>990</v>
      </c>
      <c r="E1940" s="66">
        <v>2020.0</v>
      </c>
      <c r="F1940" s="67" t="s">
        <v>991</v>
      </c>
      <c r="G1940" s="67" t="s">
        <v>824</v>
      </c>
      <c r="H1940" s="68"/>
      <c r="I1940" s="67" t="s">
        <v>95</v>
      </c>
      <c r="J1940" s="66">
        <v>2100.0</v>
      </c>
      <c r="K1940" s="66">
        <v>562.02</v>
      </c>
      <c r="L1940" s="66">
        <v>2010.0</v>
      </c>
      <c r="M1940" s="67" t="s">
        <v>85</v>
      </c>
      <c r="N1940" s="66">
        <v>271.0</v>
      </c>
      <c r="O1940" s="68"/>
      <c r="P1940" s="66">
        <v>0.005</v>
      </c>
      <c r="Q1940" s="66"/>
      <c r="R1940" s="66">
        <v>1.5</v>
      </c>
      <c r="S1940" s="68"/>
      <c r="T1940" s="66">
        <v>1.0</v>
      </c>
      <c r="U1940" s="68"/>
      <c r="V1940" s="68"/>
      <c r="W1940" s="68"/>
      <c r="X1940" s="69"/>
      <c r="Y1940" s="69"/>
      <c r="Z1940" s="66">
        <v>1.0</v>
      </c>
      <c r="AA1940" s="66">
        <v>1.0</v>
      </c>
      <c r="AB1940" s="68"/>
      <c r="AC1940" s="68"/>
      <c r="AD1940" s="68"/>
      <c r="AE1940" s="68"/>
      <c r="AF1940" s="68"/>
      <c r="AG1940" s="68"/>
      <c r="AH1940" s="68"/>
      <c r="AI1940" s="68"/>
      <c r="AJ1940" s="68"/>
      <c r="AK1940" s="68"/>
      <c r="AL1940" s="68"/>
      <c r="AM1940" s="68"/>
      <c r="AN1940" s="68"/>
      <c r="AO1940" s="68"/>
      <c r="AP1940" s="68"/>
      <c r="AQ1940" s="68"/>
      <c r="AR1940" s="68"/>
      <c r="AS1940" s="68"/>
      <c r="AT1940" s="68"/>
      <c r="AU1940" s="68"/>
      <c r="AV1940" s="68"/>
      <c r="AW1940" s="68"/>
      <c r="AX1940" s="68"/>
      <c r="AY1940" s="68"/>
      <c r="AZ1940" s="68"/>
      <c r="BA1940" s="68"/>
      <c r="BB1940" s="68"/>
      <c r="BC1940" s="68"/>
      <c r="BD1940" s="68"/>
      <c r="BE1940" s="68"/>
      <c r="BF1940" s="68"/>
      <c r="BG1940" s="68"/>
      <c r="BH1940" s="68"/>
      <c r="BI1940" s="68"/>
      <c r="BJ1940" s="68"/>
      <c r="BK1940" s="68"/>
      <c r="BL1940" s="68"/>
      <c r="BM1940" s="68"/>
      <c r="BN1940" s="68"/>
      <c r="BO1940" s="68"/>
      <c r="BP1940" s="68"/>
      <c r="BQ1940" s="68"/>
      <c r="BR1940" s="68"/>
      <c r="BS1940" s="68"/>
      <c r="BT1940" s="68"/>
      <c r="BU1940" s="68"/>
      <c r="BV1940" s="68"/>
      <c r="BW1940" s="68"/>
      <c r="BX1940" s="68"/>
      <c r="BY1940" s="68"/>
      <c r="BZ1940" s="68"/>
      <c r="CA1940" s="68"/>
      <c r="CB1940" s="68"/>
      <c r="CC1940" s="68"/>
      <c r="CD1940" s="68"/>
      <c r="CE1940" s="68"/>
      <c r="CF1940" s="68"/>
      <c r="CG1940" s="68"/>
      <c r="CH1940" s="68"/>
      <c r="CI1940" s="68"/>
    </row>
    <row r="1941">
      <c r="A1941" s="66">
        <v>108.0</v>
      </c>
      <c r="B1941" s="68"/>
      <c r="C1941" s="67" t="s">
        <v>758</v>
      </c>
      <c r="D1941" s="67" t="s">
        <v>990</v>
      </c>
      <c r="E1941" s="66">
        <v>2020.0</v>
      </c>
      <c r="F1941" s="67" t="s">
        <v>991</v>
      </c>
      <c r="G1941" s="67" t="s">
        <v>824</v>
      </c>
      <c r="H1941" s="68"/>
      <c r="I1941" s="67" t="s">
        <v>95</v>
      </c>
      <c r="J1941" s="66">
        <v>2100.0</v>
      </c>
      <c r="K1941" s="66">
        <v>489.72</v>
      </c>
      <c r="L1941" s="66">
        <v>2010.0</v>
      </c>
      <c r="M1941" s="67" t="s">
        <v>85</v>
      </c>
      <c r="N1941" s="66">
        <v>271.0</v>
      </c>
      <c r="O1941" s="68"/>
      <c r="P1941" s="66">
        <v>0.005</v>
      </c>
      <c r="Q1941" s="66"/>
      <c r="R1941" s="66">
        <v>2.0</v>
      </c>
      <c r="S1941" s="68"/>
      <c r="T1941" s="66">
        <v>1.0</v>
      </c>
      <c r="U1941" s="68"/>
      <c r="V1941" s="68"/>
      <c r="W1941" s="68"/>
      <c r="X1941" s="69"/>
      <c r="Y1941" s="69"/>
      <c r="Z1941" s="66">
        <v>1.0</v>
      </c>
      <c r="AA1941" s="66">
        <v>1.0</v>
      </c>
      <c r="AB1941" s="68"/>
      <c r="AC1941" s="68"/>
      <c r="AD1941" s="68"/>
      <c r="AE1941" s="68"/>
      <c r="AF1941" s="68"/>
      <c r="AG1941" s="68"/>
      <c r="AH1941" s="68"/>
      <c r="AI1941" s="68"/>
      <c r="AJ1941" s="68"/>
      <c r="AK1941" s="68"/>
      <c r="AL1941" s="68"/>
      <c r="AM1941" s="68"/>
      <c r="AN1941" s="68"/>
      <c r="AO1941" s="68"/>
      <c r="AP1941" s="68"/>
      <c r="AQ1941" s="68"/>
      <c r="AR1941" s="68"/>
      <c r="AS1941" s="68"/>
      <c r="AT1941" s="68"/>
      <c r="AU1941" s="68"/>
      <c r="AV1941" s="68"/>
      <c r="AW1941" s="68"/>
      <c r="AX1941" s="68"/>
      <c r="AY1941" s="68"/>
      <c r="AZ1941" s="68"/>
      <c r="BA1941" s="68"/>
      <c r="BB1941" s="68"/>
      <c r="BC1941" s="68"/>
      <c r="BD1941" s="68"/>
      <c r="BE1941" s="68"/>
      <c r="BF1941" s="68"/>
      <c r="BG1941" s="68"/>
      <c r="BH1941" s="68"/>
      <c r="BI1941" s="68"/>
      <c r="BJ1941" s="68"/>
      <c r="BK1941" s="68"/>
      <c r="BL1941" s="68"/>
      <c r="BM1941" s="68"/>
      <c r="BN1941" s="68"/>
      <c r="BO1941" s="68"/>
      <c r="BP1941" s="68"/>
      <c r="BQ1941" s="68"/>
      <c r="BR1941" s="68"/>
      <c r="BS1941" s="68"/>
      <c r="BT1941" s="68"/>
      <c r="BU1941" s="68"/>
      <c r="BV1941" s="68"/>
      <c r="BW1941" s="68"/>
      <c r="BX1941" s="68"/>
      <c r="BY1941" s="68"/>
      <c r="BZ1941" s="68"/>
      <c r="CA1941" s="68"/>
      <c r="CB1941" s="68"/>
      <c r="CC1941" s="68"/>
      <c r="CD1941" s="68"/>
      <c r="CE1941" s="68"/>
      <c r="CF1941" s="68"/>
      <c r="CG1941" s="68"/>
      <c r="CH1941" s="68"/>
      <c r="CI1941" s="68"/>
    </row>
    <row r="1942">
      <c r="A1942" s="66">
        <v>108.0</v>
      </c>
      <c r="B1942" s="68"/>
      <c r="C1942" s="67" t="s">
        <v>758</v>
      </c>
      <c r="D1942" s="67" t="s">
        <v>990</v>
      </c>
      <c r="E1942" s="66">
        <v>2020.0</v>
      </c>
      <c r="F1942" s="67" t="s">
        <v>991</v>
      </c>
      <c r="G1942" s="67" t="s">
        <v>824</v>
      </c>
      <c r="H1942" s="68"/>
      <c r="I1942" s="67" t="s">
        <v>95</v>
      </c>
      <c r="J1942" s="66">
        <v>2100.0</v>
      </c>
      <c r="K1942" s="66">
        <v>489.72</v>
      </c>
      <c r="L1942" s="66">
        <v>2010.0</v>
      </c>
      <c r="M1942" s="67" t="s">
        <v>85</v>
      </c>
      <c r="N1942" s="66">
        <v>271.0</v>
      </c>
      <c r="O1942" s="68"/>
      <c r="P1942" s="66">
        <v>0.005</v>
      </c>
      <c r="Q1942" s="66"/>
      <c r="R1942" s="66">
        <v>2.0</v>
      </c>
      <c r="S1942" s="68"/>
      <c r="T1942" s="66">
        <v>1.0</v>
      </c>
      <c r="U1942" s="68"/>
      <c r="V1942" s="68"/>
      <c r="W1942" s="68"/>
      <c r="X1942" s="69"/>
      <c r="Y1942" s="69"/>
      <c r="Z1942" s="66">
        <v>1.0</v>
      </c>
      <c r="AA1942" s="66">
        <v>1.0</v>
      </c>
      <c r="AB1942" s="68"/>
      <c r="AC1942" s="68"/>
      <c r="AD1942" s="68"/>
      <c r="AE1942" s="68"/>
      <c r="AF1942" s="68"/>
      <c r="AG1942" s="68"/>
      <c r="AH1942" s="68"/>
      <c r="AI1942" s="68"/>
      <c r="AJ1942" s="68"/>
      <c r="AK1942" s="68"/>
      <c r="AL1942" s="68"/>
      <c r="AM1942" s="68"/>
      <c r="AN1942" s="68"/>
      <c r="AO1942" s="68"/>
      <c r="AP1942" s="68"/>
      <c r="AQ1942" s="68"/>
      <c r="AR1942" s="68"/>
      <c r="AS1942" s="68"/>
      <c r="AT1942" s="68"/>
      <c r="AU1942" s="68"/>
      <c r="AV1942" s="68"/>
      <c r="AW1942" s="68"/>
      <c r="AX1942" s="68"/>
      <c r="AY1942" s="68"/>
      <c r="AZ1942" s="68"/>
      <c r="BA1942" s="68"/>
      <c r="BB1942" s="68"/>
      <c r="BC1942" s="68"/>
      <c r="BD1942" s="68"/>
      <c r="BE1942" s="68"/>
      <c r="BF1942" s="68"/>
      <c r="BG1942" s="68"/>
      <c r="BH1942" s="68"/>
      <c r="BI1942" s="68"/>
      <c r="BJ1942" s="68"/>
      <c r="BK1942" s="68"/>
      <c r="BL1942" s="68"/>
      <c r="BM1942" s="68"/>
      <c r="BN1942" s="68"/>
      <c r="BO1942" s="68"/>
      <c r="BP1942" s="68"/>
      <c r="BQ1942" s="68"/>
      <c r="BR1942" s="68"/>
      <c r="BS1942" s="68"/>
      <c r="BT1942" s="68"/>
      <c r="BU1942" s="68"/>
      <c r="BV1942" s="68"/>
      <c r="BW1942" s="68"/>
      <c r="BX1942" s="68"/>
      <c r="BY1942" s="68"/>
      <c r="BZ1942" s="68"/>
      <c r="CA1942" s="68"/>
      <c r="CB1942" s="68"/>
      <c r="CC1942" s="68"/>
      <c r="CD1942" s="68"/>
      <c r="CE1942" s="68"/>
      <c r="CF1942" s="68"/>
      <c r="CG1942" s="68"/>
      <c r="CH1942" s="68"/>
      <c r="CI1942" s="68"/>
    </row>
    <row r="1943">
      <c r="A1943" s="66">
        <v>108.0</v>
      </c>
      <c r="B1943" s="68"/>
      <c r="C1943" s="67" t="s">
        <v>758</v>
      </c>
      <c r="D1943" s="67" t="s">
        <v>990</v>
      </c>
      <c r="E1943" s="66">
        <v>2020.0</v>
      </c>
      <c r="F1943" s="67" t="s">
        <v>991</v>
      </c>
      <c r="G1943" s="67" t="s">
        <v>824</v>
      </c>
      <c r="H1943" s="68"/>
      <c r="I1943" s="67" t="s">
        <v>95</v>
      </c>
      <c r="J1943" s="66">
        <v>2100.0</v>
      </c>
      <c r="K1943" s="66">
        <v>489.72</v>
      </c>
      <c r="L1943" s="66">
        <v>2010.0</v>
      </c>
      <c r="M1943" s="67" t="s">
        <v>85</v>
      </c>
      <c r="N1943" s="66">
        <v>271.0</v>
      </c>
      <c r="O1943" s="68"/>
      <c r="P1943" s="66">
        <v>0.005</v>
      </c>
      <c r="Q1943" s="66"/>
      <c r="R1943" s="66">
        <v>2.0</v>
      </c>
      <c r="S1943" s="68"/>
      <c r="T1943" s="66">
        <v>1.0</v>
      </c>
      <c r="U1943" s="68"/>
      <c r="V1943" s="68"/>
      <c r="W1943" s="68"/>
      <c r="X1943" s="69"/>
      <c r="Y1943" s="69"/>
      <c r="Z1943" s="66">
        <v>1.0</v>
      </c>
      <c r="AA1943" s="66">
        <v>1.0</v>
      </c>
      <c r="AB1943" s="68"/>
      <c r="AC1943" s="68"/>
      <c r="AD1943" s="68"/>
      <c r="AE1943" s="68"/>
      <c r="AF1943" s="68"/>
      <c r="AG1943" s="68"/>
      <c r="AH1943" s="68"/>
      <c r="AI1943" s="68"/>
      <c r="AJ1943" s="68"/>
      <c r="AK1943" s="68"/>
      <c r="AL1943" s="68"/>
      <c r="AM1943" s="68"/>
      <c r="AN1943" s="68"/>
      <c r="AO1943" s="68"/>
      <c r="AP1943" s="68"/>
      <c r="AQ1943" s="68"/>
      <c r="AR1943" s="68"/>
      <c r="AS1943" s="68"/>
      <c r="AT1943" s="68"/>
      <c r="AU1943" s="68"/>
      <c r="AV1943" s="68"/>
      <c r="AW1943" s="68"/>
      <c r="AX1943" s="68"/>
      <c r="AY1943" s="68"/>
      <c r="AZ1943" s="68"/>
      <c r="BA1943" s="68"/>
      <c r="BB1943" s="68"/>
      <c r="BC1943" s="68"/>
      <c r="BD1943" s="68"/>
      <c r="BE1943" s="68"/>
      <c r="BF1943" s="68"/>
      <c r="BG1943" s="68"/>
      <c r="BH1943" s="68"/>
      <c r="BI1943" s="68"/>
      <c r="BJ1943" s="68"/>
      <c r="BK1943" s="68"/>
      <c r="BL1943" s="68"/>
      <c r="BM1943" s="68"/>
      <c r="BN1943" s="68"/>
      <c r="BO1943" s="68"/>
      <c r="BP1943" s="68"/>
      <c r="BQ1943" s="68"/>
      <c r="BR1943" s="68"/>
      <c r="BS1943" s="68"/>
      <c r="BT1943" s="68"/>
      <c r="BU1943" s="68"/>
      <c r="BV1943" s="68"/>
      <c r="BW1943" s="68"/>
      <c r="BX1943" s="68"/>
      <c r="BY1943" s="68"/>
      <c r="BZ1943" s="68"/>
      <c r="CA1943" s="68"/>
      <c r="CB1943" s="68"/>
      <c r="CC1943" s="68"/>
      <c r="CD1943" s="68"/>
      <c r="CE1943" s="68"/>
      <c r="CF1943" s="68"/>
      <c r="CG1943" s="68"/>
      <c r="CH1943" s="68"/>
      <c r="CI1943" s="68"/>
    </row>
    <row r="1944">
      <c r="A1944" s="66">
        <v>108.0</v>
      </c>
      <c r="B1944" s="68"/>
      <c r="C1944" s="67" t="s">
        <v>758</v>
      </c>
      <c r="D1944" s="67" t="s">
        <v>990</v>
      </c>
      <c r="E1944" s="66">
        <v>2020.0</v>
      </c>
      <c r="F1944" s="67" t="s">
        <v>991</v>
      </c>
      <c r="G1944" s="67" t="s">
        <v>824</v>
      </c>
      <c r="H1944" s="68"/>
      <c r="I1944" s="67" t="s">
        <v>95</v>
      </c>
      <c r="J1944" s="66">
        <v>2100.0</v>
      </c>
      <c r="K1944" s="66">
        <v>489.72</v>
      </c>
      <c r="L1944" s="66">
        <v>2010.0</v>
      </c>
      <c r="M1944" s="67" t="s">
        <v>85</v>
      </c>
      <c r="N1944" s="66">
        <v>271.0</v>
      </c>
      <c r="O1944" s="68"/>
      <c r="P1944" s="66">
        <v>0.005</v>
      </c>
      <c r="Q1944" s="66"/>
      <c r="R1944" s="66">
        <v>2.0</v>
      </c>
      <c r="S1944" s="68"/>
      <c r="T1944" s="66">
        <v>1.0</v>
      </c>
      <c r="U1944" s="68"/>
      <c r="V1944" s="68"/>
      <c r="W1944" s="68"/>
      <c r="X1944" s="69"/>
      <c r="Y1944" s="69"/>
      <c r="Z1944" s="66">
        <v>1.0</v>
      </c>
      <c r="AA1944" s="66">
        <v>1.0</v>
      </c>
      <c r="AB1944" s="68"/>
      <c r="AC1944" s="68"/>
      <c r="AD1944" s="68"/>
      <c r="AE1944" s="68"/>
      <c r="AF1944" s="68"/>
      <c r="AG1944" s="68"/>
      <c r="AH1944" s="68"/>
      <c r="AI1944" s="68"/>
      <c r="AJ1944" s="68"/>
      <c r="AK1944" s="68"/>
      <c r="AL1944" s="68"/>
      <c r="AM1944" s="68"/>
      <c r="AN1944" s="68"/>
      <c r="AO1944" s="68"/>
      <c r="AP1944" s="68"/>
      <c r="AQ1944" s="68"/>
      <c r="AR1944" s="68"/>
      <c r="AS1944" s="68"/>
      <c r="AT1944" s="68"/>
      <c r="AU1944" s="68"/>
      <c r="AV1944" s="68"/>
      <c r="AW1944" s="68"/>
      <c r="AX1944" s="68"/>
      <c r="AY1944" s="68"/>
      <c r="AZ1944" s="68"/>
      <c r="BA1944" s="68"/>
      <c r="BB1944" s="68"/>
      <c r="BC1944" s="68"/>
      <c r="BD1944" s="68"/>
      <c r="BE1944" s="68"/>
      <c r="BF1944" s="68"/>
      <c r="BG1944" s="68"/>
      <c r="BH1944" s="68"/>
      <c r="BI1944" s="68"/>
      <c r="BJ1944" s="68"/>
      <c r="BK1944" s="68"/>
      <c r="BL1944" s="68"/>
      <c r="BM1944" s="68"/>
      <c r="BN1944" s="68"/>
      <c r="BO1944" s="68"/>
      <c r="BP1944" s="68"/>
      <c r="BQ1944" s="68"/>
      <c r="BR1944" s="68"/>
      <c r="BS1944" s="68"/>
      <c r="BT1944" s="68"/>
      <c r="BU1944" s="68"/>
      <c r="BV1944" s="68"/>
      <c r="BW1944" s="68"/>
      <c r="BX1944" s="68"/>
      <c r="BY1944" s="68"/>
      <c r="BZ1944" s="68"/>
      <c r="CA1944" s="68"/>
      <c r="CB1944" s="68"/>
      <c r="CC1944" s="68"/>
      <c r="CD1944" s="68"/>
      <c r="CE1944" s="68"/>
      <c r="CF1944" s="68"/>
      <c r="CG1944" s="68"/>
      <c r="CH1944" s="68"/>
      <c r="CI1944" s="68"/>
    </row>
    <row r="1945">
      <c r="A1945" s="66">
        <v>108.0</v>
      </c>
      <c r="B1945" s="68"/>
      <c r="C1945" s="67" t="s">
        <v>758</v>
      </c>
      <c r="D1945" s="67" t="s">
        <v>990</v>
      </c>
      <c r="E1945" s="66">
        <v>2020.0</v>
      </c>
      <c r="F1945" s="67" t="s">
        <v>991</v>
      </c>
      <c r="G1945" s="67" t="s">
        <v>824</v>
      </c>
      <c r="H1945" s="68"/>
      <c r="I1945" s="67" t="s">
        <v>95</v>
      </c>
      <c r="J1945" s="66">
        <v>2100.0</v>
      </c>
      <c r="K1945" s="66">
        <v>525.25</v>
      </c>
      <c r="L1945" s="66">
        <v>2010.0</v>
      </c>
      <c r="M1945" s="67" t="s">
        <v>85</v>
      </c>
      <c r="N1945" s="66">
        <v>271.0</v>
      </c>
      <c r="O1945" s="68"/>
      <c r="P1945" s="66">
        <v>0.008</v>
      </c>
      <c r="Q1945" s="66"/>
      <c r="R1945" s="66">
        <v>1.5</v>
      </c>
      <c r="S1945" s="68"/>
      <c r="T1945" s="66">
        <v>1.0</v>
      </c>
      <c r="U1945" s="68"/>
      <c r="V1945" s="68"/>
      <c r="W1945" s="68"/>
      <c r="X1945" s="69"/>
      <c r="Y1945" s="69"/>
      <c r="Z1945" s="66">
        <v>1.0</v>
      </c>
      <c r="AA1945" s="66">
        <v>1.0</v>
      </c>
      <c r="AB1945" s="68"/>
      <c r="AC1945" s="68"/>
      <c r="AD1945" s="68"/>
      <c r="AE1945" s="68"/>
      <c r="AF1945" s="68"/>
      <c r="AG1945" s="68"/>
      <c r="AH1945" s="68"/>
      <c r="AI1945" s="68"/>
      <c r="AJ1945" s="68"/>
      <c r="AK1945" s="68"/>
      <c r="AL1945" s="68"/>
      <c r="AM1945" s="68"/>
      <c r="AN1945" s="68"/>
      <c r="AO1945" s="68"/>
      <c r="AP1945" s="68"/>
      <c r="AQ1945" s="68"/>
      <c r="AR1945" s="68"/>
      <c r="AS1945" s="68"/>
      <c r="AT1945" s="68"/>
      <c r="AU1945" s="68"/>
      <c r="AV1945" s="68"/>
      <c r="AW1945" s="68"/>
      <c r="AX1945" s="68"/>
      <c r="AY1945" s="68"/>
      <c r="AZ1945" s="68"/>
      <c r="BA1945" s="68"/>
      <c r="BB1945" s="68"/>
      <c r="BC1945" s="68"/>
      <c r="BD1945" s="68"/>
      <c r="BE1945" s="68"/>
      <c r="BF1945" s="68"/>
      <c r="BG1945" s="68"/>
      <c r="BH1945" s="68"/>
      <c r="BI1945" s="68"/>
      <c r="BJ1945" s="68"/>
      <c r="BK1945" s="68"/>
      <c r="BL1945" s="68"/>
      <c r="BM1945" s="68"/>
      <c r="BN1945" s="68"/>
      <c r="BO1945" s="68"/>
      <c r="BP1945" s="68"/>
      <c r="BQ1945" s="68"/>
      <c r="BR1945" s="68"/>
      <c r="BS1945" s="68"/>
      <c r="BT1945" s="68"/>
      <c r="BU1945" s="68"/>
      <c r="BV1945" s="68"/>
      <c r="BW1945" s="68"/>
      <c r="BX1945" s="68"/>
      <c r="BY1945" s="68"/>
      <c r="BZ1945" s="68"/>
      <c r="CA1945" s="68"/>
      <c r="CB1945" s="68"/>
      <c r="CC1945" s="68"/>
      <c r="CD1945" s="68"/>
      <c r="CE1945" s="68"/>
      <c r="CF1945" s="68"/>
      <c r="CG1945" s="68"/>
      <c r="CH1945" s="68"/>
      <c r="CI1945" s="68"/>
    </row>
    <row r="1946">
      <c r="A1946" s="66">
        <v>108.0</v>
      </c>
      <c r="B1946" s="68"/>
      <c r="C1946" s="67" t="s">
        <v>758</v>
      </c>
      <c r="D1946" s="67" t="s">
        <v>990</v>
      </c>
      <c r="E1946" s="66">
        <v>2020.0</v>
      </c>
      <c r="F1946" s="67" t="s">
        <v>991</v>
      </c>
      <c r="G1946" s="67" t="s">
        <v>824</v>
      </c>
      <c r="H1946" s="68"/>
      <c r="I1946" s="67" t="s">
        <v>95</v>
      </c>
      <c r="J1946" s="66">
        <v>2100.0</v>
      </c>
      <c r="K1946" s="66">
        <v>480.93</v>
      </c>
      <c r="L1946" s="66">
        <v>2010.0</v>
      </c>
      <c r="M1946" s="67" t="s">
        <v>85</v>
      </c>
      <c r="N1946" s="66">
        <v>271.0</v>
      </c>
      <c r="O1946" s="68"/>
      <c r="P1946" s="66">
        <v>0.008</v>
      </c>
      <c r="Q1946" s="66"/>
      <c r="R1946" s="66">
        <v>1.8</v>
      </c>
      <c r="S1946" s="68"/>
      <c r="T1946" s="66">
        <v>1.0</v>
      </c>
      <c r="U1946" s="68"/>
      <c r="V1946" s="68"/>
      <c r="W1946" s="68"/>
      <c r="X1946" s="69"/>
      <c r="Y1946" s="69"/>
      <c r="Z1946" s="66">
        <v>1.0</v>
      </c>
      <c r="AA1946" s="66">
        <v>1.0</v>
      </c>
      <c r="AB1946" s="68"/>
      <c r="AC1946" s="68"/>
      <c r="AD1946" s="68"/>
      <c r="AE1946" s="68"/>
      <c r="AF1946" s="68"/>
      <c r="AG1946" s="68"/>
      <c r="AH1946" s="68"/>
      <c r="AI1946" s="68"/>
      <c r="AJ1946" s="68"/>
      <c r="AK1946" s="68"/>
      <c r="AL1946" s="68"/>
      <c r="AM1946" s="68"/>
      <c r="AN1946" s="68"/>
      <c r="AO1946" s="68"/>
      <c r="AP1946" s="68"/>
      <c r="AQ1946" s="68"/>
      <c r="AR1946" s="68"/>
      <c r="AS1946" s="68"/>
      <c r="AT1946" s="68"/>
      <c r="AU1946" s="68"/>
      <c r="AV1946" s="68"/>
      <c r="AW1946" s="68"/>
      <c r="AX1946" s="68"/>
      <c r="AY1946" s="68"/>
      <c r="AZ1946" s="68"/>
      <c r="BA1946" s="68"/>
      <c r="BB1946" s="68"/>
      <c r="BC1946" s="68"/>
      <c r="BD1946" s="68"/>
      <c r="BE1946" s="68"/>
      <c r="BF1946" s="68"/>
      <c r="BG1946" s="68"/>
      <c r="BH1946" s="68"/>
      <c r="BI1946" s="68"/>
      <c r="BJ1946" s="68"/>
      <c r="BK1946" s="68"/>
      <c r="BL1946" s="68"/>
      <c r="BM1946" s="68"/>
      <c r="BN1946" s="68"/>
      <c r="BO1946" s="68"/>
      <c r="BP1946" s="68"/>
      <c r="BQ1946" s="68"/>
      <c r="BR1946" s="68"/>
      <c r="BS1946" s="68"/>
      <c r="BT1946" s="68"/>
      <c r="BU1946" s="68"/>
      <c r="BV1946" s="68"/>
      <c r="BW1946" s="68"/>
      <c r="BX1946" s="68"/>
      <c r="BY1946" s="68"/>
      <c r="BZ1946" s="68"/>
      <c r="CA1946" s="68"/>
      <c r="CB1946" s="68"/>
      <c r="CC1946" s="68"/>
      <c r="CD1946" s="68"/>
      <c r="CE1946" s="68"/>
      <c r="CF1946" s="68"/>
      <c r="CG1946" s="68"/>
      <c r="CH1946" s="68"/>
      <c r="CI1946" s="68"/>
    </row>
    <row r="1947">
      <c r="A1947" s="66">
        <v>108.0</v>
      </c>
      <c r="B1947" s="68"/>
      <c r="C1947" s="67" t="s">
        <v>758</v>
      </c>
      <c r="D1947" s="67" t="s">
        <v>990</v>
      </c>
      <c r="E1947" s="66">
        <v>2020.0</v>
      </c>
      <c r="F1947" s="67" t="s">
        <v>991</v>
      </c>
      <c r="G1947" s="67" t="s">
        <v>824</v>
      </c>
      <c r="H1947" s="68"/>
      <c r="I1947" s="67" t="s">
        <v>95</v>
      </c>
      <c r="J1947" s="66">
        <v>2100.0</v>
      </c>
      <c r="K1947" s="66">
        <v>578.34</v>
      </c>
      <c r="L1947" s="66">
        <v>2010.0</v>
      </c>
      <c r="M1947" s="67" t="s">
        <v>85</v>
      </c>
      <c r="N1947" s="66">
        <v>271.0</v>
      </c>
      <c r="O1947" s="68"/>
      <c r="P1947" s="66">
        <v>0.01</v>
      </c>
      <c r="Q1947" s="66"/>
      <c r="R1947" s="66">
        <v>0.1</v>
      </c>
      <c r="S1947" s="68"/>
      <c r="T1947" s="66">
        <v>1.0</v>
      </c>
      <c r="U1947" s="68"/>
      <c r="V1947" s="68"/>
      <c r="W1947" s="68"/>
      <c r="X1947" s="69"/>
      <c r="Y1947" s="69"/>
      <c r="Z1947" s="66">
        <v>1.0</v>
      </c>
      <c r="AA1947" s="66">
        <v>1.0</v>
      </c>
      <c r="AB1947" s="68"/>
      <c r="AC1947" s="68"/>
      <c r="AD1947" s="68"/>
      <c r="AE1947" s="68"/>
      <c r="AF1947" s="68"/>
      <c r="AG1947" s="68"/>
      <c r="AH1947" s="68"/>
      <c r="AI1947" s="68"/>
      <c r="AJ1947" s="68"/>
      <c r="AK1947" s="68"/>
      <c r="AL1947" s="68"/>
      <c r="AM1947" s="68"/>
      <c r="AN1947" s="68"/>
      <c r="AO1947" s="68"/>
      <c r="AP1947" s="68"/>
      <c r="AQ1947" s="68"/>
      <c r="AR1947" s="68"/>
      <c r="AS1947" s="68"/>
      <c r="AT1947" s="68"/>
      <c r="AU1947" s="68"/>
      <c r="AV1947" s="68"/>
      <c r="AW1947" s="68"/>
      <c r="AX1947" s="68"/>
      <c r="AY1947" s="68"/>
      <c r="AZ1947" s="68"/>
      <c r="BA1947" s="68"/>
      <c r="BB1947" s="68"/>
      <c r="BC1947" s="68"/>
      <c r="BD1947" s="68"/>
      <c r="BE1947" s="68"/>
      <c r="BF1947" s="68"/>
      <c r="BG1947" s="68"/>
      <c r="BH1947" s="68"/>
      <c r="BI1947" s="68"/>
      <c r="BJ1947" s="68"/>
      <c r="BK1947" s="68"/>
      <c r="BL1947" s="68"/>
      <c r="BM1947" s="68"/>
      <c r="BN1947" s="68"/>
      <c r="BO1947" s="68"/>
      <c r="BP1947" s="68"/>
      <c r="BQ1947" s="68"/>
      <c r="BR1947" s="68"/>
      <c r="BS1947" s="68"/>
      <c r="BT1947" s="68"/>
      <c r="BU1947" s="68"/>
      <c r="BV1947" s="68"/>
      <c r="BW1947" s="68"/>
      <c r="BX1947" s="68"/>
      <c r="BY1947" s="68"/>
      <c r="BZ1947" s="68"/>
      <c r="CA1947" s="68"/>
      <c r="CB1947" s="68"/>
      <c r="CC1947" s="68"/>
      <c r="CD1947" s="68"/>
      <c r="CE1947" s="68"/>
      <c r="CF1947" s="68"/>
      <c r="CG1947" s="68"/>
      <c r="CH1947" s="68"/>
      <c r="CI1947" s="68"/>
    </row>
    <row r="1948">
      <c r="A1948" s="66">
        <v>108.0</v>
      </c>
      <c r="B1948" s="68"/>
      <c r="C1948" s="67" t="s">
        <v>758</v>
      </c>
      <c r="D1948" s="67" t="s">
        <v>990</v>
      </c>
      <c r="E1948" s="66">
        <v>2020.0</v>
      </c>
      <c r="F1948" s="67" t="s">
        <v>991</v>
      </c>
      <c r="G1948" s="67" t="s">
        <v>824</v>
      </c>
      <c r="H1948" s="68"/>
      <c r="I1948" s="67" t="s">
        <v>95</v>
      </c>
      <c r="J1948" s="66">
        <v>2100.0</v>
      </c>
      <c r="K1948" s="66">
        <v>575.19</v>
      </c>
      <c r="L1948" s="66">
        <v>2010.0</v>
      </c>
      <c r="M1948" s="67" t="s">
        <v>85</v>
      </c>
      <c r="N1948" s="66">
        <v>271.0</v>
      </c>
      <c r="O1948" s="68"/>
      <c r="P1948" s="66">
        <v>0.01</v>
      </c>
      <c r="Q1948" s="66"/>
      <c r="R1948" s="66">
        <v>0.2</v>
      </c>
      <c r="S1948" s="68"/>
      <c r="T1948" s="66">
        <v>1.0</v>
      </c>
      <c r="U1948" s="68"/>
      <c r="V1948" s="68"/>
      <c r="W1948" s="68"/>
      <c r="X1948" s="69"/>
      <c r="Y1948" s="69"/>
      <c r="Z1948" s="66">
        <v>1.0</v>
      </c>
      <c r="AA1948" s="66">
        <v>1.0</v>
      </c>
      <c r="AB1948" s="68"/>
      <c r="AC1948" s="68"/>
      <c r="AD1948" s="68"/>
      <c r="AE1948" s="68"/>
      <c r="AF1948" s="68"/>
      <c r="AG1948" s="68"/>
      <c r="AH1948" s="68"/>
      <c r="AI1948" s="68"/>
      <c r="AJ1948" s="68"/>
      <c r="AK1948" s="68"/>
      <c r="AL1948" s="68"/>
      <c r="AM1948" s="68"/>
      <c r="AN1948" s="68"/>
      <c r="AO1948" s="68"/>
      <c r="AP1948" s="68"/>
      <c r="AQ1948" s="68"/>
      <c r="AR1948" s="68"/>
      <c r="AS1948" s="68"/>
      <c r="AT1948" s="68"/>
      <c r="AU1948" s="68"/>
      <c r="AV1948" s="68"/>
      <c r="AW1948" s="68"/>
      <c r="AX1948" s="68"/>
      <c r="AY1948" s="68"/>
      <c r="AZ1948" s="68"/>
      <c r="BA1948" s="68"/>
      <c r="BB1948" s="68"/>
      <c r="BC1948" s="68"/>
      <c r="BD1948" s="68"/>
      <c r="BE1948" s="68"/>
      <c r="BF1948" s="68"/>
      <c r="BG1948" s="68"/>
      <c r="BH1948" s="68"/>
      <c r="BI1948" s="68"/>
      <c r="BJ1948" s="68"/>
      <c r="BK1948" s="68"/>
      <c r="BL1948" s="68"/>
      <c r="BM1948" s="68"/>
      <c r="BN1948" s="68"/>
      <c r="BO1948" s="68"/>
      <c r="BP1948" s="68"/>
      <c r="BQ1948" s="68"/>
      <c r="BR1948" s="68"/>
      <c r="BS1948" s="68"/>
      <c r="BT1948" s="68"/>
      <c r="BU1948" s="68"/>
      <c r="BV1948" s="68"/>
      <c r="BW1948" s="68"/>
      <c r="BX1948" s="68"/>
      <c r="BY1948" s="68"/>
      <c r="BZ1948" s="68"/>
      <c r="CA1948" s="68"/>
      <c r="CB1948" s="68"/>
      <c r="CC1948" s="68"/>
      <c r="CD1948" s="68"/>
      <c r="CE1948" s="68"/>
      <c r="CF1948" s="68"/>
      <c r="CG1948" s="68"/>
      <c r="CH1948" s="68"/>
      <c r="CI1948" s="68"/>
    </row>
    <row r="1949">
      <c r="A1949" s="66">
        <v>108.0</v>
      </c>
      <c r="B1949" s="68"/>
      <c r="C1949" s="67" t="s">
        <v>758</v>
      </c>
      <c r="D1949" s="67" t="s">
        <v>990</v>
      </c>
      <c r="E1949" s="66">
        <v>2020.0</v>
      </c>
      <c r="F1949" s="67" t="s">
        <v>991</v>
      </c>
      <c r="G1949" s="67" t="s">
        <v>824</v>
      </c>
      <c r="H1949" s="68"/>
      <c r="I1949" s="67" t="s">
        <v>95</v>
      </c>
      <c r="J1949" s="66">
        <v>2100.0</v>
      </c>
      <c r="K1949" s="66">
        <v>579.36</v>
      </c>
      <c r="L1949" s="66">
        <v>2010.0</v>
      </c>
      <c r="M1949" s="67" t="s">
        <v>85</v>
      </c>
      <c r="N1949" s="66">
        <v>271.0</v>
      </c>
      <c r="O1949" s="68"/>
      <c r="P1949" s="66">
        <v>0.01</v>
      </c>
      <c r="Q1949" s="66"/>
      <c r="R1949" s="66">
        <v>0.5</v>
      </c>
      <c r="S1949" s="68"/>
      <c r="T1949" s="66">
        <v>1.0</v>
      </c>
      <c r="U1949" s="68"/>
      <c r="V1949" s="68"/>
      <c r="W1949" s="68"/>
      <c r="X1949" s="69"/>
      <c r="Y1949" s="69"/>
      <c r="Z1949" s="66">
        <v>1.0</v>
      </c>
      <c r="AA1949" s="66">
        <v>1.0</v>
      </c>
      <c r="AB1949" s="68"/>
      <c r="AC1949" s="68"/>
      <c r="AD1949" s="68"/>
      <c r="AE1949" s="68"/>
      <c r="AF1949" s="68"/>
      <c r="AG1949" s="68"/>
      <c r="AH1949" s="68"/>
      <c r="AI1949" s="68"/>
      <c r="AJ1949" s="68"/>
      <c r="AK1949" s="68"/>
      <c r="AL1949" s="68"/>
      <c r="AM1949" s="68"/>
      <c r="AN1949" s="68"/>
      <c r="AO1949" s="68"/>
      <c r="AP1949" s="68"/>
      <c r="AQ1949" s="68"/>
      <c r="AR1949" s="68"/>
      <c r="AS1949" s="68"/>
      <c r="AT1949" s="68"/>
      <c r="AU1949" s="68"/>
      <c r="AV1949" s="68"/>
      <c r="AW1949" s="68"/>
      <c r="AX1949" s="68"/>
      <c r="AY1949" s="68"/>
      <c r="AZ1949" s="68"/>
      <c r="BA1949" s="68"/>
      <c r="BB1949" s="68"/>
      <c r="BC1949" s="68"/>
      <c r="BD1949" s="68"/>
      <c r="BE1949" s="68"/>
      <c r="BF1949" s="68"/>
      <c r="BG1949" s="68"/>
      <c r="BH1949" s="68"/>
      <c r="BI1949" s="68"/>
      <c r="BJ1949" s="68"/>
      <c r="BK1949" s="68"/>
      <c r="BL1949" s="68"/>
      <c r="BM1949" s="68"/>
      <c r="BN1949" s="68"/>
      <c r="BO1949" s="68"/>
      <c r="BP1949" s="68"/>
      <c r="BQ1949" s="68"/>
      <c r="BR1949" s="68"/>
      <c r="BS1949" s="68"/>
      <c r="BT1949" s="68"/>
      <c r="BU1949" s="68"/>
      <c r="BV1949" s="68"/>
      <c r="BW1949" s="68"/>
      <c r="BX1949" s="68"/>
      <c r="BY1949" s="68"/>
      <c r="BZ1949" s="68"/>
      <c r="CA1949" s="68"/>
      <c r="CB1949" s="68"/>
      <c r="CC1949" s="68"/>
      <c r="CD1949" s="68"/>
      <c r="CE1949" s="68"/>
      <c r="CF1949" s="68"/>
      <c r="CG1949" s="68"/>
      <c r="CH1949" s="68"/>
      <c r="CI1949" s="68"/>
    </row>
    <row r="1950">
      <c r="A1950" s="66">
        <v>108.0</v>
      </c>
      <c r="B1950" s="68"/>
      <c r="C1950" s="67" t="s">
        <v>758</v>
      </c>
      <c r="D1950" s="67" t="s">
        <v>990</v>
      </c>
      <c r="E1950" s="66">
        <v>2020.0</v>
      </c>
      <c r="F1950" s="67" t="s">
        <v>991</v>
      </c>
      <c r="G1950" s="67" t="s">
        <v>824</v>
      </c>
      <c r="H1950" s="68"/>
      <c r="I1950" s="67" t="s">
        <v>95</v>
      </c>
      <c r="J1950" s="66">
        <v>2100.0</v>
      </c>
      <c r="K1950" s="66">
        <v>579.36</v>
      </c>
      <c r="L1950" s="66">
        <v>2010.0</v>
      </c>
      <c r="M1950" s="67" t="s">
        <v>85</v>
      </c>
      <c r="N1950" s="66">
        <v>271.0</v>
      </c>
      <c r="O1950" s="68"/>
      <c r="P1950" s="66">
        <v>0.01</v>
      </c>
      <c r="Q1950" s="66"/>
      <c r="R1950" s="66">
        <v>0.5</v>
      </c>
      <c r="S1950" s="68"/>
      <c r="T1950" s="66">
        <v>1.0</v>
      </c>
      <c r="U1950" s="68"/>
      <c r="V1950" s="68"/>
      <c r="W1950" s="68"/>
      <c r="X1950" s="69"/>
      <c r="Y1950" s="69"/>
      <c r="Z1950" s="66">
        <v>1.0</v>
      </c>
      <c r="AA1950" s="66">
        <v>1.0</v>
      </c>
      <c r="AB1950" s="68"/>
      <c r="AC1950" s="68"/>
      <c r="AD1950" s="68"/>
      <c r="AE1950" s="68"/>
      <c r="AF1950" s="68"/>
      <c r="AG1950" s="68"/>
      <c r="AH1950" s="68"/>
      <c r="AI1950" s="68"/>
      <c r="AJ1950" s="68"/>
      <c r="AK1950" s="68"/>
      <c r="AL1950" s="68"/>
      <c r="AM1950" s="68"/>
      <c r="AN1950" s="68"/>
      <c r="AO1950" s="68"/>
      <c r="AP1950" s="68"/>
      <c r="AQ1950" s="68"/>
      <c r="AR1950" s="68"/>
      <c r="AS1950" s="68"/>
      <c r="AT1950" s="68"/>
      <c r="AU1950" s="68"/>
      <c r="AV1950" s="68"/>
      <c r="AW1950" s="68"/>
      <c r="AX1950" s="68"/>
      <c r="AY1950" s="68"/>
      <c r="AZ1950" s="68"/>
      <c r="BA1950" s="68"/>
      <c r="BB1950" s="68"/>
      <c r="BC1950" s="68"/>
      <c r="BD1950" s="68"/>
      <c r="BE1950" s="68"/>
      <c r="BF1950" s="68"/>
      <c r="BG1950" s="68"/>
      <c r="BH1950" s="68"/>
      <c r="BI1950" s="68"/>
      <c r="BJ1950" s="68"/>
      <c r="BK1950" s="68"/>
      <c r="BL1950" s="68"/>
      <c r="BM1950" s="68"/>
      <c r="BN1950" s="68"/>
      <c r="BO1950" s="68"/>
      <c r="BP1950" s="68"/>
      <c r="BQ1950" s="68"/>
      <c r="BR1950" s="68"/>
      <c r="BS1950" s="68"/>
      <c r="BT1950" s="68"/>
      <c r="BU1950" s="68"/>
      <c r="BV1950" s="68"/>
      <c r="BW1950" s="68"/>
      <c r="BX1950" s="68"/>
      <c r="BY1950" s="68"/>
      <c r="BZ1950" s="68"/>
      <c r="CA1950" s="68"/>
      <c r="CB1950" s="68"/>
      <c r="CC1950" s="68"/>
      <c r="CD1950" s="68"/>
      <c r="CE1950" s="68"/>
      <c r="CF1950" s="68"/>
      <c r="CG1950" s="68"/>
      <c r="CH1950" s="68"/>
      <c r="CI1950" s="68"/>
    </row>
    <row r="1951">
      <c r="A1951" s="66">
        <v>108.0</v>
      </c>
      <c r="B1951" s="68"/>
      <c r="C1951" s="67" t="s">
        <v>758</v>
      </c>
      <c r="D1951" s="67" t="s">
        <v>990</v>
      </c>
      <c r="E1951" s="66">
        <v>2020.0</v>
      </c>
      <c r="F1951" s="67" t="s">
        <v>991</v>
      </c>
      <c r="G1951" s="67" t="s">
        <v>824</v>
      </c>
      <c r="H1951" s="68"/>
      <c r="I1951" s="67" t="s">
        <v>95</v>
      </c>
      <c r="J1951" s="66">
        <v>2100.0</v>
      </c>
      <c r="K1951" s="66">
        <v>579.36</v>
      </c>
      <c r="L1951" s="66">
        <v>2010.0</v>
      </c>
      <c r="M1951" s="67" t="s">
        <v>85</v>
      </c>
      <c r="N1951" s="66">
        <v>271.0</v>
      </c>
      <c r="O1951" s="68"/>
      <c r="P1951" s="66">
        <v>0.01</v>
      </c>
      <c r="Q1951" s="66"/>
      <c r="R1951" s="66">
        <v>0.5</v>
      </c>
      <c r="S1951" s="68"/>
      <c r="T1951" s="66">
        <v>1.0</v>
      </c>
      <c r="U1951" s="68"/>
      <c r="V1951" s="68"/>
      <c r="W1951" s="68"/>
      <c r="X1951" s="69"/>
      <c r="Y1951" s="69"/>
      <c r="Z1951" s="66">
        <v>1.0</v>
      </c>
      <c r="AA1951" s="66">
        <v>1.0</v>
      </c>
      <c r="AB1951" s="68"/>
      <c r="AC1951" s="68"/>
      <c r="AD1951" s="68"/>
      <c r="AE1951" s="68"/>
      <c r="AF1951" s="68"/>
      <c r="AG1951" s="68"/>
      <c r="AH1951" s="68"/>
      <c r="AI1951" s="68"/>
      <c r="AJ1951" s="68"/>
      <c r="AK1951" s="68"/>
      <c r="AL1951" s="68"/>
      <c r="AM1951" s="68"/>
      <c r="AN1951" s="68"/>
      <c r="AO1951" s="68"/>
      <c r="AP1951" s="68"/>
      <c r="AQ1951" s="68"/>
      <c r="AR1951" s="68"/>
      <c r="AS1951" s="68"/>
      <c r="AT1951" s="68"/>
      <c r="AU1951" s="68"/>
      <c r="AV1951" s="68"/>
      <c r="AW1951" s="68"/>
      <c r="AX1951" s="68"/>
      <c r="AY1951" s="68"/>
      <c r="AZ1951" s="68"/>
      <c r="BA1951" s="68"/>
      <c r="BB1951" s="68"/>
      <c r="BC1951" s="68"/>
      <c r="BD1951" s="68"/>
      <c r="BE1951" s="68"/>
      <c r="BF1951" s="68"/>
      <c r="BG1951" s="68"/>
      <c r="BH1951" s="68"/>
      <c r="BI1951" s="68"/>
      <c r="BJ1951" s="68"/>
      <c r="BK1951" s="68"/>
      <c r="BL1951" s="68"/>
      <c r="BM1951" s="68"/>
      <c r="BN1951" s="68"/>
      <c r="BO1951" s="68"/>
      <c r="BP1951" s="68"/>
      <c r="BQ1951" s="68"/>
      <c r="BR1951" s="68"/>
      <c r="BS1951" s="68"/>
      <c r="BT1951" s="68"/>
      <c r="BU1951" s="68"/>
      <c r="BV1951" s="68"/>
      <c r="BW1951" s="68"/>
      <c r="BX1951" s="68"/>
      <c r="BY1951" s="68"/>
      <c r="BZ1951" s="68"/>
      <c r="CA1951" s="68"/>
      <c r="CB1951" s="68"/>
      <c r="CC1951" s="68"/>
      <c r="CD1951" s="68"/>
      <c r="CE1951" s="68"/>
      <c r="CF1951" s="68"/>
      <c r="CG1951" s="68"/>
      <c r="CH1951" s="68"/>
      <c r="CI1951" s="68"/>
    </row>
    <row r="1952">
      <c r="A1952" s="66">
        <v>108.0</v>
      </c>
      <c r="B1952" s="68"/>
      <c r="C1952" s="67" t="s">
        <v>758</v>
      </c>
      <c r="D1952" s="67" t="s">
        <v>990</v>
      </c>
      <c r="E1952" s="66">
        <v>2020.0</v>
      </c>
      <c r="F1952" s="67" t="s">
        <v>991</v>
      </c>
      <c r="G1952" s="67" t="s">
        <v>824</v>
      </c>
      <c r="H1952" s="68"/>
      <c r="I1952" s="67" t="s">
        <v>95</v>
      </c>
      <c r="J1952" s="66">
        <v>2100.0</v>
      </c>
      <c r="K1952" s="66">
        <v>579.36</v>
      </c>
      <c r="L1952" s="66">
        <v>2010.0</v>
      </c>
      <c r="M1952" s="67" t="s">
        <v>85</v>
      </c>
      <c r="N1952" s="66">
        <v>271.0</v>
      </c>
      <c r="O1952" s="68"/>
      <c r="P1952" s="66">
        <v>0.01</v>
      </c>
      <c r="Q1952" s="66"/>
      <c r="R1952" s="66">
        <v>0.5</v>
      </c>
      <c r="S1952" s="68"/>
      <c r="T1952" s="66">
        <v>1.0</v>
      </c>
      <c r="U1952" s="68"/>
      <c r="V1952" s="68"/>
      <c r="W1952" s="68"/>
      <c r="X1952" s="69"/>
      <c r="Y1952" s="69"/>
      <c r="Z1952" s="66">
        <v>1.0</v>
      </c>
      <c r="AA1952" s="66">
        <v>1.0</v>
      </c>
      <c r="AB1952" s="68"/>
      <c r="AC1952" s="68"/>
      <c r="AD1952" s="68"/>
      <c r="AE1952" s="68"/>
      <c r="AF1952" s="68"/>
      <c r="AG1952" s="68"/>
      <c r="AH1952" s="68"/>
      <c r="AI1952" s="68"/>
      <c r="AJ1952" s="68"/>
      <c r="AK1952" s="68"/>
      <c r="AL1952" s="68"/>
      <c r="AM1952" s="68"/>
      <c r="AN1952" s="68"/>
      <c r="AO1952" s="68"/>
      <c r="AP1952" s="68"/>
      <c r="AQ1952" s="68"/>
      <c r="AR1952" s="68"/>
      <c r="AS1952" s="68"/>
      <c r="AT1952" s="68"/>
      <c r="AU1952" s="68"/>
      <c r="AV1952" s="68"/>
      <c r="AW1952" s="68"/>
      <c r="AX1952" s="68"/>
      <c r="AY1952" s="68"/>
      <c r="AZ1952" s="68"/>
      <c r="BA1952" s="68"/>
      <c r="BB1952" s="68"/>
      <c r="BC1952" s="68"/>
      <c r="BD1952" s="68"/>
      <c r="BE1952" s="68"/>
      <c r="BF1952" s="68"/>
      <c r="BG1952" s="68"/>
      <c r="BH1952" s="68"/>
      <c r="BI1952" s="68"/>
      <c r="BJ1952" s="68"/>
      <c r="BK1952" s="68"/>
      <c r="BL1952" s="68"/>
      <c r="BM1952" s="68"/>
      <c r="BN1952" s="68"/>
      <c r="BO1952" s="68"/>
      <c r="BP1952" s="68"/>
      <c r="BQ1952" s="68"/>
      <c r="BR1952" s="68"/>
      <c r="BS1952" s="68"/>
      <c r="BT1952" s="68"/>
      <c r="BU1952" s="68"/>
      <c r="BV1952" s="68"/>
      <c r="BW1952" s="68"/>
      <c r="BX1952" s="68"/>
      <c r="BY1952" s="68"/>
      <c r="BZ1952" s="68"/>
      <c r="CA1952" s="68"/>
      <c r="CB1952" s="68"/>
      <c r="CC1952" s="68"/>
      <c r="CD1952" s="68"/>
      <c r="CE1952" s="68"/>
      <c r="CF1952" s="68"/>
      <c r="CG1952" s="68"/>
      <c r="CH1952" s="68"/>
      <c r="CI1952" s="68"/>
    </row>
    <row r="1953">
      <c r="A1953" s="66">
        <v>108.0</v>
      </c>
      <c r="B1953" s="68"/>
      <c r="C1953" s="67" t="s">
        <v>758</v>
      </c>
      <c r="D1953" s="67" t="s">
        <v>990</v>
      </c>
      <c r="E1953" s="66">
        <v>2020.0</v>
      </c>
      <c r="F1953" s="67" t="s">
        <v>991</v>
      </c>
      <c r="G1953" s="67" t="s">
        <v>824</v>
      </c>
      <c r="H1953" s="68"/>
      <c r="I1953" s="67" t="s">
        <v>95</v>
      </c>
      <c r="J1953" s="66">
        <v>2100.0</v>
      </c>
      <c r="K1953" s="66">
        <v>578.86</v>
      </c>
      <c r="L1953" s="66">
        <v>2010.0</v>
      </c>
      <c r="M1953" s="67" t="s">
        <v>85</v>
      </c>
      <c r="N1953" s="66">
        <v>271.0</v>
      </c>
      <c r="O1953" s="68"/>
      <c r="P1953" s="66">
        <v>0.01</v>
      </c>
      <c r="Q1953" s="66"/>
      <c r="R1953" s="66">
        <v>0.6</v>
      </c>
      <c r="S1953" s="68"/>
      <c r="T1953" s="66">
        <v>1.0</v>
      </c>
      <c r="U1953" s="68"/>
      <c r="V1953" s="68"/>
      <c r="W1953" s="68"/>
      <c r="X1953" s="69"/>
      <c r="Y1953" s="69"/>
      <c r="Z1953" s="66">
        <v>1.0</v>
      </c>
      <c r="AA1953" s="66">
        <v>1.0</v>
      </c>
      <c r="AB1953" s="68"/>
      <c r="AC1953" s="68"/>
      <c r="AD1953" s="68"/>
      <c r="AE1953" s="68"/>
      <c r="AF1953" s="68"/>
      <c r="AG1953" s="68"/>
      <c r="AH1953" s="68"/>
      <c r="AI1953" s="68"/>
      <c r="AJ1953" s="68"/>
      <c r="AK1953" s="68"/>
      <c r="AL1953" s="68"/>
      <c r="AM1953" s="68"/>
      <c r="AN1953" s="68"/>
      <c r="AO1953" s="68"/>
      <c r="AP1953" s="68"/>
      <c r="AQ1953" s="68"/>
      <c r="AR1953" s="68"/>
      <c r="AS1953" s="68"/>
      <c r="AT1953" s="68"/>
      <c r="AU1953" s="68"/>
      <c r="AV1953" s="68"/>
      <c r="AW1953" s="68"/>
      <c r="AX1953" s="68"/>
      <c r="AY1953" s="68"/>
      <c r="AZ1953" s="68"/>
      <c r="BA1953" s="68"/>
      <c r="BB1953" s="68"/>
      <c r="BC1953" s="68"/>
      <c r="BD1953" s="68"/>
      <c r="BE1953" s="68"/>
      <c r="BF1953" s="68"/>
      <c r="BG1953" s="68"/>
      <c r="BH1953" s="68"/>
      <c r="BI1953" s="68"/>
      <c r="BJ1953" s="68"/>
      <c r="BK1953" s="68"/>
      <c r="BL1953" s="68"/>
      <c r="BM1953" s="68"/>
      <c r="BN1953" s="68"/>
      <c r="BO1953" s="68"/>
      <c r="BP1953" s="68"/>
      <c r="BQ1953" s="68"/>
      <c r="BR1953" s="68"/>
      <c r="BS1953" s="68"/>
      <c r="BT1953" s="68"/>
      <c r="BU1953" s="68"/>
      <c r="BV1953" s="68"/>
      <c r="BW1953" s="68"/>
      <c r="BX1953" s="68"/>
      <c r="BY1953" s="68"/>
      <c r="BZ1953" s="68"/>
      <c r="CA1953" s="68"/>
      <c r="CB1953" s="68"/>
      <c r="CC1953" s="68"/>
      <c r="CD1953" s="68"/>
      <c r="CE1953" s="68"/>
      <c r="CF1953" s="68"/>
      <c r="CG1953" s="68"/>
      <c r="CH1953" s="68"/>
      <c r="CI1953" s="68"/>
    </row>
    <row r="1954">
      <c r="A1954" s="66">
        <v>108.0</v>
      </c>
      <c r="B1954" s="68"/>
      <c r="C1954" s="67" t="s">
        <v>758</v>
      </c>
      <c r="D1954" s="67" t="s">
        <v>990</v>
      </c>
      <c r="E1954" s="66">
        <v>2020.0</v>
      </c>
      <c r="F1954" s="67" t="s">
        <v>991</v>
      </c>
      <c r="G1954" s="67" t="s">
        <v>824</v>
      </c>
      <c r="H1954" s="68"/>
      <c r="I1954" s="67" t="s">
        <v>95</v>
      </c>
      <c r="J1954" s="66">
        <v>2100.0</v>
      </c>
      <c r="K1954" s="66">
        <v>575.97</v>
      </c>
      <c r="L1954" s="66">
        <v>2010.0</v>
      </c>
      <c r="M1954" s="67" t="s">
        <v>85</v>
      </c>
      <c r="N1954" s="66">
        <v>271.0</v>
      </c>
      <c r="O1954" s="68"/>
      <c r="P1954" s="66">
        <v>0.01</v>
      </c>
      <c r="Q1954" s="66"/>
      <c r="R1954" s="66">
        <v>0.7</v>
      </c>
      <c r="S1954" s="68"/>
      <c r="T1954" s="66">
        <v>1.0</v>
      </c>
      <c r="U1954" s="68"/>
      <c r="V1954" s="68"/>
      <c r="W1954" s="68"/>
      <c r="X1954" s="69"/>
      <c r="Y1954" s="69"/>
      <c r="Z1954" s="66">
        <v>1.0</v>
      </c>
      <c r="AA1954" s="66">
        <v>1.0</v>
      </c>
      <c r="AB1954" s="68"/>
      <c r="AC1954" s="68"/>
      <c r="AD1954" s="68"/>
      <c r="AE1954" s="68"/>
      <c r="AF1954" s="68"/>
      <c r="AG1954" s="68"/>
      <c r="AH1954" s="68"/>
      <c r="AI1954" s="68"/>
      <c r="AJ1954" s="68"/>
      <c r="AK1954" s="68"/>
      <c r="AL1954" s="68"/>
      <c r="AM1954" s="68"/>
      <c r="AN1954" s="68"/>
      <c r="AO1954" s="68"/>
      <c r="AP1954" s="68"/>
      <c r="AQ1954" s="68"/>
      <c r="AR1954" s="68"/>
      <c r="AS1954" s="68"/>
      <c r="AT1954" s="68"/>
      <c r="AU1954" s="68"/>
      <c r="AV1954" s="68"/>
      <c r="AW1954" s="68"/>
      <c r="AX1954" s="68"/>
      <c r="AY1954" s="68"/>
      <c r="AZ1954" s="68"/>
      <c r="BA1954" s="68"/>
      <c r="BB1954" s="68"/>
      <c r="BC1954" s="68"/>
      <c r="BD1954" s="68"/>
      <c r="BE1954" s="68"/>
      <c r="BF1954" s="68"/>
      <c r="BG1954" s="68"/>
      <c r="BH1954" s="68"/>
      <c r="BI1954" s="68"/>
      <c r="BJ1954" s="68"/>
      <c r="BK1954" s="68"/>
      <c r="BL1954" s="68"/>
      <c r="BM1954" s="68"/>
      <c r="BN1954" s="68"/>
      <c r="BO1954" s="68"/>
      <c r="BP1954" s="68"/>
      <c r="BQ1954" s="68"/>
      <c r="BR1954" s="68"/>
      <c r="BS1954" s="68"/>
      <c r="BT1954" s="68"/>
      <c r="BU1954" s="68"/>
      <c r="BV1954" s="68"/>
      <c r="BW1954" s="68"/>
      <c r="BX1954" s="68"/>
      <c r="BY1954" s="68"/>
      <c r="BZ1954" s="68"/>
      <c r="CA1954" s="68"/>
      <c r="CB1954" s="68"/>
      <c r="CC1954" s="68"/>
      <c r="CD1954" s="68"/>
      <c r="CE1954" s="68"/>
      <c r="CF1954" s="68"/>
      <c r="CG1954" s="68"/>
      <c r="CH1954" s="68"/>
      <c r="CI1954" s="68"/>
    </row>
    <row r="1955">
      <c r="A1955" s="66">
        <v>108.0</v>
      </c>
      <c r="B1955" s="68"/>
      <c r="C1955" s="67" t="s">
        <v>758</v>
      </c>
      <c r="D1955" s="67" t="s">
        <v>990</v>
      </c>
      <c r="E1955" s="66">
        <v>2020.0</v>
      </c>
      <c r="F1955" s="67" t="s">
        <v>991</v>
      </c>
      <c r="G1955" s="67" t="s">
        <v>824</v>
      </c>
      <c r="H1955" s="68"/>
      <c r="I1955" s="67" t="s">
        <v>95</v>
      </c>
      <c r="J1955" s="66">
        <v>2100.0</v>
      </c>
      <c r="K1955" s="66">
        <v>567.53</v>
      </c>
      <c r="L1955" s="66">
        <v>2010.0</v>
      </c>
      <c r="M1955" s="67" t="s">
        <v>85</v>
      </c>
      <c r="N1955" s="66">
        <v>271.0</v>
      </c>
      <c r="O1955" s="68"/>
      <c r="P1955" s="66">
        <v>0.01</v>
      </c>
      <c r="Q1955" s="66"/>
      <c r="R1955" s="66">
        <v>0.9</v>
      </c>
      <c r="S1955" s="68"/>
      <c r="T1955" s="66">
        <v>1.0</v>
      </c>
      <c r="U1955" s="68"/>
      <c r="V1955" s="68"/>
      <c r="W1955" s="68"/>
      <c r="X1955" s="69"/>
      <c r="Y1955" s="69"/>
      <c r="Z1955" s="66">
        <v>1.0</v>
      </c>
      <c r="AA1955" s="66">
        <v>1.0</v>
      </c>
      <c r="AB1955" s="68"/>
      <c r="AC1955" s="68"/>
      <c r="AD1955" s="68"/>
      <c r="AE1955" s="68"/>
      <c r="AF1955" s="68"/>
      <c r="AG1955" s="68"/>
      <c r="AH1955" s="68"/>
      <c r="AI1955" s="68"/>
      <c r="AJ1955" s="68"/>
      <c r="AK1955" s="68"/>
      <c r="AL1955" s="68"/>
      <c r="AM1955" s="68"/>
      <c r="AN1955" s="68"/>
      <c r="AO1955" s="68"/>
      <c r="AP1955" s="68"/>
      <c r="AQ1955" s="68"/>
      <c r="AR1955" s="68"/>
      <c r="AS1955" s="68"/>
      <c r="AT1955" s="68"/>
      <c r="AU1955" s="68"/>
      <c r="AV1955" s="68"/>
      <c r="AW1955" s="68"/>
      <c r="AX1955" s="68"/>
      <c r="AY1955" s="68"/>
      <c r="AZ1955" s="68"/>
      <c r="BA1955" s="68"/>
      <c r="BB1955" s="68"/>
      <c r="BC1955" s="68"/>
      <c r="BD1955" s="68"/>
      <c r="BE1955" s="68"/>
      <c r="BF1955" s="68"/>
      <c r="BG1955" s="68"/>
      <c r="BH1955" s="68"/>
      <c r="BI1955" s="68"/>
      <c r="BJ1955" s="68"/>
      <c r="BK1955" s="68"/>
      <c r="BL1955" s="68"/>
      <c r="BM1955" s="68"/>
      <c r="BN1955" s="68"/>
      <c r="BO1955" s="68"/>
      <c r="BP1955" s="68"/>
      <c r="BQ1955" s="68"/>
      <c r="BR1955" s="68"/>
      <c r="BS1955" s="68"/>
      <c r="BT1955" s="68"/>
      <c r="BU1955" s="68"/>
      <c r="BV1955" s="68"/>
      <c r="BW1955" s="68"/>
      <c r="BX1955" s="68"/>
      <c r="BY1955" s="68"/>
      <c r="BZ1955" s="68"/>
      <c r="CA1955" s="68"/>
      <c r="CB1955" s="68"/>
      <c r="CC1955" s="68"/>
      <c r="CD1955" s="68"/>
      <c r="CE1955" s="68"/>
      <c r="CF1955" s="68"/>
      <c r="CG1955" s="68"/>
      <c r="CH1955" s="68"/>
      <c r="CI1955" s="68"/>
    </row>
    <row r="1956">
      <c r="A1956" s="66">
        <v>108.0</v>
      </c>
      <c r="B1956" s="68"/>
      <c r="C1956" s="67" t="s">
        <v>758</v>
      </c>
      <c r="D1956" s="67" t="s">
        <v>990</v>
      </c>
      <c r="E1956" s="66">
        <v>2020.0</v>
      </c>
      <c r="F1956" s="67" t="s">
        <v>991</v>
      </c>
      <c r="G1956" s="67" t="s">
        <v>824</v>
      </c>
      <c r="H1956" s="68"/>
      <c r="I1956" s="67" t="s">
        <v>95</v>
      </c>
      <c r="J1956" s="66">
        <v>2100.0</v>
      </c>
      <c r="K1956" s="66">
        <v>559.97</v>
      </c>
      <c r="L1956" s="66">
        <v>2010.0</v>
      </c>
      <c r="M1956" s="67" t="s">
        <v>85</v>
      </c>
      <c r="N1956" s="66">
        <v>271.0</v>
      </c>
      <c r="O1956" s="68"/>
      <c r="P1956" s="66">
        <v>0.01</v>
      </c>
      <c r="Q1956" s="66"/>
      <c r="R1956" s="66">
        <v>1.0000001</v>
      </c>
      <c r="S1956" s="68"/>
      <c r="T1956" s="66">
        <v>1.0</v>
      </c>
      <c r="U1956" s="68"/>
      <c r="V1956" s="68"/>
      <c r="W1956" s="68"/>
      <c r="X1956" s="69"/>
      <c r="Y1956" s="69"/>
      <c r="Z1956" s="66">
        <v>1.0</v>
      </c>
      <c r="AA1956" s="66">
        <v>1.0</v>
      </c>
      <c r="AB1956" s="68"/>
      <c r="AC1956" s="68"/>
      <c r="AD1956" s="68"/>
      <c r="AE1956" s="68"/>
      <c r="AF1956" s="68"/>
      <c r="AG1956" s="68"/>
      <c r="AH1956" s="68"/>
      <c r="AI1956" s="68"/>
      <c r="AJ1956" s="68"/>
      <c r="AK1956" s="68"/>
      <c r="AL1956" s="68"/>
      <c r="AM1956" s="68"/>
      <c r="AN1956" s="68"/>
      <c r="AO1956" s="68"/>
      <c r="AP1956" s="68"/>
      <c r="AQ1956" s="68"/>
      <c r="AR1956" s="68"/>
      <c r="AS1956" s="68"/>
      <c r="AT1956" s="68"/>
      <c r="AU1956" s="68"/>
      <c r="AV1956" s="68"/>
      <c r="AW1956" s="68"/>
      <c r="AX1956" s="68"/>
      <c r="AY1956" s="68"/>
      <c r="AZ1956" s="68"/>
      <c r="BA1956" s="68"/>
      <c r="BB1956" s="68"/>
      <c r="BC1956" s="68"/>
      <c r="BD1956" s="68"/>
      <c r="BE1956" s="68"/>
      <c r="BF1956" s="68"/>
      <c r="BG1956" s="68"/>
      <c r="BH1956" s="68"/>
      <c r="BI1956" s="68"/>
      <c r="BJ1956" s="68"/>
      <c r="BK1956" s="68"/>
      <c r="BL1956" s="68"/>
      <c r="BM1956" s="68"/>
      <c r="BN1956" s="68"/>
      <c r="BO1956" s="68"/>
      <c r="BP1956" s="68"/>
      <c r="BQ1956" s="68"/>
      <c r="BR1956" s="68"/>
      <c r="BS1956" s="68"/>
      <c r="BT1956" s="68"/>
      <c r="BU1956" s="68"/>
      <c r="BV1956" s="68"/>
      <c r="BW1956" s="68"/>
      <c r="BX1956" s="68"/>
      <c r="BY1956" s="68"/>
      <c r="BZ1956" s="68"/>
      <c r="CA1956" s="68"/>
      <c r="CB1956" s="68"/>
      <c r="CC1956" s="68"/>
      <c r="CD1956" s="68"/>
      <c r="CE1956" s="68"/>
      <c r="CF1956" s="68"/>
      <c r="CG1956" s="68"/>
      <c r="CH1956" s="68"/>
      <c r="CI1956" s="68"/>
    </row>
    <row r="1957">
      <c r="A1957" s="66">
        <v>108.0</v>
      </c>
      <c r="B1957" s="68"/>
      <c r="C1957" s="67" t="s">
        <v>758</v>
      </c>
      <c r="D1957" s="67" t="s">
        <v>990</v>
      </c>
      <c r="E1957" s="66">
        <v>2020.0</v>
      </c>
      <c r="F1957" s="67" t="s">
        <v>991</v>
      </c>
      <c r="G1957" s="67" t="s">
        <v>824</v>
      </c>
      <c r="H1957" s="68"/>
      <c r="I1957" s="67" t="s">
        <v>95</v>
      </c>
      <c r="J1957" s="66">
        <v>2100.0</v>
      </c>
      <c r="K1957" s="66">
        <v>559.97</v>
      </c>
      <c r="L1957" s="66">
        <v>2010.0</v>
      </c>
      <c r="M1957" s="67" t="s">
        <v>85</v>
      </c>
      <c r="N1957" s="66">
        <v>271.0</v>
      </c>
      <c r="O1957" s="68"/>
      <c r="P1957" s="66">
        <v>0.01</v>
      </c>
      <c r="Q1957" s="66"/>
      <c r="R1957" s="66">
        <v>1.0000001</v>
      </c>
      <c r="S1957" s="68"/>
      <c r="T1957" s="66">
        <v>1.0</v>
      </c>
      <c r="U1957" s="68"/>
      <c r="V1957" s="68"/>
      <c r="W1957" s="68"/>
      <c r="X1957" s="69"/>
      <c r="Y1957" s="69"/>
      <c r="Z1957" s="66">
        <v>1.0</v>
      </c>
      <c r="AA1957" s="66">
        <v>1.0</v>
      </c>
      <c r="AB1957" s="68"/>
      <c r="AC1957" s="68"/>
      <c r="AD1957" s="68"/>
      <c r="AE1957" s="68"/>
      <c r="AF1957" s="68"/>
      <c r="AG1957" s="68"/>
      <c r="AH1957" s="68"/>
      <c r="AI1957" s="68"/>
      <c r="AJ1957" s="68"/>
      <c r="AK1957" s="68"/>
      <c r="AL1957" s="68"/>
      <c r="AM1957" s="68"/>
      <c r="AN1957" s="68"/>
      <c r="AO1957" s="68"/>
      <c r="AP1957" s="68"/>
      <c r="AQ1957" s="68"/>
      <c r="AR1957" s="68"/>
      <c r="AS1957" s="68"/>
      <c r="AT1957" s="68"/>
      <c r="AU1957" s="68"/>
      <c r="AV1957" s="68"/>
      <c r="AW1957" s="68"/>
      <c r="AX1957" s="68"/>
      <c r="AY1957" s="68"/>
      <c r="AZ1957" s="68"/>
      <c r="BA1957" s="68"/>
      <c r="BB1957" s="68"/>
      <c r="BC1957" s="68"/>
      <c r="BD1957" s="68"/>
      <c r="BE1957" s="68"/>
      <c r="BF1957" s="68"/>
      <c r="BG1957" s="68"/>
      <c r="BH1957" s="68"/>
      <c r="BI1957" s="68"/>
      <c r="BJ1957" s="68"/>
      <c r="BK1957" s="68"/>
      <c r="BL1957" s="68"/>
      <c r="BM1957" s="68"/>
      <c r="BN1957" s="68"/>
      <c r="BO1957" s="68"/>
      <c r="BP1957" s="68"/>
      <c r="BQ1957" s="68"/>
      <c r="BR1957" s="68"/>
      <c r="BS1957" s="68"/>
      <c r="BT1957" s="68"/>
      <c r="BU1957" s="68"/>
      <c r="BV1957" s="68"/>
      <c r="BW1957" s="68"/>
      <c r="BX1957" s="68"/>
      <c r="BY1957" s="68"/>
      <c r="BZ1957" s="68"/>
      <c r="CA1957" s="68"/>
      <c r="CB1957" s="68"/>
      <c r="CC1957" s="68"/>
      <c r="CD1957" s="68"/>
      <c r="CE1957" s="68"/>
      <c r="CF1957" s="68"/>
      <c r="CG1957" s="68"/>
      <c r="CH1957" s="68"/>
      <c r="CI1957" s="68"/>
    </row>
    <row r="1958">
      <c r="A1958" s="66">
        <v>108.0</v>
      </c>
      <c r="B1958" s="68"/>
      <c r="C1958" s="67" t="s">
        <v>758</v>
      </c>
      <c r="D1958" s="67" t="s">
        <v>990</v>
      </c>
      <c r="E1958" s="66">
        <v>2020.0</v>
      </c>
      <c r="F1958" s="67" t="s">
        <v>991</v>
      </c>
      <c r="G1958" s="67" t="s">
        <v>824</v>
      </c>
      <c r="H1958" s="68"/>
      <c r="I1958" s="67" t="s">
        <v>95</v>
      </c>
      <c r="J1958" s="66">
        <v>2100.0</v>
      </c>
      <c r="K1958" s="66">
        <v>559.97</v>
      </c>
      <c r="L1958" s="66">
        <v>2010.0</v>
      </c>
      <c r="M1958" s="67" t="s">
        <v>85</v>
      </c>
      <c r="N1958" s="66">
        <v>271.0</v>
      </c>
      <c r="O1958" s="68"/>
      <c r="P1958" s="66">
        <v>0.01</v>
      </c>
      <c r="Q1958" s="66"/>
      <c r="R1958" s="66">
        <v>1.0000001</v>
      </c>
      <c r="S1958" s="68"/>
      <c r="T1958" s="66">
        <v>1.0</v>
      </c>
      <c r="U1958" s="68"/>
      <c r="V1958" s="68"/>
      <c r="W1958" s="68"/>
      <c r="X1958" s="69"/>
      <c r="Y1958" s="69"/>
      <c r="Z1958" s="66">
        <v>1.0</v>
      </c>
      <c r="AA1958" s="66">
        <v>1.0</v>
      </c>
      <c r="AB1958" s="68"/>
      <c r="AC1958" s="68"/>
      <c r="AD1958" s="68"/>
      <c r="AE1958" s="68"/>
      <c r="AF1958" s="68"/>
      <c r="AG1958" s="68"/>
      <c r="AH1958" s="68"/>
      <c r="AI1958" s="68"/>
      <c r="AJ1958" s="68"/>
      <c r="AK1958" s="68"/>
      <c r="AL1958" s="68"/>
      <c r="AM1958" s="68"/>
      <c r="AN1958" s="68"/>
      <c r="AO1958" s="68"/>
      <c r="AP1958" s="68"/>
      <c r="AQ1958" s="68"/>
      <c r="AR1958" s="68"/>
      <c r="AS1958" s="68"/>
      <c r="AT1958" s="68"/>
      <c r="AU1958" s="68"/>
      <c r="AV1958" s="68"/>
      <c r="AW1958" s="68"/>
      <c r="AX1958" s="68"/>
      <c r="AY1958" s="68"/>
      <c r="AZ1958" s="68"/>
      <c r="BA1958" s="68"/>
      <c r="BB1958" s="68"/>
      <c r="BC1958" s="68"/>
      <c r="BD1958" s="68"/>
      <c r="BE1958" s="68"/>
      <c r="BF1958" s="68"/>
      <c r="BG1958" s="68"/>
      <c r="BH1958" s="68"/>
      <c r="BI1958" s="68"/>
      <c r="BJ1958" s="68"/>
      <c r="BK1958" s="68"/>
      <c r="BL1958" s="68"/>
      <c r="BM1958" s="68"/>
      <c r="BN1958" s="68"/>
      <c r="BO1958" s="68"/>
      <c r="BP1958" s="68"/>
      <c r="BQ1958" s="68"/>
      <c r="BR1958" s="68"/>
      <c r="BS1958" s="68"/>
      <c r="BT1958" s="68"/>
      <c r="BU1958" s="68"/>
      <c r="BV1958" s="68"/>
      <c r="BW1958" s="68"/>
      <c r="BX1958" s="68"/>
      <c r="BY1958" s="68"/>
      <c r="BZ1958" s="68"/>
      <c r="CA1958" s="68"/>
      <c r="CB1958" s="68"/>
      <c r="CC1958" s="68"/>
      <c r="CD1958" s="68"/>
      <c r="CE1958" s="68"/>
      <c r="CF1958" s="68"/>
      <c r="CG1958" s="68"/>
      <c r="CH1958" s="68"/>
      <c r="CI1958" s="68"/>
    </row>
    <row r="1959">
      <c r="A1959" s="66">
        <v>108.0</v>
      </c>
      <c r="B1959" s="68"/>
      <c r="C1959" s="67" t="s">
        <v>758</v>
      </c>
      <c r="D1959" s="67" t="s">
        <v>990</v>
      </c>
      <c r="E1959" s="66">
        <v>2020.0</v>
      </c>
      <c r="F1959" s="67" t="s">
        <v>991</v>
      </c>
      <c r="G1959" s="67" t="s">
        <v>824</v>
      </c>
      <c r="H1959" s="68"/>
      <c r="I1959" s="67" t="s">
        <v>95</v>
      </c>
      <c r="J1959" s="66">
        <v>2100.0</v>
      </c>
      <c r="K1959" s="66">
        <v>559.97</v>
      </c>
      <c r="L1959" s="66">
        <v>2010.0</v>
      </c>
      <c r="M1959" s="67" t="s">
        <v>85</v>
      </c>
      <c r="N1959" s="66">
        <v>271.0</v>
      </c>
      <c r="O1959" s="68"/>
      <c r="P1959" s="66">
        <v>0.01</v>
      </c>
      <c r="Q1959" s="66"/>
      <c r="R1959" s="66">
        <v>1.0000001</v>
      </c>
      <c r="S1959" s="68"/>
      <c r="T1959" s="66">
        <v>1.0</v>
      </c>
      <c r="U1959" s="68"/>
      <c r="V1959" s="68"/>
      <c r="W1959" s="68"/>
      <c r="X1959" s="69"/>
      <c r="Y1959" s="69"/>
      <c r="Z1959" s="66">
        <v>1.0</v>
      </c>
      <c r="AA1959" s="66">
        <v>1.0</v>
      </c>
      <c r="AB1959" s="68"/>
      <c r="AC1959" s="68"/>
      <c r="AD1959" s="68"/>
      <c r="AE1959" s="68"/>
      <c r="AF1959" s="68"/>
      <c r="AG1959" s="68"/>
      <c r="AH1959" s="68"/>
      <c r="AI1959" s="68"/>
      <c r="AJ1959" s="68"/>
      <c r="AK1959" s="68"/>
      <c r="AL1959" s="68"/>
      <c r="AM1959" s="68"/>
      <c r="AN1959" s="68"/>
      <c r="AO1959" s="68"/>
      <c r="AP1959" s="68"/>
      <c r="AQ1959" s="68"/>
      <c r="AR1959" s="68"/>
      <c r="AS1959" s="68"/>
      <c r="AT1959" s="68"/>
      <c r="AU1959" s="68"/>
      <c r="AV1959" s="68"/>
      <c r="AW1959" s="68"/>
      <c r="AX1959" s="68"/>
      <c r="AY1959" s="68"/>
      <c r="AZ1959" s="68"/>
      <c r="BA1959" s="68"/>
      <c r="BB1959" s="68"/>
      <c r="BC1959" s="68"/>
      <c r="BD1959" s="68"/>
      <c r="BE1959" s="68"/>
      <c r="BF1959" s="68"/>
      <c r="BG1959" s="68"/>
      <c r="BH1959" s="68"/>
      <c r="BI1959" s="68"/>
      <c r="BJ1959" s="68"/>
      <c r="BK1959" s="68"/>
      <c r="BL1959" s="68"/>
      <c r="BM1959" s="68"/>
      <c r="BN1959" s="68"/>
      <c r="BO1959" s="68"/>
      <c r="BP1959" s="68"/>
      <c r="BQ1959" s="68"/>
      <c r="BR1959" s="68"/>
      <c r="BS1959" s="68"/>
      <c r="BT1959" s="68"/>
      <c r="BU1959" s="68"/>
      <c r="BV1959" s="68"/>
      <c r="BW1959" s="68"/>
      <c r="BX1959" s="68"/>
      <c r="BY1959" s="68"/>
      <c r="BZ1959" s="68"/>
      <c r="CA1959" s="68"/>
      <c r="CB1959" s="68"/>
      <c r="CC1959" s="68"/>
      <c r="CD1959" s="68"/>
      <c r="CE1959" s="68"/>
      <c r="CF1959" s="68"/>
      <c r="CG1959" s="68"/>
      <c r="CH1959" s="68"/>
      <c r="CI1959" s="68"/>
    </row>
    <row r="1960">
      <c r="A1960" s="66">
        <v>108.0</v>
      </c>
      <c r="B1960" s="68"/>
      <c r="C1960" s="67" t="s">
        <v>758</v>
      </c>
      <c r="D1960" s="67" t="s">
        <v>990</v>
      </c>
      <c r="E1960" s="66">
        <v>2020.0</v>
      </c>
      <c r="F1960" s="67" t="s">
        <v>991</v>
      </c>
      <c r="G1960" s="67" t="s">
        <v>824</v>
      </c>
      <c r="H1960" s="68"/>
      <c r="I1960" s="67" t="s">
        <v>95</v>
      </c>
      <c r="J1960" s="66">
        <v>2100.0</v>
      </c>
      <c r="K1960" s="66">
        <v>559.97</v>
      </c>
      <c r="L1960" s="66">
        <v>2010.0</v>
      </c>
      <c r="M1960" s="67" t="s">
        <v>85</v>
      </c>
      <c r="N1960" s="66">
        <v>271.0</v>
      </c>
      <c r="O1960" s="68"/>
      <c r="P1960" s="66">
        <v>0.01</v>
      </c>
      <c r="Q1960" s="66"/>
      <c r="R1960" s="66">
        <v>1.0000001</v>
      </c>
      <c r="S1960" s="68"/>
      <c r="T1960" s="66">
        <v>1.0</v>
      </c>
      <c r="U1960" s="68"/>
      <c r="V1960" s="68"/>
      <c r="W1960" s="68"/>
      <c r="X1960" s="69"/>
      <c r="Y1960" s="69"/>
      <c r="Z1960" s="66">
        <v>1.0</v>
      </c>
      <c r="AA1960" s="66">
        <v>1.0</v>
      </c>
      <c r="AB1960" s="68"/>
      <c r="AC1960" s="68"/>
      <c r="AD1960" s="68"/>
      <c r="AE1960" s="68"/>
      <c r="AF1960" s="68"/>
      <c r="AG1960" s="68"/>
      <c r="AH1960" s="68"/>
      <c r="AI1960" s="68"/>
      <c r="AJ1960" s="68"/>
      <c r="AK1960" s="68"/>
      <c r="AL1960" s="68"/>
      <c r="AM1960" s="68"/>
      <c r="AN1960" s="68"/>
      <c r="AO1960" s="68"/>
      <c r="AP1960" s="68"/>
      <c r="AQ1960" s="68"/>
      <c r="AR1960" s="68"/>
      <c r="AS1960" s="68"/>
      <c r="AT1960" s="68"/>
      <c r="AU1960" s="68"/>
      <c r="AV1960" s="68"/>
      <c r="AW1960" s="68"/>
      <c r="AX1960" s="68"/>
      <c r="AY1960" s="68"/>
      <c r="AZ1960" s="68"/>
      <c r="BA1960" s="68"/>
      <c r="BB1960" s="68"/>
      <c r="BC1960" s="68"/>
      <c r="BD1960" s="68"/>
      <c r="BE1960" s="68"/>
      <c r="BF1960" s="68"/>
      <c r="BG1960" s="68"/>
      <c r="BH1960" s="68"/>
      <c r="BI1960" s="68"/>
      <c r="BJ1960" s="68"/>
      <c r="BK1960" s="68"/>
      <c r="BL1960" s="68"/>
      <c r="BM1960" s="68"/>
      <c r="BN1960" s="68"/>
      <c r="BO1960" s="68"/>
      <c r="BP1960" s="68"/>
      <c r="BQ1960" s="68"/>
      <c r="BR1960" s="68"/>
      <c r="BS1960" s="68"/>
      <c r="BT1960" s="68"/>
      <c r="BU1960" s="68"/>
      <c r="BV1960" s="68"/>
      <c r="BW1960" s="68"/>
      <c r="BX1960" s="68"/>
      <c r="BY1960" s="68"/>
      <c r="BZ1960" s="68"/>
      <c r="CA1960" s="68"/>
      <c r="CB1960" s="68"/>
      <c r="CC1960" s="68"/>
      <c r="CD1960" s="68"/>
      <c r="CE1960" s="68"/>
      <c r="CF1960" s="68"/>
      <c r="CG1960" s="68"/>
      <c r="CH1960" s="68"/>
      <c r="CI1960" s="68"/>
    </row>
    <row r="1961">
      <c r="A1961" s="66">
        <v>108.0</v>
      </c>
      <c r="B1961" s="68"/>
      <c r="C1961" s="67" t="s">
        <v>758</v>
      </c>
      <c r="D1961" s="67" t="s">
        <v>990</v>
      </c>
      <c r="E1961" s="66">
        <v>2020.0</v>
      </c>
      <c r="F1961" s="67" t="s">
        <v>991</v>
      </c>
      <c r="G1961" s="67" t="s">
        <v>824</v>
      </c>
      <c r="H1961" s="68"/>
      <c r="I1961" s="67" t="s">
        <v>95</v>
      </c>
      <c r="J1961" s="66">
        <v>2100.0</v>
      </c>
      <c r="K1961" s="66">
        <v>559.97</v>
      </c>
      <c r="L1961" s="66">
        <v>2010.0</v>
      </c>
      <c r="M1961" s="67" t="s">
        <v>85</v>
      </c>
      <c r="N1961" s="66">
        <v>271.0</v>
      </c>
      <c r="O1961" s="68"/>
      <c r="P1961" s="66">
        <v>0.01</v>
      </c>
      <c r="Q1961" s="66"/>
      <c r="R1961" s="66">
        <v>1.0000001</v>
      </c>
      <c r="S1961" s="68"/>
      <c r="T1961" s="66">
        <v>1.0</v>
      </c>
      <c r="U1961" s="68"/>
      <c r="V1961" s="68"/>
      <c r="W1961" s="68"/>
      <c r="X1961" s="69"/>
      <c r="Y1961" s="69"/>
      <c r="Z1961" s="66">
        <v>1.0</v>
      </c>
      <c r="AA1961" s="66">
        <v>1.0</v>
      </c>
      <c r="AB1961" s="68"/>
      <c r="AC1961" s="68"/>
      <c r="AD1961" s="68"/>
      <c r="AE1961" s="68"/>
      <c r="AF1961" s="68"/>
      <c r="AG1961" s="68"/>
      <c r="AH1961" s="68"/>
      <c r="AI1961" s="68"/>
      <c r="AJ1961" s="68"/>
      <c r="AK1961" s="68"/>
      <c r="AL1961" s="68"/>
      <c r="AM1961" s="68"/>
      <c r="AN1961" s="68"/>
      <c r="AO1961" s="68"/>
      <c r="AP1961" s="68"/>
      <c r="AQ1961" s="68"/>
      <c r="AR1961" s="68"/>
      <c r="AS1961" s="68"/>
      <c r="AT1961" s="68"/>
      <c r="AU1961" s="68"/>
      <c r="AV1961" s="68"/>
      <c r="AW1961" s="68"/>
      <c r="AX1961" s="68"/>
      <c r="AY1961" s="68"/>
      <c r="AZ1961" s="68"/>
      <c r="BA1961" s="68"/>
      <c r="BB1961" s="68"/>
      <c r="BC1961" s="68"/>
      <c r="BD1961" s="68"/>
      <c r="BE1961" s="68"/>
      <c r="BF1961" s="68"/>
      <c r="BG1961" s="68"/>
      <c r="BH1961" s="68"/>
      <c r="BI1961" s="68"/>
      <c r="BJ1961" s="68"/>
      <c r="BK1961" s="68"/>
      <c r="BL1961" s="68"/>
      <c r="BM1961" s="68"/>
      <c r="BN1961" s="68"/>
      <c r="BO1961" s="68"/>
      <c r="BP1961" s="68"/>
      <c r="BQ1961" s="68"/>
      <c r="BR1961" s="68"/>
      <c r="BS1961" s="68"/>
      <c r="BT1961" s="68"/>
      <c r="BU1961" s="68"/>
      <c r="BV1961" s="68"/>
      <c r="BW1961" s="68"/>
      <c r="BX1961" s="68"/>
      <c r="BY1961" s="68"/>
      <c r="BZ1961" s="68"/>
      <c r="CA1961" s="68"/>
      <c r="CB1961" s="68"/>
      <c r="CC1961" s="68"/>
      <c r="CD1961" s="68"/>
      <c r="CE1961" s="68"/>
      <c r="CF1961" s="68"/>
      <c r="CG1961" s="68"/>
      <c r="CH1961" s="68"/>
      <c r="CI1961" s="68"/>
    </row>
    <row r="1962">
      <c r="A1962" s="66">
        <v>108.0</v>
      </c>
      <c r="B1962" s="68"/>
      <c r="C1962" s="67" t="s">
        <v>758</v>
      </c>
      <c r="D1962" s="67" t="s">
        <v>990</v>
      </c>
      <c r="E1962" s="66">
        <v>2020.0</v>
      </c>
      <c r="F1962" s="67" t="s">
        <v>991</v>
      </c>
      <c r="G1962" s="67" t="s">
        <v>824</v>
      </c>
      <c r="H1962" s="68"/>
      <c r="I1962" s="67" t="s">
        <v>95</v>
      </c>
      <c r="J1962" s="66">
        <v>2100.0</v>
      </c>
      <c r="K1962" s="66">
        <v>559.97</v>
      </c>
      <c r="L1962" s="66">
        <v>2010.0</v>
      </c>
      <c r="M1962" s="67" t="s">
        <v>85</v>
      </c>
      <c r="N1962" s="66">
        <v>271.0</v>
      </c>
      <c r="O1962" s="68"/>
      <c r="P1962" s="66">
        <v>0.01</v>
      </c>
      <c r="Q1962" s="66"/>
      <c r="R1962" s="66">
        <v>1.0000001</v>
      </c>
      <c r="S1962" s="68"/>
      <c r="T1962" s="66">
        <v>1.0</v>
      </c>
      <c r="U1962" s="68"/>
      <c r="V1962" s="68"/>
      <c r="W1962" s="68"/>
      <c r="X1962" s="69"/>
      <c r="Y1962" s="69"/>
      <c r="Z1962" s="66">
        <v>1.0</v>
      </c>
      <c r="AA1962" s="66">
        <v>1.0</v>
      </c>
      <c r="AB1962" s="68"/>
      <c r="AC1962" s="68"/>
      <c r="AD1962" s="68"/>
      <c r="AE1962" s="68"/>
      <c r="AF1962" s="68"/>
      <c r="AG1962" s="68"/>
      <c r="AH1962" s="68"/>
      <c r="AI1962" s="68"/>
      <c r="AJ1962" s="68"/>
      <c r="AK1962" s="68"/>
      <c r="AL1962" s="68"/>
      <c r="AM1962" s="68"/>
      <c r="AN1962" s="68"/>
      <c r="AO1962" s="68"/>
      <c r="AP1962" s="68"/>
      <c r="AQ1962" s="68"/>
      <c r="AR1962" s="68"/>
      <c r="AS1962" s="68"/>
      <c r="AT1962" s="68"/>
      <c r="AU1962" s="68"/>
      <c r="AV1962" s="68"/>
      <c r="AW1962" s="68"/>
      <c r="AX1962" s="68"/>
      <c r="AY1962" s="68"/>
      <c r="AZ1962" s="68"/>
      <c r="BA1962" s="68"/>
      <c r="BB1962" s="68"/>
      <c r="BC1962" s="68"/>
      <c r="BD1962" s="68"/>
      <c r="BE1962" s="68"/>
      <c r="BF1962" s="68"/>
      <c r="BG1962" s="68"/>
      <c r="BH1962" s="68"/>
      <c r="BI1962" s="68"/>
      <c r="BJ1962" s="68"/>
      <c r="BK1962" s="68"/>
      <c r="BL1962" s="68"/>
      <c r="BM1962" s="68"/>
      <c r="BN1962" s="68"/>
      <c r="BO1962" s="68"/>
      <c r="BP1962" s="68"/>
      <c r="BQ1962" s="68"/>
      <c r="BR1962" s="68"/>
      <c r="BS1962" s="68"/>
      <c r="BT1962" s="68"/>
      <c r="BU1962" s="68"/>
      <c r="BV1962" s="68"/>
      <c r="BW1962" s="68"/>
      <c r="BX1962" s="68"/>
      <c r="BY1962" s="68"/>
      <c r="BZ1962" s="68"/>
      <c r="CA1962" s="68"/>
      <c r="CB1962" s="68"/>
      <c r="CC1962" s="68"/>
      <c r="CD1962" s="68"/>
      <c r="CE1962" s="68"/>
      <c r="CF1962" s="68"/>
      <c r="CG1962" s="68"/>
      <c r="CH1962" s="68"/>
      <c r="CI1962" s="68"/>
    </row>
    <row r="1963">
      <c r="A1963" s="66">
        <v>108.0</v>
      </c>
      <c r="B1963" s="68"/>
      <c r="C1963" s="67" t="s">
        <v>758</v>
      </c>
      <c r="D1963" s="67" t="s">
        <v>990</v>
      </c>
      <c r="E1963" s="66">
        <v>2020.0</v>
      </c>
      <c r="F1963" s="67" t="s">
        <v>991</v>
      </c>
      <c r="G1963" s="67" t="s">
        <v>824</v>
      </c>
      <c r="H1963" s="68"/>
      <c r="I1963" s="67" t="s">
        <v>95</v>
      </c>
      <c r="J1963" s="66">
        <v>2100.0</v>
      </c>
      <c r="K1963" s="66">
        <v>527.93</v>
      </c>
      <c r="L1963" s="66">
        <v>2010.0</v>
      </c>
      <c r="M1963" s="67" t="s">
        <v>85</v>
      </c>
      <c r="N1963" s="66">
        <v>271.0</v>
      </c>
      <c r="O1963" s="68"/>
      <c r="P1963" s="66">
        <v>0.01</v>
      </c>
      <c r="Q1963" s="66"/>
      <c r="R1963" s="66">
        <v>1.3</v>
      </c>
      <c r="S1963" s="68"/>
      <c r="T1963" s="66">
        <v>1.0</v>
      </c>
      <c r="U1963" s="68"/>
      <c r="V1963" s="68"/>
      <c r="W1963" s="68"/>
      <c r="X1963" s="69"/>
      <c r="Y1963" s="69"/>
      <c r="Z1963" s="66">
        <v>1.0</v>
      </c>
      <c r="AA1963" s="66">
        <v>1.0</v>
      </c>
      <c r="AB1963" s="68"/>
      <c r="AC1963" s="68"/>
      <c r="AD1963" s="68"/>
      <c r="AE1963" s="68"/>
      <c r="AF1963" s="68"/>
      <c r="AG1963" s="68"/>
      <c r="AH1963" s="68"/>
      <c r="AI1963" s="68"/>
      <c r="AJ1963" s="68"/>
      <c r="AK1963" s="68"/>
      <c r="AL1963" s="68"/>
      <c r="AM1963" s="68"/>
      <c r="AN1963" s="68"/>
      <c r="AO1963" s="68"/>
      <c r="AP1963" s="68"/>
      <c r="AQ1963" s="68"/>
      <c r="AR1963" s="68"/>
      <c r="AS1963" s="68"/>
      <c r="AT1963" s="68"/>
      <c r="AU1963" s="68"/>
      <c r="AV1963" s="68"/>
      <c r="AW1963" s="68"/>
      <c r="AX1963" s="68"/>
      <c r="AY1963" s="68"/>
      <c r="AZ1963" s="68"/>
      <c r="BA1963" s="68"/>
      <c r="BB1963" s="68"/>
      <c r="BC1963" s="68"/>
      <c r="BD1963" s="68"/>
      <c r="BE1963" s="68"/>
      <c r="BF1963" s="68"/>
      <c r="BG1963" s="68"/>
      <c r="BH1963" s="68"/>
      <c r="BI1963" s="68"/>
      <c r="BJ1963" s="68"/>
      <c r="BK1963" s="68"/>
      <c r="BL1963" s="68"/>
      <c r="BM1963" s="68"/>
      <c r="BN1963" s="68"/>
      <c r="BO1963" s="68"/>
      <c r="BP1963" s="68"/>
      <c r="BQ1963" s="68"/>
      <c r="BR1963" s="68"/>
      <c r="BS1963" s="68"/>
      <c r="BT1963" s="68"/>
      <c r="BU1963" s="68"/>
      <c r="BV1963" s="68"/>
      <c r="BW1963" s="68"/>
      <c r="BX1963" s="68"/>
      <c r="BY1963" s="68"/>
      <c r="BZ1963" s="68"/>
      <c r="CA1963" s="68"/>
      <c r="CB1963" s="68"/>
      <c r="CC1963" s="68"/>
      <c r="CD1963" s="68"/>
      <c r="CE1963" s="68"/>
      <c r="CF1963" s="68"/>
      <c r="CG1963" s="68"/>
      <c r="CH1963" s="68"/>
      <c r="CI1963" s="68"/>
    </row>
    <row r="1964">
      <c r="A1964" s="66">
        <v>108.0</v>
      </c>
      <c r="B1964" s="68"/>
      <c r="C1964" s="67" t="s">
        <v>758</v>
      </c>
      <c r="D1964" s="67" t="s">
        <v>990</v>
      </c>
      <c r="E1964" s="66">
        <v>2020.0</v>
      </c>
      <c r="F1964" s="67" t="s">
        <v>991</v>
      </c>
      <c r="G1964" s="67" t="s">
        <v>824</v>
      </c>
      <c r="H1964" s="68"/>
      <c r="I1964" s="67" t="s">
        <v>95</v>
      </c>
      <c r="J1964" s="66">
        <v>2100.0</v>
      </c>
      <c r="K1964" s="66">
        <v>500.67</v>
      </c>
      <c r="L1964" s="66">
        <v>2010.0</v>
      </c>
      <c r="M1964" s="67" t="s">
        <v>85</v>
      </c>
      <c r="N1964" s="66">
        <v>271.0</v>
      </c>
      <c r="O1964" s="68"/>
      <c r="P1964" s="66">
        <v>0.01</v>
      </c>
      <c r="Q1964" s="66"/>
      <c r="R1964" s="66">
        <v>1.5</v>
      </c>
      <c r="S1964" s="68"/>
      <c r="T1964" s="66">
        <v>1.0</v>
      </c>
      <c r="U1964" s="68"/>
      <c r="V1964" s="68"/>
      <c r="W1964" s="68"/>
      <c r="X1964" s="69"/>
      <c r="Y1964" s="69"/>
      <c r="Z1964" s="66">
        <v>1.0</v>
      </c>
      <c r="AA1964" s="66">
        <v>1.0</v>
      </c>
      <c r="AB1964" s="68"/>
      <c r="AC1964" s="68"/>
      <c r="AD1964" s="68"/>
      <c r="AE1964" s="68"/>
      <c r="AF1964" s="68"/>
      <c r="AG1964" s="68"/>
      <c r="AH1964" s="68"/>
      <c r="AI1964" s="68"/>
      <c r="AJ1964" s="68"/>
      <c r="AK1964" s="68"/>
      <c r="AL1964" s="68"/>
      <c r="AM1964" s="68"/>
      <c r="AN1964" s="68"/>
      <c r="AO1964" s="68"/>
      <c r="AP1964" s="68"/>
      <c r="AQ1964" s="68"/>
      <c r="AR1964" s="68"/>
      <c r="AS1964" s="68"/>
      <c r="AT1964" s="68"/>
      <c r="AU1964" s="68"/>
      <c r="AV1964" s="68"/>
      <c r="AW1964" s="68"/>
      <c r="AX1964" s="68"/>
      <c r="AY1964" s="68"/>
      <c r="AZ1964" s="68"/>
      <c r="BA1964" s="68"/>
      <c r="BB1964" s="68"/>
      <c r="BC1964" s="68"/>
      <c r="BD1964" s="68"/>
      <c r="BE1964" s="68"/>
      <c r="BF1964" s="68"/>
      <c r="BG1964" s="68"/>
      <c r="BH1964" s="68"/>
      <c r="BI1964" s="68"/>
      <c r="BJ1964" s="68"/>
      <c r="BK1964" s="68"/>
      <c r="BL1964" s="68"/>
      <c r="BM1964" s="68"/>
      <c r="BN1964" s="68"/>
      <c r="BO1964" s="68"/>
      <c r="BP1964" s="68"/>
      <c r="BQ1964" s="68"/>
      <c r="BR1964" s="68"/>
      <c r="BS1964" s="68"/>
      <c r="BT1964" s="68"/>
      <c r="BU1964" s="68"/>
      <c r="BV1964" s="68"/>
      <c r="BW1964" s="68"/>
      <c r="BX1964" s="68"/>
      <c r="BY1964" s="68"/>
      <c r="BZ1964" s="68"/>
      <c r="CA1964" s="68"/>
      <c r="CB1964" s="68"/>
      <c r="CC1964" s="68"/>
      <c r="CD1964" s="68"/>
      <c r="CE1964" s="68"/>
      <c r="CF1964" s="68"/>
      <c r="CG1964" s="68"/>
      <c r="CH1964" s="68"/>
      <c r="CI1964" s="68"/>
    </row>
    <row r="1965">
      <c r="A1965" s="66">
        <v>108.0</v>
      </c>
      <c r="B1965" s="68"/>
      <c r="C1965" s="67" t="s">
        <v>758</v>
      </c>
      <c r="D1965" s="67" t="s">
        <v>990</v>
      </c>
      <c r="E1965" s="66">
        <v>2020.0</v>
      </c>
      <c r="F1965" s="67" t="s">
        <v>991</v>
      </c>
      <c r="G1965" s="67" t="s">
        <v>824</v>
      </c>
      <c r="H1965" s="68"/>
      <c r="I1965" s="67" t="s">
        <v>95</v>
      </c>
      <c r="J1965" s="66">
        <v>2100.0</v>
      </c>
      <c r="K1965" s="66">
        <v>500.67</v>
      </c>
      <c r="L1965" s="66">
        <v>2010.0</v>
      </c>
      <c r="M1965" s="67" t="s">
        <v>85</v>
      </c>
      <c r="N1965" s="66">
        <v>271.0</v>
      </c>
      <c r="O1965" s="68"/>
      <c r="P1965" s="66">
        <v>0.01</v>
      </c>
      <c r="Q1965" s="66"/>
      <c r="R1965" s="66">
        <v>1.5</v>
      </c>
      <c r="S1965" s="68"/>
      <c r="T1965" s="66">
        <v>1.0</v>
      </c>
      <c r="U1965" s="68"/>
      <c r="V1965" s="68"/>
      <c r="W1965" s="68"/>
      <c r="X1965" s="69"/>
      <c r="Y1965" s="69"/>
      <c r="Z1965" s="66">
        <v>1.0</v>
      </c>
      <c r="AA1965" s="66">
        <v>1.0</v>
      </c>
      <c r="AB1965" s="68"/>
      <c r="AC1965" s="68"/>
      <c r="AD1965" s="68"/>
      <c r="AE1965" s="68"/>
      <c r="AF1965" s="68"/>
      <c r="AG1965" s="68"/>
      <c r="AH1965" s="68"/>
      <c r="AI1965" s="68"/>
      <c r="AJ1965" s="68"/>
      <c r="AK1965" s="68"/>
      <c r="AL1965" s="68"/>
      <c r="AM1965" s="68"/>
      <c r="AN1965" s="68"/>
      <c r="AO1965" s="68"/>
      <c r="AP1965" s="68"/>
      <c r="AQ1965" s="68"/>
      <c r="AR1965" s="68"/>
      <c r="AS1965" s="68"/>
      <c r="AT1965" s="68"/>
      <c r="AU1965" s="68"/>
      <c r="AV1965" s="68"/>
      <c r="AW1965" s="68"/>
      <c r="AX1965" s="68"/>
      <c r="AY1965" s="68"/>
      <c r="AZ1965" s="68"/>
      <c r="BA1965" s="68"/>
      <c r="BB1965" s="68"/>
      <c r="BC1965" s="68"/>
      <c r="BD1965" s="68"/>
      <c r="BE1965" s="68"/>
      <c r="BF1965" s="68"/>
      <c r="BG1965" s="68"/>
      <c r="BH1965" s="68"/>
      <c r="BI1965" s="68"/>
      <c r="BJ1965" s="68"/>
      <c r="BK1965" s="68"/>
      <c r="BL1965" s="68"/>
      <c r="BM1965" s="68"/>
      <c r="BN1965" s="68"/>
      <c r="BO1965" s="68"/>
      <c r="BP1965" s="68"/>
      <c r="BQ1965" s="68"/>
      <c r="BR1965" s="68"/>
      <c r="BS1965" s="68"/>
      <c r="BT1965" s="68"/>
      <c r="BU1965" s="68"/>
      <c r="BV1965" s="68"/>
      <c r="BW1965" s="68"/>
      <c r="BX1965" s="68"/>
      <c r="BY1965" s="68"/>
      <c r="BZ1965" s="68"/>
      <c r="CA1965" s="68"/>
      <c r="CB1965" s="68"/>
      <c r="CC1965" s="68"/>
      <c r="CD1965" s="68"/>
      <c r="CE1965" s="68"/>
      <c r="CF1965" s="68"/>
      <c r="CG1965" s="68"/>
      <c r="CH1965" s="68"/>
      <c r="CI1965" s="68"/>
    </row>
    <row r="1966">
      <c r="A1966" s="66">
        <v>108.0</v>
      </c>
      <c r="B1966" s="68"/>
      <c r="C1966" s="67" t="s">
        <v>758</v>
      </c>
      <c r="D1966" s="67" t="s">
        <v>990</v>
      </c>
      <c r="E1966" s="66">
        <v>2020.0</v>
      </c>
      <c r="F1966" s="67" t="s">
        <v>991</v>
      </c>
      <c r="G1966" s="67" t="s">
        <v>824</v>
      </c>
      <c r="H1966" s="68"/>
      <c r="I1966" s="67" t="s">
        <v>95</v>
      </c>
      <c r="J1966" s="66">
        <v>2100.0</v>
      </c>
      <c r="K1966" s="66">
        <v>500.67</v>
      </c>
      <c r="L1966" s="66">
        <v>2010.0</v>
      </c>
      <c r="M1966" s="67" t="s">
        <v>85</v>
      </c>
      <c r="N1966" s="66">
        <v>271.0</v>
      </c>
      <c r="O1966" s="68"/>
      <c r="P1966" s="66">
        <v>0.01</v>
      </c>
      <c r="Q1966" s="66"/>
      <c r="R1966" s="66">
        <v>1.5</v>
      </c>
      <c r="S1966" s="68"/>
      <c r="T1966" s="66">
        <v>1.0</v>
      </c>
      <c r="U1966" s="68"/>
      <c r="V1966" s="68"/>
      <c r="W1966" s="68"/>
      <c r="X1966" s="69"/>
      <c r="Y1966" s="69"/>
      <c r="Z1966" s="66">
        <v>1.0</v>
      </c>
      <c r="AA1966" s="66">
        <v>1.0</v>
      </c>
      <c r="AB1966" s="68"/>
      <c r="AC1966" s="68"/>
      <c r="AD1966" s="68"/>
      <c r="AE1966" s="68"/>
      <c r="AF1966" s="68"/>
      <c r="AG1966" s="68"/>
      <c r="AH1966" s="68"/>
      <c r="AI1966" s="68"/>
      <c r="AJ1966" s="68"/>
      <c r="AK1966" s="68"/>
      <c r="AL1966" s="68"/>
      <c r="AM1966" s="68"/>
      <c r="AN1966" s="68"/>
      <c r="AO1966" s="68"/>
      <c r="AP1966" s="68"/>
      <c r="AQ1966" s="68"/>
      <c r="AR1966" s="68"/>
      <c r="AS1966" s="68"/>
      <c r="AT1966" s="68"/>
      <c r="AU1966" s="68"/>
      <c r="AV1966" s="68"/>
      <c r="AW1966" s="68"/>
      <c r="AX1966" s="68"/>
      <c r="AY1966" s="68"/>
      <c r="AZ1966" s="68"/>
      <c r="BA1966" s="68"/>
      <c r="BB1966" s="68"/>
      <c r="BC1966" s="68"/>
      <c r="BD1966" s="68"/>
      <c r="BE1966" s="68"/>
      <c r="BF1966" s="68"/>
      <c r="BG1966" s="68"/>
      <c r="BH1966" s="68"/>
      <c r="BI1966" s="68"/>
      <c r="BJ1966" s="68"/>
      <c r="BK1966" s="68"/>
      <c r="BL1966" s="68"/>
      <c r="BM1966" s="68"/>
      <c r="BN1966" s="68"/>
      <c r="BO1966" s="68"/>
      <c r="BP1966" s="68"/>
      <c r="BQ1966" s="68"/>
      <c r="BR1966" s="68"/>
      <c r="BS1966" s="68"/>
      <c r="BT1966" s="68"/>
      <c r="BU1966" s="68"/>
      <c r="BV1966" s="68"/>
      <c r="BW1966" s="68"/>
      <c r="BX1966" s="68"/>
      <c r="BY1966" s="68"/>
      <c r="BZ1966" s="68"/>
      <c r="CA1966" s="68"/>
      <c r="CB1966" s="68"/>
      <c r="CC1966" s="68"/>
      <c r="CD1966" s="68"/>
      <c r="CE1966" s="68"/>
      <c r="CF1966" s="68"/>
      <c r="CG1966" s="68"/>
      <c r="CH1966" s="68"/>
      <c r="CI1966" s="68"/>
    </row>
    <row r="1967">
      <c r="A1967" s="66">
        <v>108.0</v>
      </c>
      <c r="B1967" s="68"/>
      <c r="C1967" s="67" t="s">
        <v>758</v>
      </c>
      <c r="D1967" s="67" t="s">
        <v>990</v>
      </c>
      <c r="E1967" s="66">
        <v>2020.0</v>
      </c>
      <c r="F1967" s="67" t="s">
        <v>991</v>
      </c>
      <c r="G1967" s="67" t="s">
        <v>824</v>
      </c>
      <c r="H1967" s="68"/>
      <c r="I1967" s="67" t="s">
        <v>95</v>
      </c>
      <c r="J1967" s="66">
        <v>2100.0</v>
      </c>
      <c r="K1967" s="66">
        <v>500.67</v>
      </c>
      <c r="L1967" s="66">
        <v>2010.0</v>
      </c>
      <c r="M1967" s="67" t="s">
        <v>85</v>
      </c>
      <c r="N1967" s="66">
        <v>271.0</v>
      </c>
      <c r="O1967" s="68"/>
      <c r="P1967" s="66">
        <v>0.01</v>
      </c>
      <c r="Q1967" s="66"/>
      <c r="R1967" s="66">
        <v>1.5</v>
      </c>
      <c r="S1967" s="68"/>
      <c r="T1967" s="66">
        <v>1.0</v>
      </c>
      <c r="U1967" s="68"/>
      <c r="V1967" s="68"/>
      <c r="W1967" s="68"/>
      <c r="X1967" s="69"/>
      <c r="Y1967" s="69"/>
      <c r="Z1967" s="66">
        <v>1.0</v>
      </c>
      <c r="AA1967" s="66">
        <v>1.0</v>
      </c>
      <c r="AB1967" s="68"/>
      <c r="AC1967" s="68"/>
      <c r="AD1967" s="68"/>
      <c r="AE1967" s="68"/>
      <c r="AF1967" s="68"/>
      <c r="AG1967" s="68"/>
      <c r="AH1967" s="68"/>
      <c r="AI1967" s="68"/>
      <c r="AJ1967" s="68"/>
      <c r="AK1967" s="68"/>
      <c r="AL1967" s="68"/>
      <c r="AM1967" s="68"/>
      <c r="AN1967" s="68"/>
      <c r="AO1967" s="68"/>
      <c r="AP1967" s="68"/>
      <c r="AQ1967" s="68"/>
      <c r="AR1967" s="68"/>
      <c r="AS1967" s="68"/>
      <c r="AT1967" s="68"/>
      <c r="AU1967" s="68"/>
      <c r="AV1967" s="68"/>
      <c r="AW1967" s="68"/>
      <c r="AX1967" s="68"/>
      <c r="AY1967" s="68"/>
      <c r="AZ1967" s="68"/>
      <c r="BA1967" s="68"/>
      <c r="BB1967" s="68"/>
      <c r="BC1967" s="68"/>
      <c r="BD1967" s="68"/>
      <c r="BE1967" s="68"/>
      <c r="BF1967" s="68"/>
      <c r="BG1967" s="68"/>
      <c r="BH1967" s="68"/>
      <c r="BI1967" s="68"/>
      <c r="BJ1967" s="68"/>
      <c r="BK1967" s="68"/>
      <c r="BL1967" s="68"/>
      <c r="BM1967" s="68"/>
      <c r="BN1967" s="68"/>
      <c r="BO1967" s="68"/>
      <c r="BP1967" s="68"/>
      <c r="BQ1967" s="68"/>
      <c r="BR1967" s="68"/>
      <c r="BS1967" s="68"/>
      <c r="BT1967" s="68"/>
      <c r="BU1967" s="68"/>
      <c r="BV1967" s="68"/>
      <c r="BW1967" s="68"/>
      <c r="BX1967" s="68"/>
      <c r="BY1967" s="68"/>
      <c r="BZ1967" s="68"/>
      <c r="CA1967" s="68"/>
      <c r="CB1967" s="68"/>
      <c r="CC1967" s="68"/>
      <c r="CD1967" s="68"/>
      <c r="CE1967" s="68"/>
      <c r="CF1967" s="68"/>
      <c r="CG1967" s="68"/>
      <c r="CH1967" s="68"/>
      <c r="CI1967" s="68"/>
    </row>
    <row r="1968">
      <c r="A1968" s="66">
        <v>108.0</v>
      </c>
      <c r="B1968" s="68"/>
      <c r="C1968" s="67" t="s">
        <v>758</v>
      </c>
      <c r="D1968" s="67" t="s">
        <v>990</v>
      </c>
      <c r="E1968" s="66">
        <v>2020.0</v>
      </c>
      <c r="F1968" s="67" t="s">
        <v>991</v>
      </c>
      <c r="G1968" s="67" t="s">
        <v>824</v>
      </c>
      <c r="H1968" s="68"/>
      <c r="I1968" s="67" t="s">
        <v>95</v>
      </c>
      <c r="J1968" s="66">
        <v>2100.0</v>
      </c>
      <c r="K1968" s="66">
        <v>425.7</v>
      </c>
      <c r="L1968" s="66">
        <v>2010.0</v>
      </c>
      <c r="M1968" s="67" t="s">
        <v>85</v>
      </c>
      <c r="N1968" s="66">
        <v>271.0</v>
      </c>
      <c r="O1968" s="68"/>
      <c r="P1968" s="66">
        <v>0.01</v>
      </c>
      <c r="Q1968" s="66"/>
      <c r="R1968" s="66">
        <v>2.0</v>
      </c>
      <c r="S1968" s="68"/>
      <c r="T1968" s="66">
        <v>1.0</v>
      </c>
      <c r="U1968" s="68"/>
      <c r="V1968" s="68"/>
      <c r="W1968" s="68"/>
      <c r="X1968" s="69"/>
      <c r="Y1968" s="69"/>
      <c r="Z1968" s="66">
        <v>1.0</v>
      </c>
      <c r="AA1968" s="66">
        <v>1.0</v>
      </c>
      <c r="AB1968" s="68"/>
      <c r="AC1968" s="68"/>
      <c r="AD1968" s="68"/>
      <c r="AE1968" s="68"/>
      <c r="AF1968" s="68"/>
      <c r="AG1968" s="68"/>
      <c r="AH1968" s="68"/>
      <c r="AI1968" s="68"/>
      <c r="AJ1968" s="68"/>
      <c r="AK1968" s="68"/>
      <c r="AL1968" s="68"/>
      <c r="AM1968" s="68"/>
      <c r="AN1968" s="68"/>
      <c r="AO1968" s="68"/>
      <c r="AP1968" s="68"/>
      <c r="AQ1968" s="68"/>
      <c r="AR1968" s="68"/>
      <c r="AS1968" s="68"/>
      <c r="AT1968" s="68"/>
      <c r="AU1968" s="68"/>
      <c r="AV1968" s="68"/>
      <c r="AW1968" s="68"/>
      <c r="AX1968" s="68"/>
      <c r="AY1968" s="68"/>
      <c r="AZ1968" s="68"/>
      <c r="BA1968" s="68"/>
      <c r="BB1968" s="68"/>
      <c r="BC1968" s="68"/>
      <c r="BD1968" s="68"/>
      <c r="BE1968" s="68"/>
      <c r="BF1968" s="68"/>
      <c r="BG1968" s="68"/>
      <c r="BH1968" s="68"/>
      <c r="BI1968" s="68"/>
      <c r="BJ1968" s="68"/>
      <c r="BK1968" s="68"/>
      <c r="BL1968" s="68"/>
      <c r="BM1968" s="68"/>
      <c r="BN1968" s="68"/>
      <c r="BO1968" s="68"/>
      <c r="BP1968" s="68"/>
      <c r="BQ1968" s="68"/>
      <c r="BR1968" s="68"/>
      <c r="BS1968" s="68"/>
      <c r="BT1968" s="68"/>
      <c r="BU1968" s="68"/>
      <c r="BV1968" s="68"/>
      <c r="BW1968" s="68"/>
      <c r="BX1968" s="68"/>
      <c r="BY1968" s="68"/>
      <c r="BZ1968" s="68"/>
      <c r="CA1968" s="68"/>
      <c r="CB1968" s="68"/>
      <c r="CC1968" s="68"/>
      <c r="CD1968" s="68"/>
      <c r="CE1968" s="68"/>
      <c r="CF1968" s="68"/>
      <c r="CG1968" s="68"/>
      <c r="CH1968" s="68"/>
      <c r="CI1968" s="68"/>
    </row>
    <row r="1969">
      <c r="A1969" s="66">
        <v>108.0</v>
      </c>
      <c r="B1969" s="68"/>
      <c r="C1969" s="67" t="s">
        <v>758</v>
      </c>
      <c r="D1969" s="67" t="s">
        <v>990</v>
      </c>
      <c r="E1969" s="66">
        <v>2020.0</v>
      </c>
      <c r="F1969" s="67" t="s">
        <v>991</v>
      </c>
      <c r="G1969" s="67" t="s">
        <v>824</v>
      </c>
      <c r="H1969" s="68"/>
      <c r="I1969" s="67" t="s">
        <v>95</v>
      </c>
      <c r="J1969" s="66">
        <v>2100.0</v>
      </c>
      <c r="K1969" s="66">
        <v>425.7</v>
      </c>
      <c r="L1969" s="66">
        <v>2010.0</v>
      </c>
      <c r="M1969" s="67" t="s">
        <v>85</v>
      </c>
      <c r="N1969" s="66">
        <v>271.0</v>
      </c>
      <c r="O1969" s="68"/>
      <c r="P1969" s="66">
        <v>0.01</v>
      </c>
      <c r="Q1969" s="66"/>
      <c r="R1969" s="66">
        <v>2.0</v>
      </c>
      <c r="S1969" s="68"/>
      <c r="T1969" s="66">
        <v>1.0</v>
      </c>
      <c r="U1969" s="68"/>
      <c r="V1969" s="68"/>
      <c r="W1969" s="68"/>
      <c r="X1969" s="69"/>
      <c r="Y1969" s="69"/>
      <c r="Z1969" s="66">
        <v>1.0</v>
      </c>
      <c r="AA1969" s="66">
        <v>1.0</v>
      </c>
      <c r="AB1969" s="68"/>
      <c r="AC1969" s="68"/>
      <c r="AD1969" s="68"/>
      <c r="AE1969" s="68"/>
      <c r="AF1969" s="68"/>
      <c r="AG1969" s="68"/>
      <c r="AH1969" s="68"/>
      <c r="AI1969" s="68"/>
      <c r="AJ1969" s="68"/>
      <c r="AK1969" s="68"/>
      <c r="AL1969" s="68"/>
      <c r="AM1969" s="68"/>
      <c r="AN1969" s="68"/>
      <c r="AO1969" s="68"/>
      <c r="AP1969" s="68"/>
      <c r="AQ1969" s="68"/>
      <c r="AR1969" s="68"/>
      <c r="AS1969" s="68"/>
      <c r="AT1969" s="68"/>
      <c r="AU1969" s="68"/>
      <c r="AV1969" s="68"/>
      <c r="AW1969" s="68"/>
      <c r="AX1969" s="68"/>
      <c r="AY1969" s="68"/>
      <c r="AZ1969" s="68"/>
      <c r="BA1969" s="68"/>
      <c r="BB1969" s="68"/>
      <c r="BC1969" s="68"/>
      <c r="BD1969" s="68"/>
      <c r="BE1969" s="68"/>
      <c r="BF1969" s="68"/>
      <c r="BG1969" s="68"/>
      <c r="BH1969" s="68"/>
      <c r="BI1969" s="68"/>
      <c r="BJ1969" s="68"/>
      <c r="BK1969" s="68"/>
      <c r="BL1969" s="68"/>
      <c r="BM1969" s="68"/>
      <c r="BN1969" s="68"/>
      <c r="BO1969" s="68"/>
      <c r="BP1969" s="68"/>
      <c r="BQ1969" s="68"/>
      <c r="BR1969" s="68"/>
      <c r="BS1969" s="68"/>
      <c r="BT1969" s="68"/>
      <c r="BU1969" s="68"/>
      <c r="BV1969" s="68"/>
      <c r="BW1969" s="68"/>
      <c r="BX1969" s="68"/>
      <c r="BY1969" s="68"/>
      <c r="BZ1969" s="68"/>
      <c r="CA1969" s="68"/>
      <c r="CB1969" s="68"/>
      <c r="CC1969" s="68"/>
      <c r="CD1969" s="68"/>
      <c r="CE1969" s="68"/>
      <c r="CF1969" s="68"/>
      <c r="CG1969" s="68"/>
      <c r="CH1969" s="68"/>
      <c r="CI1969" s="68"/>
    </row>
    <row r="1970">
      <c r="A1970" s="66">
        <v>108.0</v>
      </c>
      <c r="B1970" s="68"/>
      <c r="C1970" s="67" t="s">
        <v>758</v>
      </c>
      <c r="D1970" s="67" t="s">
        <v>990</v>
      </c>
      <c r="E1970" s="66">
        <v>2020.0</v>
      </c>
      <c r="F1970" s="67" t="s">
        <v>991</v>
      </c>
      <c r="G1970" s="67" t="s">
        <v>824</v>
      </c>
      <c r="H1970" s="68"/>
      <c r="I1970" s="67" t="s">
        <v>95</v>
      </c>
      <c r="J1970" s="66">
        <v>2100.0</v>
      </c>
      <c r="K1970" s="66">
        <v>425.7</v>
      </c>
      <c r="L1970" s="66">
        <v>2010.0</v>
      </c>
      <c r="M1970" s="67" t="s">
        <v>85</v>
      </c>
      <c r="N1970" s="66">
        <v>271.0</v>
      </c>
      <c r="O1970" s="68"/>
      <c r="P1970" s="66">
        <v>0.01</v>
      </c>
      <c r="Q1970" s="66"/>
      <c r="R1970" s="66">
        <v>2.0</v>
      </c>
      <c r="S1970" s="68"/>
      <c r="T1970" s="66">
        <v>1.0</v>
      </c>
      <c r="U1970" s="68"/>
      <c r="V1970" s="68"/>
      <c r="W1970" s="68"/>
      <c r="X1970" s="69"/>
      <c r="Y1970" s="69"/>
      <c r="Z1970" s="66">
        <v>1.0</v>
      </c>
      <c r="AA1970" s="66">
        <v>1.0</v>
      </c>
      <c r="AB1970" s="68"/>
      <c r="AC1970" s="68"/>
      <c r="AD1970" s="68"/>
      <c r="AE1970" s="68"/>
      <c r="AF1970" s="68"/>
      <c r="AG1970" s="68"/>
      <c r="AH1970" s="68"/>
      <c r="AI1970" s="68"/>
      <c r="AJ1970" s="68"/>
      <c r="AK1970" s="68"/>
      <c r="AL1970" s="68"/>
      <c r="AM1970" s="68"/>
      <c r="AN1970" s="68"/>
      <c r="AO1970" s="68"/>
      <c r="AP1970" s="68"/>
      <c r="AQ1970" s="68"/>
      <c r="AR1970" s="68"/>
      <c r="AS1970" s="68"/>
      <c r="AT1970" s="68"/>
      <c r="AU1970" s="68"/>
      <c r="AV1970" s="68"/>
      <c r="AW1970" s="68"/>
      <c r="AX1970" s="68"/>
      <c r="AY1970" s="68"/>
      <c r="AZ1970" s="68"/>
      <c r="BA1970" s="68"/>
      <c r="BB1970" s="68"/>
      <c r="BC1970" s="68"/>
      <c r="BD1970" s="68"/>
      <c r="BE1970" s="68"/>
      <c r="BF1970" s="68"/>
      <c r="BG1970" s="68"/>
      <c r="BH1970" s="68"/>
      <c r="BI1970" s="68"/>
      <c r="BJ1970" s="68"/>
      <c r="BK1970" s="68"/>
      <c r="BL1970" s="68"/>
      <c r="BM1970" s="68"/>
      <c r="BN1970" s="68"/>
      <c r="BO1970" s="68"/>
      <c r="BP1970" s="68"/>
      <c r="BQ1970" s="68"/>
      <c r="BR1970" s="68"/>
      <c r="BS1970" s="68"/>
      <c r="BT1970" s="68"/>
      <c r="BU1970" s="68"/>
      <c r="BV1970" s="68"/>
      <c r="BW1970" s="68"/>
      <c r="BX1970" s="68"/>
      <c r="BY1970" s="68"/>
      <c r="BZ1970" s="68"/>
      <c r="CA1970" s="68"/>
      <c r="CB1970" s="68"/>
      <c r="CC1970" s="68"/>
      <c r="CD1970" s="68"/>
      <c r="CE1970" s="68"/>
      <c r="CF1970" s="68"/>
      <c r="CG1970" s="68"/>
      <c r="CH1970" s="68"/>
      <c r="CI1970" s="68"/>
    </row>
    <row r="1971">
      <c r="A1971" s="66">
        <v>108.0</v>
      </c>
      <c r="B1971" s="68"/>
      <c r="C1971" s="67" t="s">
        <v>758</v>
      </c>
      <c r="D1971" s="67" t="s">
        <v>990</v>
      </c>
      <c r="E1971" s="66">
        <v>2020.0</v>
      </c>
      <c r="F1971" s="67" t="s">
        <v>991</v>
      </c>
      <c r="G1971" s="67" t="s">
        <v>824</v>
      </c>
      <c r="H1971" s="68"/>
      <c r="I1971" s="67" t="s">
        <v>95</v>
      </c>
      <c r="J1971" s="66">
        <v>2100.0</v>
      </c>
      <c r="K1971" s="66">
        <v>425.7</v>
      </c>
      <c r="L1971" s="66">
        <v>2010.0</v>
      </c>
      <c r="M1971" s="67" t="s">
        <v>85</v>
      </c>
      <c r="N1971" s="66">
        <v>271.0</v>
      </c>
      <c r="O1971" s="68"/>
      <c r="P1971" s="66">
        <v>0.01</v>
      </c>
      <c r="Q1971" s="66"/>
      <c r="R1971" s="66">
        <v>2.0</v>
      </c>
      <c r="S1971" s="68"/>
      <c r="T1971" s="66">
        <v>1.0</v>
      </c>
      <c r="U1971" s="68"/>
      <c r="V1971" s="68"/>
      <c r="W1971" s="68"/>
      <c r="X1971" s="69"/>
      <c r="Y1971" s="69"/>
      <c r="Z1971" s="66">
        <v>1.0</v>
      </c>
      <c r="AA1971" s="66">
        <v>1.0</v>
      </c>
      <c r="AB1971" s="68"/>
      <c r="AC1971" s="68"/>
      <c r="AD1971" s="68"/>
      <c r="AE1971" s="68"/>
      <c r="AF1971" s="68"/>
      <c r="AG1971" s="68"/>
      <c r="AH1971" s="68"/>
      <c r="AI1971" s="68"/>
      <c r="AJ1971" s="68"/>
      <c r="AK1971" s="68"/>
      <c r="AL1971" s="68"/>
      <c r="AM1971" s="68"/>
      <c r="AN1971" s="68"/>
      <c r="AO1971" s="68"/>
      <c r="AP1971" s="68"/>
      <c r="AQ1971" s="68"/>
      <c r="AR1971" s="68"/>
      <c r="AS1971" s="68"/>
      <c r="AT1971" s="68"/>
      <c r="AU1971" s="68"/>
      <c r="AV1971" s="68"/>
      <c r="AW1971" s="68"/>
      <c r="AX1971" s="68"/>
      <c r="AY1971" s="68"/>
      <c r="AZ1971" s="68"/>
      <c r="BA1971" s="68"/>
      <c r="BB1971" s="68"/>
      <c r="BC1971" s="68"/>
      <c r="BD1971" s="68"/>
      <c r="BE1971" s="68"/>
      <c r="BF1971" s="68"/>
      <c r="BG1971" s="68"/>
      <c r="BH1971" s="68"/>
      <c r="BI1971" s="68"/>
      <c r="BJ1971" s="68"/>
      <c r="BK1971" s="68"/>
      <c r="BL1971" s="68"/>
      <c r="BM1971" s="68"/>
      <c r="BN1971" s="68"/>
      <c r="BO1971" s="68"/>
      <c r="BP1971" s="68"/>
      <c r="BQ1971" s="68"/>
      <c r="BR1971" s="68"/>
      <c r="BS1971" s="68"/>
      <c r="BT1971" s="68"/>
      <c r="BU1971" s="68"/>
      <c r="BV1971" s="68"/>
      <c r="BW1971" s="68"/>
      <c r="BX1971" s="68"/>
      <c r="BY1971" s="68"/>
      <c r="BZ1971" s="68"/>
      <c r="CA1971" s="68"/>
      <c r="CB1971" s="68"/>
      <c r="CC1971" s="68"/>
      <c r="CD1971" s="68"/>
      <c r="CE1971" s="68"/>
      <c r="CF1971" s="68"/>
      <c r="CG1971" s="68"/>
      <c r="CH1971" s="68"/>
      <c r="CI1971" s="68"/>
    </row>
    <row r="1972">
      <c r="A1972" s="66">
        <v>108.0</v>
      </c>
      <c r="B1972" s="68"/>
      <c r="C1972" s="67" t="s">
        <v>758</v>
      </c>
      <c r="D1972" s="67" t="s">
        <v>990</v>
      </c>
      <c r="E1972" s="66">
        <v>2020.0</v>
      </c>
      <c r="F1972" s="67" t="s">
        <v>991</v>
      </c>
      <c r="G1972" s="67" t="s">
        <v>824</v>
      </c>
      <c r="H1972" s="68"/>
      <c r="I1972" s="67" t="s">
        <v>95</v>
      </c>
      <c r="J1972" s="66">
        <v>2100.0</v>
      </c>
      <c r="K1972" s="66">
        <v>355.3</v>
      </c>
      <c r="L1972" s="66">
        <v>2010.0</v>
      </c>
      <c r="M1972" s="67" t="s">
        <v>85</v>
      </c>
      <c r="N1972" s="66">
        <v>271.0</v>
      </c>
      <c r="O1972" s="68"/>
      <c r="P1972" s="66">
        <v>0.01</v>
      </c>
      <c r="Q1972" s="66"/>
      <c r="R1972" s="66">
        <v>2.5</v>
      </c>
      <c r="S1972" s="68"/>
      <c r="T1972" s="66">
        <v>1.0</v>
      </c>
      <c r="U1972" s="68"/>
      <c r="V1972" s="68"/>
      <c r="W1972" s="68"/>
      <c r="X1972" s="69"/>
      <c r="Y1972" s="69"/>
      <c r="Z1972" s="66">
        <v>1.0</v>
      </c>
      <c r="AA1972" s="66">
        <v>1.0</v>
      </c>
      <c r="AB1972" s="68"/>
      <c r="AC1972" s="68"/>
      <c r="AD1972" s="68"/>
      <c r="AE1972" s="68"/>
      <c r="AF1972" s="68"/>
      <c r="AG1972" s="68"/>
      <c r="AH1972" s="68"/>
      <c r="AI1972" s="68"/>
      <c r="AJ1972" s="68"/>
      <c r="AK1972" s="68"/>
      <c r="AL1972" s="68"/>
      <c r="AM1972" s="68"/>
      <c r="AN1972" s="68"/>
      <c r="AO1972" s="68"/>
      <c r="AP1972" s="68"/>
      <c r="AQ1972" s="68"/>
      <c r="AR1972" s="68"/>
      <c r="AS1972" s="68"/>
      <c r="AT1972" s="68"/>
      <c r="AU1972" s="68"/>
      <c r="AV1972" s="68"/>
      <c r="AW1972" s="68"/>
      <c r="AX1972" s="68"/>
      <c r="AY1972" s="68"/>
      <c r="AZ1972" s="68"/>
      <c r="BA1972" s="68"/>
      <c r="BB1972" s="68"/>
      <c r="BC1972" s="68"/>
      <c r="BD1972" s="68"/>
      <c r="BE1972" s="68"/>
      <c r="BF1972" s="68"/>
      <c r="BG1972" s="68"/>
      <c r="BH1972" s="68"/>
      <c r="BI1972" s="68"/>
      <c r="BJ1972" s="68"/>
      <c r="BK1972" s="68"/>
      <c r="BL1972" s="68"/>
      <c r="BM1972" s="68"/>
      <c r="BN1972" s="68"/>
      <c r="BO1972" s="68"/>
      <c r="BP1972" s="68"/>
      <c r="BQ1972" s="68"/>
      <c r="BR1972" s="68"/>
      <c r="BS1972" s="68"/>
      <c r="BT1972" s="68"/>
      <c r="BU1972" s="68"/>
      <c r="BV1972" s="68"/>
      <c r="BW1972" s="68"/>
      <c r="BX1972" s="68"/>
      <c r="BY1972" s="68"/>
      <c r="BZ1972" s="68"/>
      <c r="CA1972" s="68"/>
      <c r="CB1972" s="68"/>
      <c r="CC1972" s="68"/>
      <c r="CD1972" s="68"/>
      <c r="CE1972" s="68"/>
      <c r="CF1972" s="68"/>
      <c r="CG1972" s="68"/>
      <c r="CH1972" s="68"/>
      <c r="CI1972" s="68"/>
    </row>
    <row r="1973">
      <c r="A1973" s="66">
        <v>108.0</v>
      </c>
      <c r="B1973" s="68"/>
      <c r="C1973" s="67" t="s">
        <v>758</v>
      </c>
      <c r="D1973" s="67" t="s">
        <v>990</v>
      </c>
      <c r="E1973" s="66">
        <v>2020.0</v>
      </c>
      <c r="F1973" s="67" t="s">
        <v>991</v>
      </c>
      <c r="G1973" s="67" t="s">
        <v>824</v>
      </c>
      <c r="H1973" s="68"/>
      <c r="I1973" s="67" t="s">
        <v>95</v>
      </c>
      <c r="J1973" s="66">
        <v>2100.0</v>
      </c>
      <c r="K1973" s="66">
        <v>295.57</v>
      </c>
      <c r="L1973" s="66">
        <v>2010.0</v>
      </c>
      <c r="M1973" s="67" t="s">
        <v>85</v>
      </c>
      <c r="N1973" s="66">
        <v>271.0</v>
      </c>
      <c r="O1973" s="68"/>
      <c r="P1973" s="66">
        <v>0.01</v>
      </c>
      <c r="Q1973" s="66"/>
      <c r="R1973" s="66">
        <v>3.0</v>
      </c>
      <c r="S1973" s="68"/>
      <c r="T1973" s="66">
        <v>1.0</v>
      </c>
      <c r="U1973" s="68"/>
      <c r="V1973" s="68"/>
      <c r="W1973" s="68"/>
      <c r="X1973" s="69"/>
      <c r="Y1973" s="69"/>
      <c r="Z1973" s="66">
        <v>1.0</v>
      </c>
      <c r="AA1973" s="66">
        <v>1.0</v>
      </c>
      <c r="AB1973" s="68"/>
      <c r="AC1973" s="68"/>
      <c r="AD1973" s="68"/>
      <c r="AE1973" s="68"/>
      <c r="AF1973" s="68"/>
      <c r="AG1973" s="68"/>
      <c r="AH1973" s="68"/>
      <c r="AI1973" s="68"/>
      <c r="AJ1973" s="68"/>
      <c r="AK1973" s="68"/>
      <c r="AL1973" s="68"/>
      <c r="AM1973" s="68"/>
      <c r="AN1973" s="68"/>
      <c r="AO1973" s="68"/>
      <c r="AP1973" s="68"/>
      <c r="AQ1973" s="68"/>
      <c r="AR1973" s="68"/>
      <c r="AS1973" s="68"/>
      <c r="AT1973" s="68"/>
      <c r="AU1973" s="68"/>
      <c r="AV1973" s="68"/>
      <c r="AW1973" s="68"/>
      <c r="AX1973" s="68"/>
      <c r="AY1973" s="68"/>
      <c r="AZ1973" s="68"/>
      <c r="BA1973" s="68"/>
      <c r="BB1973" s="68"/>
      <c r="BC1973" s="68"/>
      <c r="BD1973" s="68"/>
      <c r="BE1973" s="68"/>
      <c r="BF1973" s="68"/>
      <c r="BG1973" s="68"/>
      <c r="BH1973" s="68"/>
      <c r="BI1973" s="68"/>
      <c r="BJ1973" s="68"/>
      <c r="BK1973" s="68"/>
      <c r="BL1973" s="68"/>
      <c r="BM1973" s="68"/>
      <c r="BN1973" s="68"/>
      <c r="BO1973" s="68"/>
      <c r="BP1973" s="68"/>
      <c r="BQ1973" s="68"/>
      <c r="BR1973" s="68"/>
      <c r="BS1973" s="68"/>
      <c r="BT1973" s="68"/>
      <c r="BU1973" s="68"/>
      <c r="BV1973" s="68"/>
      <c r="BW1973" s="68"/>
      <c r="BX1973" s="68"/>
      <c r="BY1973" s="68"/>
      <c r="BZ1973" s="68"/>
      <c r="CA1973" s="68"/>
      <c r="CB1973" s="68"/>
      <c r="CC1973" s="68"/>
      <c r="CD1973" s="68"/>
      <c r="CE1973" s="68"/>
      <c r="CF1973" s="68"/>
      <c r="CG1973" s="68"/>
      <c r="CH1973" s="68"/>
      <c r="CI1973" s="68"/>
    </row>
    <row r="1974">
      <c r="A1974" s="66">
        <v>108.0</v>
      </c>
      <c r="B1974" s="68"/>
      <c r="C1974" s="67" t="s">
        <v>758</v>
      </c>
      <c r="D1974" s="67" t="s">
        <v>990</v>
      </c>
      <c r="E1974" s="66">
        <v>2020.0</v>
      </c>
      <c r="F1974" s="67" t="s">
        <v>991</v>
      </c>
      <c r="G1974" s="67" t="s">
        <v>824</v>
      </c>
      <c r="H1974" s="68"/>
      <c r="I1974" s="67" t="s">
        <v>95</v>
      </c>
      <c r="J1974" s="66">
        <v>2100.0</v>
      </c>
      <c r="K1974" s="66">
        <v>295.58</v>
      </c>
      <c r="L1974" s="66">
        <v>2010.0</v>
      </c>
      <c r="M1974" s="67" t="s">
        <v>85</v>
      </c>
      <c r="N1974" s="66">
        <v>271.0</v>
      </c>
      <c r="O1974" s="68"/>
      <c r="P1974" s="66">
        <v>0.01</v>
      </c>
      <c r="Q1974" s="66"/>
      <c r="R1974" s="66">
        <v>3.0</v>
      </c>
      <c r="S1974" s="68"/>
      <c r="T1974" s="66">
        <v>1.0</v>
      </c>
      <c r="U1974" s="68"/>
      <c r="V1974" s="68"/>
      <c r="W1974" s="68"/>
      <c r="X1974" s="69"/>
      <c r="Y1974" s="69"/>
      <c r="Z1974" s="66">
        <v>1.0</v>
      </c>
      <c r="AA1974" s="66">
        <v>1.0</v>
      </c>
      <c r="AB1974" s="68"/>
      <c r="AC1974" s="68"/>
      <c r="AD1974" s="68"/>
      <c r="AE1974" s="68"/>
      <c r="AF1974" s="68"/>
      <c r="AG1974" s="68"/>
      <c r="AH1974" s="68"/>
      <c r="AI1974" s="68"/>
      <c r="AJ1974" s="68"/>
      <c r="AK1974" s="68"/>
      <c r="AL1974" s="68"/>
      <c r="AM1974" s="68"/>
      <c r="AN1974" s="68"/>
      <c r="AO1974" s="68"/>
      <c r="AP1974" s="68"/>
      <c r="AQ1974" s="68"/>
      <c r="AR1974" s="68"/>
      <c r="AS1974" s="68"/>
      <c r="AT1974" s="68"/>
      <c r="AU1974" s="68"/>
      <c r="AV1974" s="68"/>
      <c r="AW1974" s="68"/>
      <c r="AX1974" s="68"/>
      <c r="AY1974" s="68"/>
      <c r="AZ1974" s="68"/>
      <c r="BA1974" s="68"/>
      <c r="BB1974" s="68"/>
      <c r="BC1974" s="68"/>
      <c r="BD1974" s="68"/>
      <c r="BE1974" s="68"/>
      <c r="BF1974" s="68"/>
      <c r="BG1974" s="68"/>
      <c r="BH1974" s="68"/>
      <c r="BI1974" s="68"/>
      <c r="BJ1974" s="68"/>
      <c r="BK1974" s="68"/>
      <c r="BL1974" s="68"/>
      <c r="BM1974" s="68"/>
      <c r="BN1974" s="68"/>
      <c r="BO1974" s="68"/>
      <c r="BP1974" s="68"/>
      <c r="BQ1974" s="68"/>
      <c r="BR1974" s="68"/>
      <c r="BS1974" s="68"/>
      <c r="BT1974" s="68"/>
      <c r="BU1974" s="68"/>
      <c r="BV1974" s="68"/>
      <c r="BW1974" s="68"/>
      <c r="BX1974" s="68"/>
      <c r="BY1974" s="68"/>
      <c r="BZ1974" s="68"/>
      <c r="CA1974" s="68"/>
      <c r="CB1974" s="68"/>
      <c r="CC1974" s="68"/>
      <c r="CD1974" s="68"/>
      <c r="CE1974" s="68"/>
      <c r="CF1974" s="68"/>
      <c r="CG1974" s="68"/>
      <c r="CH1974" s="68"/>
      <c r="CI1974" s="68"/>
    </row>
    <row r="1975">
      <c r="A1975" s="66">
        <v>108.0</v>
      </c>
      <c r="B1975" s="68"/>
      <c r="C1975" s="67" t="s">
        <v>758</v>
      </c>
      <c r="D1975" s="67" t="s">
        <v>990</v>
      </c>
      <c r="E1975" s="66">
        <v>2020.0</v>
      </c>
      <c r="F1975" s="67" t="s">
        <v>991</v>
      </c>
      <c r="G1975" s="67" t="s">
        <v>824</v>
      </c>
      <c r="H1975" s="68"/>
      <c r="I1975" s="67" t="s">
        <v>95</v>
      </c>
      <c r="J1975" s="66">
        <v>2100.0</v>
      </c>
      <c r="K1975" s="66">
        <v>295.61</v>
      </c>
      <c r="L1975" s="66">
        <v>2010.0</v>
      </c>
      <c r="M1975" s="67" t="s">
        <v>85</v>
      </c>
      <c r="N1975" s="66">
        <v>271.0</v>
      </c>
      <c r="O1975" s="68"/>
      <c r="P1975" s="66">
        <v>0.01</v>
      </c>
      <c r="Q1975" s="66"/>
      <c r="R1975" s="66">
        <v>3.0</v>
      </c>
      <c r="S1975" s="68"/>
      <c r="T1975" s="66">
        <v>1.0</v>
      </c>
      <c r="U1975" s="68"/>
      <c r="V1975" s="68"/>
      <c r="W1975" s="68"/>
      <c r="X1975" s="69"/>
      <c r="Y1975" s="69"/>
      <c r="Z1975" s="66">
        <v>1.0</v>
      </c>
      <c r="AA1975" s="66">
        <v>1.0</v>
      </c>
      <c r="AB1975" s="68"/>
      <c r="AC1975" s="68"/>
      <c r="AD1975" s="68"/>
      <c r="AE1975" s="68"/>
      <c r="AF1975" s="68"/>
      <c r="AG1975" s="68"/>
      <c r="AH1975" s="68"/>
      <c r="AI1975" s="68"/>
      <c r="AJ1975" s="68"/>
      <c r="AK1975" s="68"/>
      <c r="AL1975" s="68"/>
      <c r="AM1975" s="68"/>
      <c r="AN1975" s="68"/>
      <c r="AO1975" s="68"/>
      <c r="AP1975" s="68"/>
      <c r="AQ1975" s="68"/>
      <c r="AR1975" s="68"/>
      <c r="AS1975" s="68"/>
      <c r="AT1975" s="68"/>
      <c r="AU1975" s="68"/>
      <c r="AV1975" s="68"/>
      <c r="AW1975" s="68"/>
      <c r="AX1975" s="68"/>
      <c r="AY1975" s="68"/>
      <c r="AZ1975" s="68"/>
      <c r="BA1975" s="68"/>
      <c r="BB1975" s="68"/>
      <c r="BC1975" s="68"/>
      <c r="BD1975" s="68"/>
      <c r="BE1975" s="68"/>
      <c r="BF1975" s="68"/>
      <c r="BG1975" s="68"/>
      <c r="BH1975" s="68"/>
      <c r="BI1975" s="68"/>
      <c r="BJ1975" s="68"/>
      <c r="BK1975" s="68"/>
      <c r="BL1975" s="68"/>
      <c r="BM1975" s="68"/>
      <c r="BN1975" s="68"/>
      <c r="BO1975" s="68"/>
      <c r="BP1975" s="68"/>
      <c r="BQ1975" s="68"/>
      <c r="BR1975" s="68"/>
      <c r="BS1975" s="68"/>
      <c r="BT1975" s="68"/>
      <c r="BU1975" s="68"/>
      <c r="BV1975" s="68"/>
      <c r="BW1975" s="68"/>
      <c r="BX1975" s="68"/>
      <c r="BY1975" s="68"/>
      <c r="BZ1975" s="68"/>
      <c r="CA1975" s="68"/>
      <c r="CB1975" s="68"/>
      <c r="CC1975" s="68"/>
      <c r="CD1975" s="68"/>
      <c r="CE1975" s="68"/>
      <c r="CF1975" s="68"/>
      <c r="CG1975" s="68"/>
      <c r="CH1975" s="68"/>
      <c r="CI1975" s="68"/>
    </row>
    <row r="1976">
      <c r="A1976" s="66">
        <v>108.0</v>
      </c>
      <c r="B1976" s="68"/>
      <c r="C1976" s="67" t="s">
        <v>758</v>
      </c>
      <c r="D1976" s="67" t="s">
        <v>990</v>
      </c>
      <c r="E1976" s="66">
        <v>2020.0</v>
      </c>
      <c r="F1976" s="67" t="s">
        <v>991</v>
      </c>
      <c r="G1976" s="67" t="s">
        <v>824</v>
      </c>
      <c r="H1976" s="68"/>
      <c r="I1976" s="67" t="s">
        <v>95</v>
      </c>
      <c r="J1976" s="66">
        <v>2100.0</v>
      </c>
      <c r="K1976" s="66">
        <v>149.7</v>
      </c>
      <c r="L1976" s="66">
        <v>2010.0</v>
      </c>
      <c r="M1976" s="67" t="s">
        <v>85</v>
      </c>
      <c r="N1976" s="66">
        <v>271.0</v>
      </c>
      <c r="O1976" s="68"/>
      <c r="P1976" s="66">
        <v>0.01</v>
      </c>
      <c r="Q1976" s="66"/>
      <c r="R1976" s="66">
        <v>5.0</v>
      </c>
      <c r="S1976" s="68"/>
      <c r="T1976" s="66">
        <v>1.0</v>
      </c>
      <c r="U1976" s="68"/>
      <c r="V1976" s="68"/>
      <c r="W1976" s="68"/>
      <c r="X1976" s="69"/>
      <c r="Y1976" s="69"/>
      <c r="Z1976" s="66">
        <v>1.0</v>
      </c>
      <c r="AA1976" s="66">
        <v>1.0</v>
      </c>
      <c r="AB1976" s="68"/>
      <c r="AC1976" s="68"/>
      <c r="AD1976" s="68"/>
      <c r="AE1976" s="68"/>
      <c r="AF1976" s="68"/>
      <c r="AG1976" s="68"/>
      <c r="AH1976" s="68"/>
      <c r="AI1976" s="68"/>
      <c r="AJ1976" s="68"/>
      <c r="AK1976" s="68"/>
      <c r="AL1976" s="68"/>
      <c r="AM1976" s="68"/>
      <c r="AN1976" s="68"/>
      <c r="AO1976" s="68"/>
      <c r="AP1976" s="68"/>
      <c r="AQ1976" s="68"/>
      <c r="AR1976" s="68"/>
      <c r="AS1976" s="68"/>
      <c r="AT1976" s="68"/>
      <c r="AU1976" s="68"/>
      <c r="AV1976" s="68"/>
      <c r="AW1976" s="68"/>
      <c r="AX1976" s="68"/>
      <c r="AY1976" s="68"/>
      <c r="AZ1976" s="68"/>
      <c r="BA1976" s="68"/>
      <c r="BB1976" s="68"/>
      <c r="BC1976" s="68"/>
      <c r="BD1976" s="68"/>
      <c r="BE1976" s="68"/>
      <c r="BF1976" s="68"/>
      <c r="BG1976" s="68"/>
      <c r="BH1976" s="68"/>
      <c r="BI1976" s="68"/>
      <c r="BJ1976" s="68"/>
      <c r="BK1976" s="68"/>
      <c r="BL1976" s="68"/>
      <c r="BM1976" s="68"/>
      <c r="BN1976" s="68"/>
      <c r="BO1976" s="68"/>
      <c r="BP1976" s="68"/>
      <c r="BQ1976" s="68"/>
      <c r="BR1976" s="68"/>
      <c r="BS1976" s="68"/>
      <c r="BT1976" s="68"/>
      <c r="BU1976" s="68"/>
      <c r="BV1976" s="68"/>
      <c r="BW1976" s="68"/>
      <c r="BX1976" s="68"/>
      <c r="BY1976" s="68"/>
      <c r="BZ1976" s="68"/>
      <c r="CA1976" s="68"/>
      <c r="CB1976" s="68"/>
      <c r="CC1976" s="68"/>
      <c r="CD1976" s="68"/>
      <c r="CE1976" s="68"/>
      <c r="CF1976" s="68"/>
      <c r="CG1976" s="68"/>
      <c r="CH1976" s="68"/>
      <c r="CI1976" s="68"/>
    </row>
    <row r="1977">
      <c r="A1977" s="66">
        <v>108.0</v>
      </c>
      <c r="B1977" s="68"/>
      <c r="C1977" s="67" t="s">
        <v>758</v>
      </c>
      <c r="D1977" s="67" t="s">
        <v>990</v>
      </c>
      <c r="E1977" s="66">
        <v>2020.0</v>
      </c>
      <c r="F1977" s="67" t="s">
        <v>991</v>
      </c>
      <c r="G1977" s="67" t="s">
        <v>824</v>
      </c>
      <c r="H1977" s="68"/>
      <c r="I1977" s="67" t="s">
        <v>95</v>
      </c>
      <c r="J1977" s="66">
        <v>2100.0</v>
      </c>
      <c r="K1977" s="66">
        <v>475.82</v>
      </c>
      <c r="L1977" s="66">
        <v>2010.0</v>
      </c>
      <c r="M1977" s="67" t="s">
        <v>85</v>
      </c>
      <c r="N1977" s="66">
        <v>271.0</v>
      </c>
      <c r="O1977" s="68"/>
      <c r="P1977" s="66">
        <v>0.012</v>
      </c>
      <c r="Q1977" s="66"/>
      <c r="R1977" s="66">
        <v>1.5</v>
      </c>
      <c r="S1977" s="68"/>
      <c r="T1977" s="66">
        <v>1.0</v>
      </c>
      <c r="U1977" s="68"/>
      <c r="V1977" s="68"/>
      <c r="W1977" s="68"/>
      <c r="X1977" s="69"/>
      <c r="Y1977" s="69"/>
      <c r="Z1977" s="66">
        <v>1.0</v>
      </c>
      <c r="AA1977" s="66">
        <v>1.0</v>
      </c>
      <c r="AB1977" s="68"/>
      <c r="AC1977" s="68"/>
      <c r="AD1977" s="68"/>
      <c r="AE1977" s="68"/>
      <c r="AF1977" s="68"/>
      <c r="AG1977" s="68"/>
      <c r="AH1977" s="68"/>
      <c r="AI1977" s="68"/>
      <c r="AJ1977" s="68"/>
      <c r="AK1977" s="68"/>
      <c r="AL1977" s="68"/>
      <c r="AM1977" s="68"/>
      <c r="AN1977" s="68"/>
      <c r="AO1977" s="68"/>
      <c r="AP1977" s="68"/>
      <c r="AQ1977" s="68"/>
      <c r="AR1977" s="68"/>
      <c r="AS1977" s="68"/>
      <c r="AT1977" s="68"/>
      <c r="AU1977" s="68"/>
      <c r="AV1977" s="68"/>
      <c r="AW1977" s="68"/>
      <c r="AX1977" s="68"/>
      <c r="AY1977" s="68"/>
      <c r="AZ1977" s="68"/>
      <c r="BA1977" s="68"/>
      <c r="BB1977" s="68"/>
      <c r="BC1977" s="68"/>
      <c r="BD1977" s="68"/>
      <c r="BE1977" s="68"/>
      <c r="BF1977" s="68"/>
      <c r="BG1977" s="68"/>
      <c r="BH1977" s="68"/>
      <c r="BI1977" s="68"/>
      <c r="BJ1977" s="68"/>
      <c r="BK1977" s="68"/>
      <c r="BL1977" s="68"/>
      <c r="BM1977" s="68"/>
      <c r="BN1977" s="68"/>
      <c r="BO1977" s="68"/>
      <c r="BP1977" s="68"/>
      <c r="BQ1977" s="68"/>
      <c r="BR1977" s="68"/>
      <c r="BS1977" s="68"/>
      <c r="BT1977" s="68"/>
      <c r="BU1977" s="68"/>
      <c r="BV1977" s="68"/>
      <c r="BW1977" s="68"/>
      <c r="BX1977" s="68"/>
      <c r="BY1977" s="68"/>
      <c r="BZ1977" s="68"/>
      <c r="CA1977" s="68"/>
      <c r="CB1977" s="68"/>
      <c r="CC1977" s="68"/>
      <c r="CD1977" s="68"/>
      <c r="CE1977" s="68"/>
      <c r="CF1977" s="68"/>
      <c r="CG1977" s="68"/>
      <c r="CH1977" s="68"/>
      <c r="CI1977" s="68"/>
    </row>
    <row r="1978">
      <c r="A1978" s="66">
        <v>108.0</v>
      </c>
      <c r="B1978" s="68"/>
      <c r="C1978" s="67" t="s">
        <v>758</v>
      </c>
      <c r="D1978" s="67" t="s">
        <v>990</v>
      </c>
      <c r="E1978" s="66">
        <v>2020.0</v>
      </c>
      <c r="F1978" s="67" t="s">
        <v>991</v>
      </c>
      <c r="G1978" s="67" t="s">
        <v>824</v>
      </c>
      <c r="H1978" s="68"/>
      <c r="I1978" s="67" t="s">
        <v>95</v>
      </c>
      <c r="J1978" s="66">
        <v>2100.0</v>
      </c>
      <c r="K1978" s="66">
        <v>446.71</v>
      </c>
      <c r="L1978" s="66">
        <v>2010.0</v>
      </c>
      <c r="M1978" s="67" t="s">
        <v>85</v>
      </c>
      <c r="N1978" s="66">
        <v>271.0</v>
      </c>
      <c r="O1978" s="68"/>
      <c r="P1978" s="66">
        <v>0.012</v>
      </c>
      <c r="Q1978" s="66"/>
      <c r="R1978" s="66">
        <v>1.7</v>
      </c>
      <c r="S1978" s="68"/>
      <c r="T1978" s="66">
        <v>1.0</v>
      </c>
      <c r="U1978" s="68"/>
      <c r="V1978" s="68"/>
      <c r="W1978" s="68"/>
      <c r="X1978" s="69"/>
      <c r="Y1978" s="69"/>
      <c r="Z1978" s="66">
        <v>1.0</v>
      </c>
      <c r="AA1978" s="66">
        <v>1.0</v>
      </c>
      <c r="AB1978" s="68"/>
      <c r="AC1978" s="68"/>
      <c r="AD1978" s="68"/>
      <c r="AE1978" s="68"/>
      <c r="AF1978" s="68"/>
      <c r="AG1978" s="68"/>
      <c r="AH1978" s="68"/>
      <c r="AI1978" s="68"/>
      <c r="AJ1978" s="68"/>
      <c r="AK1978" s="68"/>
      <c r="AL1978" s="68"/>
      <c r="AM1978" s="68"/>
      <c r="AN1978" s="68"/>
      <c r="AO1978" s="68"/>
      <c r="AP1978" s="68"/>
      <c r="AQ1978" s="68"/>
      <c r="AR1978" s="68"/>
      <c r="AS1978" s="68"/>
      <c r="AT1978" s="68"/>
      <c r="AU1978" s="68"/>
      <c r="AV1978" s="68"/>
      <c r="AW1978" s="68"/>
      <c r="AX1978" s="68"/>
      <c r="AY1978" s="68"/>
      <c r="AZ1978" s="68"/>
      <c r="BA1978" s="68"/>
      <c r="BB1978" s="68"/>
      <c r="BC1978" s="68"/>
      <c r="BD1978" s="68"/>
      <c r="BE1978" s="68"/>
      <c r="BF1978" s="68"/>
      <c r="BG1978" s="68"/>
      <c r="BH1978" s="68"/>
      <c r="BI1978" s="68"/>
      <c r="BJ1978" s="68"/>
      <c r="BK1978" s="68"/>
      <c r="BL1978" s="68"/>
      <c r="BM1978" s="68"/>
      <c r="BN1978" s="68"/>
      <c r="BO1978" s="68"/>
      <c r="BP1978" s="68"/>
      <c r="BQ1978" s="68"/>
      <c r="BR1978" s="68"/>
      <c r="BS1978" s="68"/>
      <c r="BT1978" s="68"/>
      <c r="BU1978" s="68"/>
      <c r="BV1978" s="68"/>
      <c r="BW1978" s="68"/>
      <c r="BX1978" s="68"/>
      <c r="BY1978" s="68"/>
      <c r="BZ1978" s="68"/>
      <c r="CA1978" s="68"/>
      <c r="CB1978" s="68"/>
      <c r="CC1978" s="68"/>
      <c r="CD1978" s="68"/>
      <c r="CE1978" s="68"/>
      <c r="CF1978" s="68"/>
      <c r="CG1978" s="68"/>
      <c r="CH1978" s="68"/>
      <c r="CI1978" s="68"/>
    </row>
    <row r="1979">
      <c r="A1979" s="66">
        <v>108.0</v>
      </c>
      <c r="B1979" s="68"/>
      <c r="C1979" s="67" t="s">
        <v>758</v>
      </c>
      <c r="D1979" s="67" t="s">
        <v>990</v>
      </c>
      <c r="E1979" s="66">
        <v>2020.0</v>
      </c>
      <c r="F1979" s="67" t="s">
        <v>991</v>
      </c>
      <c r="G1979" s="67" t="s">
        <v>824</v>
      </c>
      <c r="H1979" s="68"/>
      <c r="I1979" s="67" t="s">
        <v>95</v>
      </c>
      <c r="J1979" s="66">
        <v>2100.0</v>
      </c>
      <c r="K1979" s="66">
        <v>509.28</v>
      </c>
      <c r="L1979" s="66">
        <v>2010.0</v>
      </c>
      <c r="M1979" s="67" t="s">
        <v>85</v>
      </c>
      <c r="N1979" s="66">
        <v>271.0</v>
      </c>
      <c r="O1979" s="68"/>
      <c r="P1979" s="66">
        <v>0.015</v>
      </c>
      <c r="Q1979" s="66"/>
      <c r="R1979" s="66">
        <v>1.0000001</v>
      </c>
      <c r="S1979" s="68"/>
      <c r="T1979" s="66">
        <v>1.0</v>
      </c>
      <c r="U1979" s="68"/>
      <c r="V1979" s="68"/>
      <c r="W1979" s="68"/>
      <c r="X1979" s="69"/>
      <c r="Y1979" s="69"/>
      <c r="Z1979" s="66">
        <v>1.0</v>
      </c>
      <c r="AA1979" s="66">
        <v>1.0</v>
      </c>
      <c r="AB1979" s="68"/>
      <c r="AC1979" s="68"/>
      <c r="AD1979" s="68"/>
      <c r="AE1979" s="68"/>
      <c r="AF1979" s="68"/>
      <c r="AG1979" s="68"/>
      <c r="AH1979" s="68"/>
      <c r="AI1979" s="68"/>
      <c r="AJ1979" s="68"/>
      <c r="AK1979" s="68"/>
      <c r="AL1979" s="68"/>
      <c r="AM1979" s="68"/>
      <c r="AN1979" s="68"/>
      <c r="AO1979" s="68"/>
      <c r="AP1979" s="68"/>
      <c r="AQ1979" s="68"/>
      <c r="AR1979" s="68"/>
      <c r="AS1979" s="68"/>
      <c r="AT1979" s="68"/>
      <c r="AU1979" s="68"/>
      <c r="AV1979" s="68"/>
      <c r="AW1979" s="68"/>
      <c r="AX1979" s="68"/>
      <c r="AY1979" s="68"/>
      <c r="AZ1979" s="68"/>
      <c r="BA1979" s="68"/>
      <c r="BB1979" s="68"/>
      <c r="BC1979" s="68"/>
      <c r="BD1979" s="68"/>
      <c r="BE1979" s="68"/>
      <c r="BF1979" s="68"/>
      <c r="BG1979" s="68"/>
      <c r="BH1979" s="68"/>
      <c r="BI1979" s="68"/>
      <c r="BJ1979" s="68"/>
      <c r="BK1979" s="68"/>
      <c r="BL1979" s="68"/>
      <c r="BM1979" s="68"/>
      <c r="BN1979" s="68"/>
      <c r="BO1979" s="68"/>
      <c r="BP1979" s="68"/>
      <c r="BQ1979" s="68"/>
      <c r="BR1979" s="68"/>
      <c r="BS1979" s="68"/>
      <c r="BT1979" s="68"/>
      <c r="BU1979" s="68"/>
      <c r="BV1979" s="68"/>
      <c r="BW1979" s="68"/>
      <c r="BX1979" s="68"/>
      <c r="BY1979" s="68"/>
      <c r="BZ1979" s="68"/>
      <c r="CA1979" s="68"/>
      <c r="CB1979" s="68"/>
      <c r="CC1979" s="68"/>
      <c r="CD1979" s="68"/>
      <c r="CE1979" s="68"/>
      <c r="CF1979" s="68"/>
      <c r="CG1979" s="68"/>
      <c r="CH1979" s="68"/>
      <c r="CI1979" s="68"/>
    </row>
    <row r="1980">
      <c r="A1980" s="66">
        <v>108.0</v>
      </c>
      <c r="B1980" s="68"/>
      <c r="C1980" s="67" t="s">
        <v>758</v>
      </c>
      <c r="D1980" s="67" t="s">
        <v>990</v>
      </c>
      <c r="E1980" s="66">
        <v>2020.0</v>
      </c>
      <c r="F1980" s="67" t="s">
        <v>991</v>
      </c>
      <c r="G1980" s="67" t="s">
        <v>824</v>
      </c>
      <c r="H1980" s="68"/>
      <c r="I1980" s="67" t="s">
        <v>95</v>
      </c>
      <c r="J1980" s="66">
        <v>2100.0</v>
      </c>
      <c r="K1980" s="66">
        <v>469.16</v>
      </c>
      <c r="L1980" s="66">
        <v>2010.0</v>
      </c>
      <c r="M1980" s="67" t="s">
        <v>85</v>
      </c>
      <c r="N1980" s="66">
        <v>271.0</v>
      </c>
      <c r="O1980" s="68"/>
      <c r="P1980" s="66">
        <v>0.015</v>
      </c>
      <c r="Q1980" s="66"/>
      <c r="R1980" s="66">
        <v>1.3</v>
      </c>
      <c r="S1980" s="68"/>
      <c r="T1980" s="66">
        <v>1.0</v>
      </c>
      <c r="U1980" s="68"/>
      <c r="V1980" s="68"/>
      <c r="W1980" s="68"/>
      <c r="X1980" s="69"/>
      <c r="Y1980" s="69"/>
      <c r="Z1980" s="66">
        <v>1.0</v>
      </c>
      <c r="AA1980" s="66">
        <v>1.0</v>
      </c>
      <c r="AB1980" s="68"/>
      <c r="AC1980" s="68"/>
      <c r="AD1980" s="68"/>
      <c r="AE1980" s="68"/>
      <c r="AF1980" s="68"/>
      <c r="AG1980" s="68"/>
      <c r="AH1980" s="68"/>
      <c r="AI1980" s="68"/>
      <c r="AJ1980" s="68"/>
      <c r="AK1980" s="68"/>
      <c r="AL1980" s="68"/>
      <c r="AM1980" s="68"/>
      <c r="AN1980" s="68"/>
      <c r="AO1980" s="68"/>
      <c r="AP1980" s="68"/>
      <c r="AQ1980" s="68"/>
      <c r="AR1980" s="68"/>
      <c r="AS1980" s="68"/>
      <c r="AT1980" s="68"/>
      <c r="AU1980" s="68"/>
      <c r="AV1980" s="68"/>
      <c r="AW1980" s="68"/>
      <c r="AX1980" s="68"/>
      <c r="AY1980" s="68"/>
      <c r="AZ1980" s="68"/>
      <c r="BA1980" s="68"/>
      <c r="BB1980" s="68"/>
      <c r="BC1980" s="68"/>
      <c r="BD1980" s="68"/>
      <c r="BE1980" s="68"/>
      <c r="BF1980" s="68"/>
      <c r="BG1980" s="68"/>
      <c r="BH1980" s="68"/>
      <c r="BI1980" s="68"/>
      <c r="BJ1980" s="68"/>
      <c r="BK1980" s="68"/>
      <c r="BL1980" s="68"/>
      <c r="BM1980" s="68"/>
      <c r="BN1980" s="68"/>
      <c r="BO1980" s="68"/>
      <c r="BP1980" s="68"/>
      <c r="BQ1980" s="68"/>
      <c r="BR1980" s="68"/>
      <c r="BS1980" s="68"/>
      <c r="BT1980" s="68"/>
      <c r="BU1980" s="68"/>
      <c r="BV1980" s="68"/>
      <c r="BW1980" s="68"/>
      <c r="BX1980" s="68"/>
      <c r="BY1980" s="68"/>
      <c r="BZ1980" s="68"/>
      <c r="CA1980" s="68"/>
      <c r="CB1980" s="68"/>
      <c r="CC1980" s="68"/>
      <c r="CD1980" s="68"/>
      <c r="CE1980" s="68"/>
      <c r="CF1980" s="68"/>
      <c r="CG1980" s="68"/>
      <c r="CH1980" s="68"/>
      <c r="CI1980" s="68"/>
    </row>
    <row r="1981">
      <c r="A1981" s="66">
        <v>108.0</v>
      </c>
      <c r="B1981" s="68"/>
      <c r="C1981" s="67" t="s">
        <v>758</v>
      </c>
      <c r="D1981" s="67" t="s">
        <v>990</v>
      </c>
      <c r="E1981" s="66">
        <v>2020.0</v>
      </c>
      <c r="F1981" s="67" t="s">
        <v>991</v>
      </c>
      <c r="G1981" s="67" t="s">
        <v>824</v>
      </c>
      <c r="H1981" s="68"/>
      <c r="I1981" s="67" t="s">
        <v>95</v>
      </c>
      <c r="J1981" s="66">
        <v>2100.0</v>
      </c>
      <c r="K1981" s="66">
        <v>371.5</v>
      </c>
      <c r="L1981" s="66">
        <v>2010.0</v>
      </c>
      <c r="M1981" s="67" t="s">
        <v>85</v>
      </c>
      <c r="N1981" s="66">
        <v>271.0</v>
      </c>
      <c r="O1981" s="68"/>
      <c r="P1981" s="66">
        <v>0.015</v>
      </c>
      <c r="Q1981" s="66"/>
      <c r="R1981" s="66">
        <v>2.0</v>
      </c>
      <c r="S1981" s="68"/>
      <c r="T1981" s="66">
        <v>1.0</v>
      </c>
      <c r="U1981" s="68"/>
      <c r="V1981" s="68"/>
      <c r="W1981" s="68"/>
      <c r="X1981" s="69"/>
      <c r="Y1981" s="69"/>
      <c r="Z1981" s="66">
        <v>1.0</v>
      </c>
      <c r="AA1981" s="66">
        <v>1.0</v>
      </c>
      <c r="AB1981" s="68"/>
      <c r="AC1981" s="68"/>
      <c r="AD1981" s="68"/>
      <c r="AE1981" s="68"/>
      <c r="AF1981" s="68"/>
      <c r="AG1981" s="68"/>
      <c r="AH1981" s="68"/>
      <c r="AI1981" s="68"/>
      <c r="AJ1981" s="68"/>
      <c r="AK1981" s="68"/>
      <c r="AL1981" s="68"/>
      <c r="AM1981" s="68"/>
      <c r="AN1981" s="68"/>
      <c r="AO1981" s="68"/>
      <c r="AP1981" s="68"/>
      <c r="AQ1981" s="68"/>
      <c r="AR1981" s="68"/>
      <c r="AS1981" s="68"/>
      <c r="AT1981" s="68"/>
      <c r="AU1981" s="68"/>
      <c r="AV1981" s="68"/>
      <c r="AW1981" s="68"/>
      <c r="AX1981" s="68"/>
      <c r="AY1981" s="68"/>
      <c r="AZ1981" s="68"/>
      <c r="BA1981" s="68"/>
      <c r="BB1981" s="68"/>
      <c r="BC1981" s="68"/>
      <c r="BD1981" s="68"/>
      <c r="BE1981" s="68"/>
      <c r="BF1981" s="68"/>
      <c r="BG1981" s="68"/>
      <c r="BH1981" s="68"/>
      <c r="BI1981" s="68"/>
      <c r="BJ1981" s="68"/>
      <c r="BK1981" s="68"/>
      <c r="BL1981" s="68"/>
      <c r="BM1981" s="68"/>
      <c r="BN1981" s="68"/>
      <c r="BO1981" s="68"/>
      <c r="BP1981" s="68"/>
      <c r="BQ1981" s="68"/>
      <c r="BR1981" s="68"/>
      <c r="BS1981" s="68"/>
      <c r="BT1981" s="68"/>
      <c r="BU1981" s="68"/>
      <c r="BV1981" s="68"/>
      <c r="BW1981" s="68"/>
      <c r="BX1981" s="68"/>
      <c r="BY1981" s="68"/>
      <c r="BZ1981" s="68"/>
      <c r="CA1981" s="68"/>
      <c r="CB1981" s="68"/>
      <c r="CC1981" s="68"/>
      <c r="CD1981" s="68"/>
      <c r="CE1981" s="68"/>
      <c r="CF1981" s="68"/>
      <c r="CG1981" s="68"/>
      <c r="CH1981" s="68"/>
      <c r="CI1981" s="68"/>
    </row>
    <row r="1982">
      <c r="A1982" s="66">
        <v>108.0</v>
      </c>
      <c r="B1982" s="68"/>
      <c r="C1982" s="67" t="s">
        <v>758</v>
      </c>
      <c r="D1982" s="67" t="s">
        <v>990</v>
      </c>
      <c r="E1982" s="66">
        <v>2020.0</v>
      </c>
      <c r="F1982" s="67" t="s">
        <v>991</v>
      </c>
      <c r="G1982" s="67" t="s">
        <v>824</v>
      </c>
      <c r="H1982" s="68"/>
      <c r="I1982" s="67" t="s">
        <v>95</v>
      </c>
      <c r="J1982" s="66">
        <v>2100.0</v>
      </c>
      <c r="K1982" s="66">
        <v>184.34</v>
      </c>
      <c r="L1982" s="66">
        <v>2010.0</v>
      </c>
      <c r="M1982" s="67" t="s">
        <v>85</v>
      </c>
      <c r="N1982" s="66">
        <v>271.0</v>
      </c>
      <c r="O1982" s="68"/>
      <c r="P1982" s="66">
        <v>0.015</v>
      </c>
      <c r="Q1982" s="66"/>
      <c r="R1982" s="66">
        <v>4.0</v>
      </c>
      <c r="S1982" s="68"/>
      <c r="T1982" s="66">
        <v>1.0</v>
      </c>
      <c r="U1982" s="68"/>
      <c r="V1982" s="68"/>
      <c r="W1982" s="68"/>
      <c r="X1982" s="69"/>
      <c r="Y1982" s="69"/>
      <c r="Z1982" s="66">
        <v>1.0</v>
      </c>
      <c r="AA1982" s="66">
        <v>1.0</v>
      </c>
      <c r="AB1982" s="68"/>
      <c r="AC1982" s="68"/>
      <c r="AD1982" s="68"/>
      <c r="AE1982" s="68"/>
      <c r="AF1982" s="68"/>
      <c r="AG1982" s="68"/>
      <c r="AH1982" s="68"/>
      <c r="AI1982" s="68"/>
      <c r="AJ1982" s="68"/>
      <c r="AK1982" s="68"/>
      <c r="AL1982" s="68"/>
      <c r="AM1982" s="68"/>
      <c r="AN1982" s="68"/>
      <c r="AO1982" s="68"/>
      <c r="AP1982" s="68"/>
      <c r="AQ1982" s="68"/>
      <c r="AR1982" s="68"/>
      <c r="AS1982" s="68"/>
      <c r="AT1982" s="68"/>
      <c r="AU1982" s="68"/>
      <c r="AV1982" s="68"/>
      <c r="AW1982" s="68"/>
      <c r="AX1982" s="68"/>
      <c r="AY1982" s="68"/>
      <c r="AZ1982" s="68"/>
      <c r="BA1982" s="68"/>
      <c r="BB1982" s="68"/>
      <c r="BC1982" s="68"/>
      <c r="BD1982" s="68"/>
      <c r="BE1982" s="68"/>
      <c r="BF1982" s="68"/>
      <c r="BG1982" s="68"/>
      <c r="BH1982" s="68"/>
      <c r="BI1982" s="68"/>
      <c r="BJ1982" s="68"/>
      <c r="BK1982" s="68"/>
      <c r="BL1982" s="68"/>
      <c r="BM1982" s="68"/>
      <c r="BN1982" s="68"/>
      <c r="BO1982" s="68"/>
      <c r="BP1982" s="68"/>
      <c r="BQ1982" s="68"/>
      <c r="BR1982" s="68"/>
      <c r="BS1982" s="68"/>
      <c r="BT1982" s="68"/>
      <c r="BU1982" s="68"/>
      <c r="BV1982" s="68"/>
      <c r="BW1982" s="68"/>
      <c r="BX1982" s="68"/>
      <c r="BY1982" s="68"/>
      <c r="BZ1982" s="68"/>
      <c r="CA1982" s="68"/>
      <c r="CB1982" s="68"/>
      <c r="CC1982" s="68"/>
      <c r="CD1982" s="68"/>
      <c r="CE1982" s="68"/>
      <c r="CF1982" s="68"/>
      <c r="CG1982" s="68"/>
      <c r="CH1982" s="68"/>
      <c r="CI1982" s="68"/>
    </row>
    <row r="1983">
      <c r="A1983" s="66">
        <v>108.0</v>
      </c>
      <c r="B1983" s="68"/>
      <c r="C1983" s="67" t="s">
        <v>758</v>
      </c>
      <c r="D1983" s="67" t="s">
        <v>990</v>
      </c>
      <c r="E1983" s="66">
        <v>2020.0</v>
      </c>
      <c r="F1983" s="67" t="s">
        <v>991</v>
      </c>
      <c r="G1983" s="67" t="s">
        <v>824</v>
      </c>
      <c r="H1983" s="68"/>
      <c r="I1983" s="67" t="s">
        <v>95</v>
      </c>
      <c r="J1983" s="66">
        <v>2100.0</v>
      </c>
      <c r="K1983" s="66">
        <v>533.49</v>
      </c>
      <c r="L1983" s="66">
        <v>2010.0</v>
      </c>
      <c r="M1983" s="67" t="s">
        <v>85</v>
      </c>
      <c r="N1983" s="66">
        <v>271.0</v>
      </c>
      <c r="O1983" s="68"/>
      <c r="P1983" s="66">
        <v>0.02</v>
      </c>
      <c r="Q1983" s="66"/>
      <c r="R1983" s="66">
        <v>0.2</v>
      </c>
      <c r="S1983" s="68"/>
      <c r="T1983" s="66">
        <v>1.0</v>
      </c>
      <c r="U1983" s="68"/>
      <c r="V1983" s="68"/>
      <c r="W1983" s="68"/>
      <c r="X1983" s="69"/>
      <c r="Y1983" s="69"/>
      <c r="Z1983" s="66">
        <v>1.0</v>
      </c>
      <c r="AA1983" s="66">
        <v>1.0</v>
      </c>
      <c r="AB1983" s="68"/>
      <c r="AC1983" s="68"/>
      <c r="AD1983" s="68"/>
      <c r="AE1983" s="68"/>
      <c r="AF1983" s="68"/>
      <c r="AG1983" s="68"/>
      <c r="AH1983" s="68"/>
      <c r="AI1983" s="68"/>
      <c r="AJ1983" s="68"/>
      <c r="AK1983" s="68"/>
      <c r="AL1983" s="68"/>
      <c r="AM1983" s="68"/>
      <c r="AN1983" s="68"/>
      <c r="AO1983" s="68"/>
      <c r="AP1983" s="68"/>
      <c r="AQ1983" s="68"/>
      <c r="AR1983" s="68"/>
      <c r="AS1983" s="68"/>
      <c r="AT1983" s="68"/>
      <c r="AU1983" s="68"/>
      <c r="AV1983" s="68"/>
      <c r="AW1983" s="68"/>
      <c r="AX1983" s="68"/>
      <c r="AY1983" s="68"/>
      <c r="AZ1983" s="68"/>
      <c r="BA1983" s="68"/>
      <c r="BB1983" s="68"/>
      <c r="BC1983" s="68"/>
      <c r="BD1983" s="68"/>
      <c r="BE1983" s="68"/>
      <c r="BF1983" s="68"/>
      <c r="BG1983" s="68"/>
      <c r="BH1983" s="68"/>
      <c r="BI1983" s="68"/>
      <c r="BJ1983" s="68"/>
      <c r="BK1983" s="68"/>
      <c r="BL1983" s="68"/>
      <c r="BM1983" s="68"/>
      <c r="BN1983" s="68"/>
      <c r="BO1983" s="68"/>
      <c r="BP1983" s="68"/>
      <c r="BQ1983" s="68"/>
      <c r="BR1983" s="68"/>
      <c r="BS1983" s="68"/>
      <c r="BT1983" s="68"/>
      <c r="BU1983" s="68"/>
      <c r="BV1983" s="68"/>
      <c r="BW1983" s="68"/>
      <c r="BX1983" s="68"/>
      <c r="BY1983" s="68"/>
      <c r="BZ1983" s="68"/>
      <c r="CA1983" s="68"/>
      <c r="CB1983" s="68"/>
      <c r="CC1983" s="68"/>
      <c r="CD1983" s="68"/>
      <c r="CE1983" s="68"/>
      <c r="CF1983" s="68"/>
      <c r="CG1983" s="68"/>
      <c r="CH1983" s="68"/>
      <c r="CI1983" s="68"/>
    </row>
    <row r="1984">
      <c r="A1984" s="66">
        <v>108.0</v>
      </c>
      <c r="B1984" s="68"/>
      <c r="C1984" s="67" t="s">
        <v>758</v>
      </c>
      <c r="D1984" s="67" t="s">
        <v>990</v>
      </c>
      <c r="E1984" s="66">
        <v>2020.0</v>
      </c>
      <c r="F1984" s="67" t="s">
        <v>991</v>
      </c>
      <c r="G1984" s="67" t="s">
        <v>824</v>
      </c>
      <c r="H1984" s="68"/>
      <c r="I1984" s="67" t="s">
        <v>95</v>
      </c>
      <c r="J1984" s="66">
        <v>2100.0</v>
      </c>
      <c r="K1984" s="66">
        <v>533.49</v>
      </c>
      <c r="L1984" s="66">
        <v>2010.0</v>
      </c>
      <c r="M1984" s="67" t="s">
        <v>85</v>
      </c>
      <c r="N1984" s="66">
        <v>271.0</v>
      </c>
      <c r="O1984" s="68"/>
      <c r="P1984" s="66">
        <v>0.02</v>
      </c>
      <c r="Q1984" s="66"/>
      <c r="R1984" s="66">
        <v>0.2</v>
      </c>
      <c r="S1984" s="68"/>
      <c r="T1984" s="66">
        <v>1.0</v>
      </c>
      <c r="U1984" s="68"/>
      <c r="V1984" s="68"/>
      <c r="W1984" s="68"/>
      <c r="X1984" s="69"/>
      <c r="Y1984" s="69"/>
      <c r="Z1984" s="66">
        <v>1.0</v>
      </c>
      <c r="AA1984" s="66">
        <v>1.0</v>
      </c>
      <c r="AB1984" s="68"/>
      <c r="AC1984" s="68"/>
      <c r="AD1984" s="68"/>
      <c r="AE1984" s="68"/>
      <c r="AF1984" s="68"/>
      <c r="AG1984" s="68"/>
      <c r="AH1984" s="68"/>
      <c r="AI1984" s="68"/>
      <c r="AJ1984" s="68"/>
      <c r="AK1984" s="68"/>
      <c r="AL1984" s="68"/>
      <c r="AM1984" s="68"/>
      <c r="AN1984" s="68"/>
      <c r="AO1984" s="68"/>
      <c r="AP1984" s="68"/>
      <c r="AQ1984" s="68"/>
      <c r="AR1984" s="68"/>
      <c r="AS1984" s="68"/>
      <c r="AT1984" s="68"/>
      <c r="AU1984" s="68"/>
      <c r="AV1984" s="68"/>
      <c r="AW1984" s="68"/>
      <c r="AX1984" s="68"/>
      <c r="AY1984" s="68"/>
      <c r="AZ1984" s="68"/>
      <c r="BA1984" s="68"/>
      <c r="BB1984" s="68"/>
      <c r="BC1984" s="68"/>
      <c r="BD1984" s="68"/>
      <c r="BE1984" s="68"/>
      <c r="BF1984" s="68"/>
      <c r="BG1984" s="68"/>
      <c r="BH1984" s="68"/>
      <c r="BI1984" s="68"/>
      <c r="BJ1984" s="68"/>
      <c r="BK1984" s="68"/>
      <c r="BL1984" s="68"/>
      <c r="BM1984" s="68"/>
      <c r="BN1984" s="68"/>
      <c r="BO1984" s="68"/>
      <c r="BP1984" s="68"/>
      <c r="BQ1984" s="68"/>
      <c r="BR1984" s="68"/>
      <c r="BS1984" s="68"/>
      <c r="BT1984" s="68"/>
      <c r="BU1984" s="68"/>
      <c r="BV1984" s="68"/>
      <c r="BW1984" s="68"/>
      <c r="BX1984" s="68"/>
      <c r="BY1984" s="68"/>
      <c r="BZ1984" s="68"/>
      <c r="CA1984" s="68"/>
      <c r="CB1984" s="68"/>
      <c r="CC1984" s="68"/>
      <c r="CD1984" s="68"/>
      <c r="CE1984" s="68"/>
      <c r="CF1984" s="68"/>
      <c r="CG1984" s="68"/>
      <c r="CH1984" s="68"/>
      <c r="CI1984" s="68"/>
    </row>
    <row r="1985">
      <c r="A1985" s="66">
        <v>108.0</v>
      </c>
      <c r="B1985" s="68"/>
      <c r="C1985" s="67" t="s">
        <v>758</v>
      </c>
      <c r="D1985" s="67" t="s">
        <v>990</v>
      </c>
      <c r="E1985" s="66">
        <v>2020.0</v>
      </c>
      <c r="F1985" s="67" t="s">
        <v>991</v>
      </c>
      <c r="G1985" s="67" t="s">
        <v>824</v>
      </c>
      <c r="H1985" s="68"/>
      <c r="I1985" s="67" t="s">
        <v>95</v>
      </c>
      <c r="J1985" s="66">
        <v>2100.0</v>
      </c>
      <c r="K1985" s="66">
        <v>527.05</v>
      </c>
      <c r="L1985" s="66">
        <v>2010.0</v>
      </c>
      <c r="M1985" s="67" t="s">
        <v>85</v>
      </c>
      <c r="N1985" s="66">
        <v>271.0</v>
      </c>
      <c r="O1985" s="68"/>
      <c r="P1985" s="66">
        <v>0.02</v>
      </c>
      <c r="Q1985" s="66"/>
      <c r="R1985" s="66">
        <v>0.333</v>
      </c>
      <c r="S1985" s="68"/>
      <c r="T1985" s="66">
        <v>1.0</v>
      </c>
      <c r="U1985" s="68"/>
      <c r="V1985" s="68"/>
      <c r="W1985" s="68"/>
      <c r="X1985" s="69"/>
      <c r="Y1985" s="69"/>
      <c r="Z1985" s="66">
        <v>1.0</v>
      </c>
      <c r="AA1985" s="66">
        <v>1.0</v>
      </c>
      <c r="AB1985" s="68"/>
      <c r="AC1985" s="68"/>
      <c r="AD1985" s="68"/>
      <c r="AE1985" s="68"/>
      <c r="AF1985" s="68"/>
      <c r="AG1985" s="68"/>
      <c r="AH1985" s="68"/>
      <c r="AI1985" s="68"/>
      <c r="AJ1985" s="68"/>
      <c r="AK1985" s="68"/>
      <c r="AL1985" s="68"/>
      <c r="AM1985" s="68"/>
      <c r="AN1985" s="68"/>
      <c r="AO1985" s="68"/>
      <c r="AP1985" s="68"/>
      <c r="AQ1985" s="68"/>
      <c r="AR1985" s="68"/>
      <c r="AS1985" s="68"/>
      <c r="AT1985" s="68"/>
      <c r="AU1985" s="68"/>
      <c r="AV1985" s="68"/>
      <c r="AW1985" s="68"/>
      <c r="AX1985" s="68"/>
      <c r="AY1985" s="68"/>
      <c r="AZ1985" s="68"/>
      <c r="BA1985" s="68"/>
      <c r="BB1985" s="68"/>
      <c r="BC1985" s="68"/>
      <c r="BD1985" s="68"/>
      <c r="BE1985" s="68"/>
      <c r="BF1985" s="68"/>
      <c r="BG1985" s="68"/>
      <c r="BH1985" s="68"/>
      <c r="BI1985" s="68"/>
      <c r="BJ1985" s="68"/>
      <c r="BK1985" s="68"/>
      <c r="BL1985" s="68"/>
      <c r="BM1985" s="68"/>
      <c r="BN1985" s="68"/>
      <c r="BO1985" s="68"/>
      <c r="BP1985" s="68"/>
      <c r="BQ1985" s="68"/>
      <c r="BR1985" s="68"/>
      <c r="BS1985" s="68"/>
      <c r="BT1985" s="68"/>
      <c r="BU1985" s="68"/>
      <c r="BV1985" s="68"/>
      <c r="BW1985" s="68"/>
      <c r="BX1985" s="68"/>
      <c r="BY1985" s="68"/>
      <c r="BZ1985" s="68"/>
      <c r="CA1985" s="68"/>
      <c r="CB1985" s="68"/>
      <c r="CC1985" s="68"/>
      <c r="CD1985" s="68"/>
      <c r="CE1985" s="68"/>
      <c r="CF1985" s="68"/>
      <c r="CG1985" s="68"/>
      <c r="CH1985" s="68"/>
      <c r="CI1985" s="68"/>
    </row>
    <row r="1986">
      <c r="A1986" s="66">
        <v>108.0</v>
      </c>
      <c r="B1986" s="68"/>
      <c r="C1986" s="67" t="s">
        <v>758</v>
      </c>
      <c r="D1986" s="67" t="s">
        <v>990</v>
      </c>
      <c r="E1986" s="66">
        <v>2020.0</v>
      </c>
      <c r="F1986" s="67" t="s">
        <v>991</v>
      </c>
      <c r="G1986" s="67" t="s">
        <v>824</v>
      </c>
      <c r="H1986" s="68"/>
      <c r="I1986" s="67" t="s">
        <v>95</v>
      </c>
      <c r="J1986" s="66">
        <v>2100.0</v>
      </c>
      <c r="K1986" s="66">
        <v>513.6</v>
      </c>
      <c r="L1986" s="66">
        <v>2010.0</v>
      </c>
      <c r="M1986" s="67" t="s">
        <v>85</v>
      </c>
      <c r="N1986" s="66">
        <v>271.0</v>
      </c>
      <c r="O1986" s="68"/>
      <c r="P1986" s="66">
        <v>0.02</v>
      </c>
      <c r="Q1986" s="66"/>
      <c r="R1986" s="66">
        <v>0.5</v>
      </c>
      <c r="S1986" s="68"/>
      <c r="T1986" s="66">
        <v>1.0</v>
      </c>
      <c r="U1986" s="68"/>
      <c r="V1986" s="68"/>
      <c r="W1986" s="68"/>
      <c r="X1986" s="69"/>
      <c r="Y1986" s="69"/>
      <c r="Z1986" s="66">
        <v>1.0</v>
      </c>
      <c r="AA1986" s="66">
        <v>1.0</v>
      </c>
      <c r="AB1986" s="68"/>
      <c r="AC1986" s="68"/>
      <c r="AD1986" s="68"/>
      <c r="AE1986" s="68"/>
      <c r="AF1986" s="68"/>
      <c r="AG1986" s="68"/>
      <c r="AH1986" s="68"/>
      <c r="AI1986" s="68"/>
      <c r="AJ1986" s="68"/>
      <c r="AK1986" s="68"/>
      <c r="AL1986" s="68"/>
      <c r="AM1986" s="68"/>
      <c r="AN1986" s="68"/>
      <c r="AO1986" s="68"/>
      <c r="AP1986" s="68"/>
      <c r="AQ1986" s="68"/>
      <c r="AR1986" s="68"/>
      <c r="AS1986" s="68"/>
      <c r="AT1986" s="68"/>
      <c r="AU1986" s="68"/>
      <c r="AV1986" s="68"/>
      <c r="AW1986" s="68"/>
      <c r="AX1986" s="68"/>
      <c r="AY1986" s="68"/>
      <c r="AZ1986" s="68"/>
      <c r="BA1986" s="68"/>
      <c r="BB1986" s="68"/>
      <c r="BC1986" s="68"/>
      <c r="BD1986" s="68"/>
      <c r="BE1986" s="68"/>
      <c r="BF1986" s="68"/>
      <c r="BG1986" s="68"/>
      <c r="BH1986" s="68"/>
      <c r="BI1986" s="68"/>
      <c r="BJ1986" s="68"/>
      <c r="BK1986" s="68"/>
      <c r="BL1986" s="68"/>
      <c r="BM1986" s="68"/>
      <c r="BN1986" s="68"/>
      <c r="BO1986" s="68"/>
      <c r="BP1986" s="68"/>
      <c r="BQ1986" s="68"/>
      <c r="BR1986" s="68"/>
      <c r="BS1986" s="68"/>
      <c r="BT1986" s="68"/>
      <c r="BU1986" s="68"/>
      <c r="BV1986" s="68"/>
      <c r="BW1986" s="68"/>
      <c r="BX1986" s="68"/>
      <c r="BY1986" s="68"/>
      <c r="BZ1986" s="68"/>
      <c r="CA1986" s="68"/>
      <c r="CB1986" s="68"/>
      <c r="CC1986" s="68"/>
      <c r="CD1986" s="68"/>
      <c r="CE1986" s="68"/>
      <c r="CF1986" s="68"/>
      <c r="CG1986" s="68"/>
      <c r="CH1986" s="68"/>
      <c r="CI1986" s="68"/>
    </row>
    <row r="1987">
      <c r="A1987" s="66">
        <v>108.0</v>
      </c>
      <c r="B1987" s="68"/>
      <c r="C1987" s="67" t="s">
        <v>758</v>
      </c>
      <c r="D1987" s="67" t="s">
        <v>990</v>
      </c>
      <c r="E1987" s="66">
        <v>2020.0</v>
      </c>
      <c r="F1987" s="67" t="s">
        <v>991</v>
      </c>
      <c r="G1987" s="67" t="s">
        <v>824</v>
      </c>
      <c r="H1987" s="68"/>
      <c r="I1987" s="67" t="s">
        <v>95</v>
      </c>
      <c r="J1987" s="66">
        <v>2100.0</v>
      </c>
      <c r="K1987" s="66">
        <v>513.6</v>
      </c>
      <c r="L1987" s="66">
        <v>2010.0</v>
      </c>
      <c r="M1987" s="67" t="s">
        <v>85</v>
      </c>
      <c r="N1987" s="66">
        <v>271.0</v>
      </c>
      <c r="O1987" s="68"/>
      <c r="P1987" s="66">
        <v>0.02</v>
      </c>
      <c r="Q1987" s="66"/>
      <c r="R1987" s="66">
        <v>0.5</v>
      </c>
      <c r="S1987" s="68"/>
      <c r="T1987" s="66">
        <v>1.0</v>
      </c>
      <c r="U1987" s="68"/>
      <c r="V1987" s="68"/>
      <c r="W1987" s="68"/>
      <c r="X1987" s="69"/>
      <c r="Y1987" s="69"/>
      <c r="Z1987" s="66">
        <v>1.0</v>
      </c>
      <c r="AA1987" s="66">
        <v>1.0</v>
      </c>
      <c r="AB1987" s="68"/>
      <c r="AC1987" s="68"/>
      <c r="AD1987" s="68"/>
      <c r="AE1987" s="68"/>
      <c r="AF1987" s="68"/>
      <c r="AG1987" s="68"/>
      <c r="AH1987" s="68"/>
      <c r="AI1987" s="68"/>
      <c r="AJ1987" s="68"/>
      <c r="AK1987" s="68"/>
      <c r="AL1987" s="68"/>
      <c r="AM1987" s="68"/>
      <c r="AN1987" s="68"/>
      <c r="AO1987" s="68"/>
      <c r="AP1987" s="68"/>
      <c r="AQ1987" s="68"/>
      <c r="AR1987" s="68"/>
      <c r="AS1987" s="68"/>
      <c r="AT1987" s="68"/>
      <c r="AU1987" s="68"/>
      <c r="AV1987" s="68"/>
      <c r="AW1987" s="68"/>
      <c r="AX1987" s="68"/>
      <c r="AY1987" s="68"/>
      <c r="AZ1987" s="68"/>
      <c r="BA1987" s="68"/>
      <c r="BB1987" s="68"/>
      <c r="BC1987" s="68"/>
      <c r="BD1987" s="68"/>
      <c r="BE1987" s="68"/>
      <c r="BF1987" s="68"/>
      <c r="BG1987" s="68"/>
      <c r="BH1987" s="68"/>
      <c r="BI1987" s="68"/>
      <c r="BJ1987" s="68"/>
      <c r="BK1987" s="68"/>
      <c r="BL1987" s="68"/>
      <c r="BM1987" s="68"/>
      <c r="BN1987" s="68"/>
      <c r="BO1987" s="68"/>
      <c r="BP1987" s="68"/>
      <c r="BQ1987" s="68"/>
      <c r="BR1987" s="68"/>
      <c r="BS1987" s="68"/>
      <c r="BT1987" s="68"/>
      <c r="BU1987" s="68"/>
      <c r="BV1987" s="68"/>
      <c r="BW1987" s="68"/>
      <c r="BX1987" s="68"/>
      <c r="BY1987" s="68"/>
      <c r="BZ1987" s="68"/>
      <c r="CA1987" s="68"/>
      <c r="CB1987" s="68"/>
      <c r="CC1987" s="68"/>
      <c r="CD1987" s="68"/>
      <c r="CE1987" s="68"/>
      <c r="CF1987" s="68"/>
      <c r="CG1987" s="68"/>
      <c r="CH1987" s="68"/>
      <c r="CI1987" s="68"/>
    </row>
    <row r="1988">
      <c r="A1988" s="66">
        <v>108.0</v>
      </c>
      <c r="B1988" s="68"/>
      <c r="C1988" s="67" t="s">
        <v>758</v>
      </c>
      <c r="D1988" s="67" t="s">
        <v>990</v>
      </c>
      <c r="E1988" s="66">
        <v>2020.0</v>
      </c>
      <c r="F1988" s="67" t="s">
        <v>991</v>
      </c>
      <c r="G1988" s="67" t="s">
        <v>824</v>
      </c>
      <c r="H1988" s="68"/>
      <c r="I1988" s="67" t="s">
        <v>95</v>
      </c>
      <c r="J1988" s="66">
        <v>2100.0</v>
      </c>
      <c r="K1988" s="66">
        <v>513.6</v>
      </c>
      <c r="L1988" s="66">
        <v>2010.0</v>
      </c>
      <c r="M1988" s="67" t="s">
        <v>85</v>
      </c>
      <c r="N1988" s="66">
        <v>271.0</v>
      </c>
      <c r="O1988" s="68"/>
      <c r="P1988" s="66">
        <v>0.02</v>
      </c>
      <c r="Q1988" s="66"/>
      <c r="R1988" s="66">
        <v>0.5</v>
      </c>
      <c r="S1988" s="68"/>
      <c r="T1988" s="66">
        <v>1.0</v>
      </c>
      <c r="U1988" s="68"/>
      <c r="V1988" s="68"/>
      <c r="W1988" s="68"/>
      <c r="X1988" s="69"/>
      <c r="Y1988" s="69"/>
      <c r="Z1988" s="66">
        <v>1.0</v>
      </c>
      <c r="AA1988" s="66">
        <v>1.0</v>
      </c>
      <c r="AB1988" s="68"/>
      <c r="AC1988" s="68"/>
      <c r="AD1988" s="68"/>
      <c r="AE1988" s="68"/>
      <c r="AF1988" s="68"/>
      <c r="AG1988" s="68"/>
      <c r="AH1988" s="68"/>
      <c r="AI1988" s="68"/>
      <c r="AJ1988" s="68"/>
      <c r="AK1988" s="68"/>
      <c r="AL1988" s="68"/>
      <c r="AM1988" s="68"/>
      <c r="AN1988" s="68"/>
      <c r="AO1988" s="68"/>
      <c r="AP1988" s="68"/>
      <c r="AQ1988" s="68"/>
      <c r="AR1988" s="68"/>
      <c r="AS1988" s="68"/>
      <c r="AT1988" s="68"/>
      <c r="AU1988" s="68"/>
      <c r="AV1988" s="68"/>
      <c r="AW1988" s="68"/>
      <c r="AX1988" s="68"/>
      <c r="AY1988" s="68"/>
      <c r="AZ1988" s="68"/>
      <c r="BA1988" s="68"/>
      <c r="BB1988" s="68"/>
      <c r="BC1988" s="68"/>
      <c r="BD1988" s="68"/>
      <c r="BE1988" s="68"/>
      <c r="BF1988" s="68"/>
      <c r="BG1988" s="68"/>
      <c r="BH1988" s="68"/>
      <c r="BI1988" s="68"/>
      <c r="BJ1988" s="68"/>
      <c r="BK1988" s="68"/>
      <c r="BL1988" s="68"/>
      <c r="BM1988" s="68"/>
      <c r="BN1988" s="68"/>
      <c r="BO1988" s="68"/>
      <c r="BP1988" s="68"/>
      <c r="BQ1988" s="68"/>
      <c r="BR1988" s="68"/>
      <c r="BS1988" s="68"/>
      <c r="BT1988" s="68"/>
      <c r="BU1988" s="68"/>
      <c r="BV1988" s="68"/>
      <c r="BW1988" s="68"/>
      <c r="BX1988" s="68"/>
      <c r="BY1988" s="68"/>
      <c r="BZ1988" s="68"/>
      <c r="CA1988" s="68"/>
      <c r="CB1988" s="68"/>
      <c r="CC1988" s="68"/>
      <c r="CD1988" s="68"/>
      <c r="CE1988" s="68"/>
      <c r="CF1988" s="68"/>
      <c r="CG1988" s="68"/>
      <c r="CH1988" s="68"/>
      <c r="CI1988" s="68"/>
    </row>
    <row r="1989">
      <c r="A1989" s="66">
        <v>108.0</v>
      </c>
      <c r="B1989" s="68"/>
      <c r="C1989" s="67" t="s">
        <v>758</v>
      </c>
      <c r="D1989" s="67" t="s">
        <v>990</v>
      </c>
      <c r="E1989" s="66">
        <v>2020.0</v>
      </c>
      <c r="F1989" s="67" t="s">
        <v>991</v>
      </c>
      <c r="G1989" s="67" t="s">
        <v>824</v>
      </c>
      <c r="H1989" s="68"/>
      <c r="I1989" s="67" t="s">
        <v>95</v>
      </c>
      <c r="J1989" s="66">
        <v>2100.0</v>
      </c>
      <c r="K1989" s="66">
        <v>480.46</v>
      </c>
      <c r="L1989" s="66">
        <v>2010.0</v>
      </c>
      <c r="M1989" s="67" t="s">
        <v>85</v>
      </c>
      <c r="N1989" s="66">
        <v>271.0</v>
      </c>
      <c r="O1989" s="68"/>
      <c r="P1989" s="66">
        <v>0.02</v>
      </c>
      <c r="Q1989" s="66"/>
      <c r="R1989" s="66">
        <v>0.8</v>
      </c>
      <c r="S1989" s="68"/>
      <c r="T1989" s="66">
        <v>1.0</v>
      </c>
      <c r="U1989" s="68"/>
      <c r="V1989" s="68"/>
      <c r="W1989" s="68"/>
      <c r="X1989" s="69"/>
      <c r="Y1989" s="69"/>
      <c r="Z1989" s="66">
        <v>1.0</v>
      </c>
      <c r="AA1989" s="66">
        <v>1.0</v>
      </c>
      <c r="AB1989" s="68"/>
      <c r="AC1989" s="68"/>
      <c r="AD1989" s="68"/>
      <c r="AE1989" s="68"/>
      <c r="AF1989" s="68"/>
      <c r="AG1989" s="68"/>
      <c r="AH1989" s="68"/>
      <c r="AI1989" s="68"/>
      <c r="AJ1989" s="68"/>
      <c r="AK1989" s="68"/>
      <c r="AL1989" s="68"/>
      <c r="AM1989" s="68"/>
      <c r="AN1989" s="68"/>
      <c r="AO1989" s="68"/>
      <c r="AP1989" s="68"/>
      <c r="AQ1989" s="68"/>
      <c r="AR1989" s="68"/>
      <c r="AS1989" s="68"/>
      <c r="AT1989" s="68"/>
      <c r="AU1989" s="68"/>
      <c r="AV1989" s="68"/>
      <c r="AW1989" s="68"/>
      <c r="AX1989" s="68"/>
      <c r="AY1989" s="68"/>
      <c r="AZ1989" s="68"/>
      <c r="BA1989" s="68"/>
      <c r="BB1989" s="68"/>
      <c r="BC1989" s="68"/>
      <c r="BD1989" s="68"/>
      <c r="BE1989" s="68"/>
      <c r="BF1989" s="68"/>
      <c r="BG1989" s="68"/>
      <c r="BH1989" s="68"/>
      <c r="BI1989" s="68"/>
      <c r="BJ1989" s="68"/>
      <c r="BK1989" s="68"/>
      <c r="BL1989" s="68"/>
      <c r="BM1989" s="68"/>
      <c r="BN1989" s="68"/>
      <c r="BO1989" s="68"/>
      <c r="BP1989" s="68"/>
      <c r="BQ1989" s="68"/>
      <c r="BR1989" s="68"/>
      <c r="BS1989" s="68"/>
      <c r="BT1989" s="68"/>
      <c r="BU1989" s="68"/>
      <c r="BV1989" s="68"/>
      <c r="BW1989" s="68"/>
      <c r="BX1989" s="68"/>
      <c r="BY1989" s="68"/>
      <c r="BZ1989" s="68"/>
      <c r="CA1989" s="68"/>
      <c r="CB1989" s="68"/>
      <c r="CC1989" s="68"/>
      <c r="CD1989" s="68"/>
      <c r="CE1989" s="68"/>
      <c r="CF1989" s="68"/>
      <c r="CG1989" s="68"/>
      <c r="CH1989" s="68"/>
      <c r="CI1989" s="68"/>
    </row>
    <row r="1990">
      <c r="A1990" s="66">
        <v>108.0</v>
      </c>
      <c r="B1990" s="68"/>
      <c r="C1990" s="67" t="s">
        <v>758</v>
      </c>
      <c r="D1990" s="67" t="s">
        <v>990</v>
      </c>
      <c r="E1990" s="66">
        <v>2020.0</v>
      </c>
      <c r="F1990" s="67" t="s">
        <v>991</v>
      </c>
      <c r="G1990" s="67" t="s">
        <v>824</v>
      </c>
      <c r="H1990" s="68"/>
      <c r="I1990" s="67" t="s">
        <v>95</v>
      </c>
      <c r="J1990" s="66">
        <v>2100.0</v>
      </c>
      <c r="K1990" s="66">
        <v>454.75</v>
      </c>
      <c r="L1990" s="66">
        <v>2010.0</v>
      </c>
      <c r="M1990" s="67" t="s">
        <v>85</v>
      </c>
      <c r="N1990" s="66">
        <v>271.0</v>
      </c>
      <c r="O1990" s="68"/>
      <c r="P1990" s="66">
        <v>0.02</v>
      </c>
      <c r="Q1990" s="66"/>
      <c r="R1990" s="66">
        <v>1.0000001</v>
      </c>
      <c r="S1990" s="68"/>
      <c r="T1990" s="66">
        <v>1.0</v>
      </c>
      <c r="U1990" s="68"/>
      <c r="V1990" s="68"/>
      <c r="W1990" s="68"/>
      <c r="X1990" s="69"/>
      <c r="Y1990" s="69"/>
      <c r="Z1990" s="66">
        <v>1.0</v>
      </c>
      <c r="AA1990" s="66">
        <v>1.0</v>
      </c>
      <c r="AB1990" s="68"/>
      <c r="AC1990" s="68"/>
      <c r="AD1990" s="68"/>
      <c r="AE1990" s="68"/>
      <c r="AF1990" s="68"/>
      <c r="AG1990" s="68"/>
      <c r="AH1990" s="68"/>
      <c r="AI1990" s="68"/>
      <c r="AJ1990" s="68"/>
      <c r="AK1990" s="68"/>
      <c r="AL1990" s="68"/>
      <c r="AM1990" s="68"/>
      <c r="AN1990" s="68"/>
      <c r="AO1990" s="68"/>
      <c r="AP1990" s="68"/>
      <c r="AQ1990" s="68"/>
      <c r="AR1990" s="68"/>
      <c r="AS1990" s="68"/>
      <c r="AT1990" s="68"/>
      <c r="AU1990" s="68"/>
      <c r="AV1990" s="68"/>
      <c r="AW1990" s="68"/>
      <c r="AX1990" s="68"/>
      <c r="AY1990" s="68"/>
      <c r="AZ1990" s="68"/>
      <c r="BA1990" s="68"/>
      <c r="BB1990" s="68"/>
      <c r="BC1990" s="68"/>
      <c r="BD1990" s="68"/>
      <c r="BE1990" s="68"/>
      <c r="BF1990" s="68"/>
      <c r="BG1990" s="68"/>
      <c r="BH1990" s="68"/>
      <c r="BI1990" s="68"/>
      <c r="BJ1990" s="68"/>
      <c r="BK1990" s="68"/>
      <c r="BL1990" s="68"/>
      <c r="BM1990" s="68"/>
      <c r="BN1990" s="68"/>
      <c r="BO1990" s="68"/>
      <c r="BP1990" s="68"/>
      <c r="BQ1990" s="68"/>
      <c r="BR1990" s="68"/>
      <c r="BS1990" s="68"/>
      <c r="BT1990" s="68"/>
      <c r="BU1990" s="68"/>
      <c r="BV1990" s="68"/>
      <c r="BW1990" s="68"/>
      <c r="BX1990" s="68"/>
      <c r="BY1990" s="68"/>
      <c r="BZ1990" s="68"/>
      <c r="CA1990" s="68"/>
      <c r="CB1990" s="68"/>
      <c r="CC1990" s="68"/>
      <c r="CD1990" s="68"/>
      <c r="CE1990" s="68"/>
      <c r="CF1990" s="68"/>
      <c r="CG1990" s="68"/>
      <c r="CH1990" s="68"/>
      <c r="CI1990" s="68"/>
    </row>
    <row r="1991">
      <c r="A1991" s="66">
        <v>108.0</v>
      </c>
      <c r="B1991" s="68"/>
      <c r="C1991" s="67" t="s">
        <v>758</v>
      </c>
      <c r="D1991" s="67" t="s">
        <v>990</v>
      </c>
      <c r="E1991" s="66">
        <v>2020.0</v>
      </c>
      <c r="F1991" s="67" t="s">
        <v>991</v>
      </c>
      <c r="G1991" s="67" t="s">
        <v>824</v>
      </c>
      <c r="H1991" s="68"/>
      <c r="I1991" s="67" t="s">
        <v>95</v>
      </c>
      <c r="J1991" s="66">
        <v>2100.0</v>
      </c>
      <c r="K1991" s="66">
        <v>454.75</v>
      </c>
      <c r="L1991" s="66">
        <v>2010.0</v>
      </c>
      <c r="M1991" s="67" t="s">
        <v>85</v>
      </c>
      <c r="N1991" s="66">
        <v>271.0</v>
      </c>
      <c r="O1991" s="68"/>
      <c r="P1991" s="66">
        <v>0.02</v>
      </c>
      <c r="Q1991" s="66"/>
      <c r="R1991" s="66">
        <v>1.0000001</v>
      </c>
      <c r="S1991" s="68"/>
      <c r="T1991" s="66">
        <v>1.0</v>
      </c>
      <c r="U1991" s="68"/>
      <c r="V1991" s="68"/>
      <c r="W1991" s="68"/>
      <c r="X1991" s="69"/>
      <c r="Y1991" s="69"/>
      <c r="Z1991" s="66">
        <v>1.0</v>
      </c>
      <c r="AA1991" s="66">
        <v>1.0</v>
      </c>
      <c r="AB1991" s="68"/>
      <c r="AC1991" s="68"/>
      <c r="AD1991" s="68"/>
      <c r="AE1991" s="68"/>
      <c r="AF1991" s="68"/>
      <c r="AG1991" s="68"/>
      <c r="AH1991" s="68"/>
      <c r="AI1991" s="68"/>
      <c r="AJ1991" s="68"/>
      <c r="AK1991" s="68"/>
      <c r="AL1991" s="68"/>
      <c r="AM1991" s="68"/>
      <c r="AN1991" s="68"/>
      <c r="AO1991" s="68"/>
      <c r="AP1991" s="68"/>
      <c r="AQ1991" s="68"/>
      <c r="AR1991" s="68"/>
      <c r="AS1991" s="68"/>
      <c r="AT1991" s="68"/>
      <c r="AU1991" s="68"/>
      <c r="AV1991" s="68"/>
      <c r="AW1991" s="68"/>
      <c r="AX1991" s="68"/>
      <c r="AY1991" s="68"/>
      <c r="AZ1991" s="68"/>
      <c r="BA1991" s="68"/>
      <c r="BB1991" s="68"/>
      <c r="BC1991" s="68"/>
      <c r="BD1991" s="68"/>
      <c r="BE1991" s="68"/>
      <c r="BF1991" s="68"/>
      <c r="BG1991" s="68"/>
      <c r="BH1991" s="68"/>
      <c r="BI1991" s="68"/>
      <c r="BJ1991" s="68"/>
      <c r="BK1991" s="68"/>
      <c r="BL1991" s="68"/>
      <c r="BM1991" s="68"/>
      <c r="BN1991" s="68"/>
      <c r="BO1991" s="68"/>
      <c r="BP1991" s="68"/>
      <c r="BQ1991" s="68"/>
      <c r="BR1991" s="68"/>
      <c r="BS1991" s="68"/>
      <c r="BT1991" s="68"/>
      <c r="BU1991" s="68"/>
      <c r="BV1991" s="68"/>
      <c r="BW1991" s="68"/>
      <c r="BX1991" s="68"/>
      <c r="BY1991" s="68"/>
      <c r="BZ1991" s="68"/>
      <c r="CA1991" s="68"/>
      <c r="CB1991" s="68"/>
      <c r="CC1991" s="68"/>
      <c r="CD1991" s="68"/>
      <c r="CE1991" s="68"/>
      <c r="CF1991" s="68"/>
      <c r="CG1991" s="68"/>
      <c r="CH1991" s="68"/>
      <c r="CI1991" s="68"/>
    </row>
    <row r="1992">
      <c r="A1992" s="66">
        <v>108.0</v>
      </c>
      <c r="B1992" s="68"/>
      <c r="C1992" s="67" t="s">
        <v>758</v>
      </c>
      <c r="D1992" s="67" t="s">
        <v>990</v>
      </c>
      <c r="E1992" s="66">
        <v>2020.0</v>
      </c>
      <c r="F1992" s="67" t="s">
        <v>991</v>
      </c>
      <c r="G1992" s="67" t="s">
        <v>824</v>
      </c>
      <c r="H1992" s="68"/>
      <c r="I1992" s="67" t="s">
        <v>95</v>
      </c>
      <c r="J1992" s="66">
        <v>2100.0</v>
      </c>
      <c r="K1992" s="66">
        <v>454.75</v>
      </c>
      <c r="L1992" s="66">
        <v>2010.0</v>
      </c>
      <c r="M1992" s="67" t="s">
        <v>85</v>
      </c>
      <c r="N1992" s="66">
        <v>271.0</v>
      </c>
      <c r="O1992" s="68"/>
      <c r="P1992" s="66">
        <v>0.02</v>
      </c>
      <c r="Q1992" s="66"/>
      <c r="R1992" s="66">
        <v>1.0000001</v>
      </c>
      <c r="S1992" s="68"/>
      <c r="T1992" s="66">
        <v>1.0</v>
      </c>
      <c r="U1992" s="68"/>
      <c r="V1992" s="68"/>
      <c r="W1992" s="68"/>
      <c r="X1992" s="69"/>
      <c r="Y1992" s="69"/>
      <c r="Z1992" s="66">
        <v>1.0</v>
      </c>
      <c r="AA1992" s="66">
        <v>1.0</v>
      </c>
      <c r="AB1992" s="68"/>
      <c r="AC1992" s="68"/>
      <c r="AD1992" s="68"/>
      <c r="AE1992" s="68"/>
      <c r="AF1992" s="68"/>
      <c r="AG1992" s="68"/>
      <c r="AH1992" s="68"/>
      <c r="AI1992" s="68"/>
      <c r="AJ1992" s="68"/>
      <c r="AK1992" s="68"/>
      <c r="AL1992" s="68"/>
      <c r="AM1992" s="68"/>
      <c r="AN1992" s="68"/>
      <c r="AO1992" s="68"/>
      <c r="AP1992" s="68"/>
      <c r="AQ1992" s="68"/>
      <c r="AR1992" s="68"/>
      <c r="AS1992" s="68"/>
      <c r="AT1992" s="68"/>
      <c r="AU1992" s="68"/>
      <c r="AV1992" s="68"/>
      <c r="AW1992" s="68"/>
      <c r="AX1992" s="68"/>
      <c r="AY1992" s="68"/>
      <c r="AZ1992" s="68"/>
      <c r="BA1992" s="68"/>
      <c r="BB1992" s="68"/>
      <c r="BC1992" s="68"/>
      <c r="BD1992" s="68"/>
      <c r="BE1992" s="68"/>
      <c r="BF1992" s="68"/>
      <c r="BG1992" s="68"/>
      <c r="BH1992" s="68"/>
      <c r="BI1992" s="68"/>
      <c r="BJ1992" s="68"/>
      <c r="BK1992" s="68"/>
      <c r="BL1992" s="68"/>
      <c r="BM1992" s="68"/>
      <c r="BN1992" s="68"/>
      <c r="BO1992" s="68"/>
      <c r="BP1992" s="68"/>
      <c r="BQ1992" s="68"/>
      <c r="BR1992" s="68"/>
      <c r="BS1992" s="68"/>
      <c r="BT1992" s="68"/>
      <c r="BU1992" s="68"/>
      <c r="BV1992" s="68"/>
      <c r="BW1992" s="68"/>
      <c r="BX1992" s="68"/>
      <c r="BY1992" s="68"/>
      <c r="BZ1992" s="68"/>
      <c r="CA1992" s="68"/>
      <c r="CB1992" s="68"/>
      <c r="CC1992" s="68"/>
      <c r="CD1992" s="68"/>
      <c r="CE1992" s="68"/>
      <c r="CF1992" s="68"/>
      <c r="CG1992" s="68"/>
      <c r="CH1992" s="68"/>
      <c r="CI1992" s="68"/>
    </row>
    <row r="1993">
      <c r="A1993" s="66">
        <v>108.0</v>
      </c>
      <c r="B1993" s="68"/>
      <c r="C1993" s="67" t="s">
        <v>758</v>
      </c>
      <c r="D1993" s="67" t="s">
        <v>990</v>
      </c>
      <c r="E1993" s="66">
        <v>2020.0</v>
      </c>
      <c r="F1993" s="67" t="s">
        <v>991</v>
      </c>
      <c r="G1993" s="67" t="s">
        <v>824</v>
      </c>
      <c r="H1993" s="68"/>
      <c r="I1993" s="67" t="s">
        <v>95</v>
      </c>
      <c r="J1993" s="66">
        <v>2100.0</v>
      </c>
      <c r="K1993" s="66">
        <v>454.75</v>
      </c>
      <c r="L1993" s="66">
        <v>2010.0</v>
      </c>
      <c r="M1993" s="67" t="s">
        <v>85</v>
      </c>
      <c r="N1993" s="66">
        <v>271.0</v>
      </c>
      <c r="O1993" s="68"/>
      <c r="P1993" s="66">
        <v>0.02</v>
      </c>
      <c r="Q1993" s="66"/>
      <c r="R1993" s="66">
        <v>1.0000001</v>
      </c>
      <c r="S1993" s="68"/>
      <c r="T1993" s="66">
        <v>1.0</v>
      </c>
      <c r="U1993" s="68"/>
      <c r="V1993" s="68"/>
      <c r="W1993" s="68"/>
      <c r="X1993" s="69"/>
      <c r="Y1993" s="69"/>
      <c r="Z1993" s="66">
        <v>1.0</v>
      </c>
      <c r="AA1993" s="66">
        <v>1.0</v>
      </c>
      <c r="AB1993" s="68"/>
      <c r="AC1993" s="68"/>
      <c r="AD1993" s="68"/>
      <c r="AE1993" s="68"/>
      <c r="AF1993" s="68"/>
      <c r="AG1993" s="68"/>
      <c r="AH1993" s="68"/>
      <c r="AI1993" s="68"/>
      <c r="AJ1993" s="68"/>
      <c r="AK1993" s="68"/>
      <c r="AL1993" s="68"/>
      <c r="AM1993" s="68"/>
      <c r="AN1993" s="68"/>
      <c r="AO1993" s="68"/>
      <c r="AP1993" s="68"/>
      <c r="AQ1993" s="68"/>
      <c r="AR1993" s="68"/>
      <c r="AS1993" s="68"/>
      <c r="AT1993" s="68"/>
      <c r="AU1993" s="68"/>
      <c r="AV1993" s="68"/>
      <c r="AW1993" s="68"/>
      <c r="AX1993" s="68"/>
      <c r="AY1993" s="68"/>
      <c r="AZ1993" s="68"/>
      <c r="BA1993" s="68"/>
      <c r="BB1993" s="68"/>
      <c r="BC1993" s="68"/>
      <c r="BD1993" s="68"/>
      <c r="BE1993" s="68"/>
      <c r="BF1993" s="68"/>
      <c r="BG1993" s="68"/>
      <c r="BH1993" s="68"/>
      <c r="BI1993" s="68"/>
      <c r="BJ1993" s="68"/>
      <c r="BK1993" s="68"/>
      <c r="BL1993" s="68"/>
      <c r="BM1993" s="68"/>
      <c r="BN1993" s="68"/>
      <c r="BO1993" s="68"/>
      <c r="BP1993" s="68"/>
      <c r="BQ1993" s="68"/>
      <c r="BR1993" s="68"/>
      <c r="BS1993" s="68"/>
      <c r="BT1993" s="68"/>
      <c r="BU1993" s="68"/>
      <c r="BV1993" s="68"/>
      <c r="BW1993" s="68"/>
      <c r="BX1993" s="68"/>
      <c r="BY1993" s="68"/>
      <c r="BZ1993" s="68"/>
      <c r="CA1993" s="68"/>
      <c r="CB1993" s="68"/>
      <c r="CC1993" s="68"/>
      <c r="CD1993" s="68"/>
      <c r="CE1993" s="68"/>
      <c r="CF1993" s="68"/>
      <c r="CG1993" s="68"/>
      <c r="CH1993" s="68"/>
      <c r="CI1993" s="68"/>
    </row>
    <row r="1994">
      <c r="A1994" s="66">
        <v>108.0</v>
      </c>
      <c r="B1994" s="68"/>
      <c r="C1994" s="67" t="s">
        <v>758</v>
      </c>
      <c r="D1994" s="67" t="s">
        <v>990</v>
      </c>
      <c r="E1994" s="66">
        <v>2020.0</v>
      </c>
      <c r="F1994" s="67" t="s">
        <v>991</v>
      </c>
      <c r="G1994" s="67" t="s">
        <v>824</v>
      </c>
      <c r="H1994" s="68"/>
      <c r="I1994" s="67" t="s">
        <v>95</v>
      </c>
      <c r="J1994" s="66">
        <v>2100.0</v>
      </c>
      <c r="K1994" s="66">
        <v>454.75</v>
      </c>
      <c r="L1994" s="66">
        <v>2010.0</v>
      </c>
      <c r="M1994" s="67" t="s">
        <v>85</v>
      </c>
      <c r="N1994" s="66">
        <v>271.0</v>
      </c>
      <c r="O1994" s="68"/>
      <c r="P1994" s="66">
        <v>0.02</v>
      </c>
      <c r="Q1994" s="66"/>
      <c r="R1994" s="66">
        <v>1.0000001</v>
      </c>
      <c r="S1994" s="68"/>
      <c r="T1994" s="66">
        <v>1.0</v>
      </c>
      <c r="U1994" s="68"/>
      <c r="V1994" s="68"/>
      <c r="W1994" s="68"/>
      <c r="X1994" s="69"/>
      <c r="Y1994" s="69"/>
      <c r="Z1994" s="66">
        <v>1.0</v>
      </c>
      <c r="AA1994" s="66">
        <v>1.0</v>
      </c>
      <c r="AB1994" s="68"/>
      <c r="AC1994" s="68"/>
      <c r="AD1994" s="68"/>
      <c r="AE1994" s="68"/>
      <c r="AF1994" s="68"/>
      <c r="AG1994" s="68"/>
      <c r="AH1994" s="68"/>
      <c r="AI1994" s="68"/>
      <c r="AJ1994" s="68"/>
      <c r="AK1994" s="68"/>
      <c r="AL1994" s="68"/>
      <c r="AM1994" s="68"/>
      <c r="AN1994" s="68"/>
      <c r="AO1994" s="68"/>
      <c r="AP1994" s="68"/>
      <c r="AQ1994" s="68"/>
      <c r="AR1994" s="68"/>
      <c r="AS1994" s="68"/>
      <c r="AT1994" s="68"/>
      <c r="AU1994" s="68"/>
      <c r="AV1994" s="68"/>
      <c r="AW1994" s="68"/>
      <c r="AX1994" s="68"/>
      <c r="AY1994" s="68"/>
      <c r="AZ1994" s="68"/>
      <c r="BA1994" s="68"/>
      <c r="BB1994" s="68"/>
      <c r="BC1994" s="68"/>
      <c r="BD1994" s="68"/>
      <c r="BE1994" s="68"/>
      <c r="BF1994" s="68"/>
      <c r="BG1994" s="68"/>
      <c r="BH1994" s="68"/>
      <c r="BI1994" s="68"/>
      <c r="BJ1994" s="68"/>
      <c r="BK1994" s="68"/>
      <c r="BL1994" s="68"/>
      <c r="BM1994" s="68"/>
      <c r="BN1994" s="68"/>
      <c r="BO1994" s="68"/>
      <c r="BP1994" s="68"/>
      <c r="BQ1994" s="68"/>
      <c r="BR1994" s="68"/>
      <c r="BS1994" s="68"/>
      <c r="BT1994" s="68"/>
      <c r="BU1994" s="68"/>
      <c r="BV1994" s="68"/>
      <c r="BW1994" s="68"/>
      <c r="BX1994" s="68"/>
      <c r="BY1994" s="68"/>
      <c r="BZ1994" s="68"/>
      <c r="CA1994" s="68"/>
      <c r="CB1994" s="68"/>
      <c r="CC1994" s="68"/>
      <c r="CD1994" s="68"/>
      <c r="CE1994" s="68"/>
      <c r="CF1994" s="68"/>
      <c r="CG1994" s="68"/>
      <c r="CH1994" s="68"/>
      <c r="CI1994" s="68"/>
    </row>
    <row r="1995">
      <c r="A1995" s="66">
        <v>108.0</v>
      </c>
      <c r="B1995" s="68"/>
      <c r="C1995" s="67" t="s">
        <v>758</v>
      </c>
      <c r="D1995" s="67" t="s">
        <v>990</v>
      </c>
      <c r="E1995" s="66">
        <v>2020.0</v>
      </c>
      <c r="F1995" s="67" t="s">
        <v>991</v>
      </c>
      <c r="G1995" s="67" t="s">
        <v>824</v>
      </c>
      <c r="H1995" s="68"/>
      <c r="I1995" s="67" t="s">
        <v>95</v>
      </c>
      <c r="J1995" s="66">
        <v>2100.0</v>
      </c>
      <c r="K1995" s="66">
        <v>454.75</v>
      </c>
      <c r="L1995" s="66">
        <v>2010.0</v>
      </c>
      <c r="M1995" s="67" t="s">
        <v>85</v>
      </c>
      <c r="N1995" s="66">
        <v>271.0</v>
      </c>
      <c r="O1995" s="68"/>
      <c r="P1995" s="66">
        <v>0.02</v>
      </c>
      <c r="Q1995" s="66"/>
      <c r="R1995" s="66">
        <v>1.0000001</v>
      </c>
      <c r="S1995" s="68"/>
      <c r="T1995" s="66">
        <v>1.0</v>
      </c>
      <c r="U1995" s="68"/>
      <c r="V1995" s="68"/>
      <c r="W1995" s="68"/>
      <c r="X1995" s="69"/>
      <c r="Y1995" s="69"/>
      <c r="Z1995" s="66">
        <v>1.0</v>
      </c>
      <c r="AA1995" s="66">
        <v>1.0</v>
      </c>
      <c r="AB1995" s="68"/>
      <c r="AC1995" s="68"/>
      <c r="AD1995" s="68"/>
      <c r="AE1995" s="68"/>
      <c r="AF1995" s="68"/>
      <c r="AG1995" s="68"/>
      <c r="AH1995" s="68"/>
      <c r="AI1995" s="68"/>
      <c r="AJ1995" s="68"/>
      <c r="AK1995" s="68"/>
      <c r="AL1995" s="68"/>
      <c r="AM1995" s="68"/>
      <c r="AN1995" s="68"/>
      <c r="AO1995" s="68"/>
      <c r="AP1995" s="68"/>
      <c r="AQ1995" s="68"/>
      <c r="AR1995" s="68"/>
      <c r="AS1995" s="68"/>
      <c r="AT1995" s="68"/>
      <c r="AU1995" s="68"/>
      <c r="AV1995" s="68"/>
      <c r="AW1995" s="68"/>
      <c r="AX1995" s="68"/>
      <c r="AY1995" s="68"/>
      <c r="AZ1995" s="68"/>
      <c r="BA1995" s="68"/>
      <c r="BB1995" s="68"/>
      <c r="BC1995" s="68"/>
      <c r="BD1995" s="68"/>
      <c r="BE1995" s="68"/>
      <c r="BF1995" s="68"/>
      <c r="BG1995" s="68"/>
      <c r="BH1995" s="68"/>
      <c r="BI1995" s="68"/>
      <c r="BJ1995" s="68"/>
      <c r="BK1995" s="68"/>
      <c r="BL1995" s="68"/>
      <c r="BM1995" s="68"/>
      <c r="BN1995" s="68"/>
      <c r="BO1995" s="68"/>
      <c r="BP1995" s="68"/>
      <c r="BQ1995" s="68"/>
      <c r="BR1995" s="68"/>
      <c r="BS1995" s="68"/>
      <c r="BT1995" s="68"/>
      <c r="BU1995" s="68"/>
      <c r="BV1995" s="68"/>
      <c r="BW1995" s="68"/>
      <c r="BX1995" s="68"/>
      <c r="BY1995" s="68"/>
      <c r="BZ1995" s="68"/>
      <c r="CA1995" s="68"/>
      <c r="CB1995" s="68"/>
      <c r="CC1995" s="68"/>
      <c r="CD1995" s="68"/>
      <c r="CE1995" s="68"/>
      <c r="CF1995" s="68"/>
      <c r="CG1995" s="68"/>
      <c r="CH1995" s="68"/>
      <c r="CI1995" s="68"/>
    </row>
    <row r="1996">
      <c r="A1996" s="66">
        <v>108.0</v>
      </c>
      <c r="B1996" s="68"/>
      <c r="C1996" s="67" t="s">
        <v>758</v>
      </c>
      <c r="D1996" s="67" t="s">
        <v>990</v>
      </c>
      <c r="E1996" s="66">
        <v>2020.0</v>
      </c>
      <c r="F1996" s="67" t="s">
        <v>991</v>
      </c>
      <c r="G1996" s="67" t="s">
        <v>824</v>
      </c>
      <c r="H1996" s="68"/>
      <c r="I1996" s="67" t="s">
        <v>95</v>
      </c>
      <c r="J1996" s="66">
        <v>2100.0</v>
      </c>
      <c r="K1996" s="66">
        <v>454.75</v>
      </c>
      <c r="L1996" s="66">
        <v>2010.0</v>
      </c>
      <c r="M1996" s="67" t="s">
        <v>85</v>
      </c>
      <c r="N1996" s="66">
        <v>271.0</v>
      </c>
      <c r="O1996" s="68"/>
      <c r="P1996" s="66">
        <v>0.02</v>
      </c>
      <c r="Q1996" s="66"/>
      <c r="R1996" s="66">
        <v>1.0000001</v>
      </c>
      <c r="S1996" s="68"/>
      <c r="T1996" s="66">
        <v>1.0</v>
      </c>
      <c r="U1996" s="68"/>
      <c r="V1996" s="68"/>
      <c r="W1996" s="68"/>
      <c r="X1996" s="69"/>
      <c r="Y1996" s="69"/>
      <c r="Z1996" s="66">
        <v>1.0</v>
      </c>
      <c r="AA1996" s="66">
        <v>1.0</v>
      </c>
      <c r="AB1996" s="68"/>
      <c r="AC1996" s="68"/>
      <c r="AD1996" s="68"/>
      <c r="AE1996" s="68"/>
      <c r="AF1996" s="68"/>
      <c r="AG1996" s="68"/>
      <c r="AH1996" s="68"/>
      <c r="AI1996" s="68"/>
      <c r="AJ1996" s="68"/>
      <c r="AK1996" s="68"/>
      <c r="AL1996" s="68"/>
      <c r="AM1996" s="68"/>
      <c r="AN1996" s="68"/>
      <c r="AO1996" s="68"/>
      <c r="AP1996" s="68"/>
      <c r="AQ1996" s="68"/>
      <c r="AR1996" s="68"/>
      <c r="AS1996" s="68"/>
      <c r="AT1996" s="68"/>
      <c r="AU1996" s="68"/>
      <c r="AV1996" s="68"/>
      <c r="AW1996" s="68"/>
      <c r="AX1996" s="68"/>
      <c r="AY1996" s="68"/>
      <c r="AZ1996" s="68"/>
      <c r="BA1996" s="68"/>
      <c r="BB1996" s="68"/>
      <c r="BC1996" s="68"/>
      <c r="BD1996" s="68"/>
      <c r="BE1996" s="68"/>
      <c r="BF1996" s="68"/>
      <c r="BG1996" s="68"/>
      <c r="BH1996" s="68"/>
      <c r="BI1996" s="68"/>
      <c r="BJ1996" s="68"/>
      <c r="BK1996" s="68"/>
      <c r="BL1996" s="68"/>
      <c r="BM1996" s="68"/>
      <c r="BN1996" s="68"/>
      <c r="BO1996" s="68"/>
      <c r="BP1996" s="68"/>
      <c r="BQ1996" s="68"/>
      <c r="BR1996" s="68"/>
      <c r="BS1996" s="68"/>
      <c r="BT1996" s="68"/>
      <c r="BU1996" s="68"/>
      <c r="BV1996" s="68"/>
      <c r="BW1996" s="68"/>
      <c r="BX1996" s="68"/>
      <c r="BY1996" s="68"/>
      <c r="BZ1996" s="68"/>
      <c r="CA1996" s="68"/>
      <c r="CB1996" s="68"/>
      <c r="CC1996" s="68"/>
      <c r="CD1996" s="68"/>
      <c r="CE1996" s="68"/>
      <c r="CF1996" s="68"/>
      <c r="CG1996" s="68"/>
      <c r="CH1996" s="68"/>
      <c r="CI1996" s="68"/>
    </row>
    <row r="1997">
      <c r="A1997" s="66">
        <v>108.0</v>
      </c>
      <c r="B1997" s="68"/>
      <c r="C1997" s="67" t="s">
        <v>758</v>
      </c>
      <c r="D1997" s="67" t="s">
        <v>990</v>
      </c>
      <c r="E1997" s="66">
        <v>2020.0</v>
      </c>
      <c r="F1997" s="67" t="s">
        <v>991</v>
      </c>
      <c r="G1997" s="67" t="s">
        <v>824</v>
      </c>
      <c r="H1997" s="68"/>
      <c r="I1997" s="67" t="s">
        <v>95</v>
      </c>
      <c r="J1997" s="66">
        <v>2100.0</v>
      </c>
      <c r="K1997" s="66">
        <v>454.75</v>
      </c>
      <c r="L1997" s="66">
        <v>2010.0</v>
      </c>
      <c r="M1997" s="67" t="s">
        <v>85</v>
      </c>
      <c r="N1997" s="66">
        <v>271.0</v>
      </c>
      <c r="O1997" s="68"/>
      <c r="P1997" s="66">
        <v>0.02</v>
      </c>
      <c r="Q1997" s="66"/>
      <c r="R1997" s="66">
        <v>1.0000001</v>
      </c>
      <c r="S1997" s="68"/>
      <c r="T1997" s="66">
        <v>1.0</v>
      </c>
      <c r="U1997" s="68"/>
      <c r="V1997" s="68"/>
      <c r="W1997" s="68"/>
      <c r="X1997" s="69"/>
      <c r="Y1997" s="69"/>
      <c r="Z1997" s="66">
        <v>1.0</v>
      </c>
      <c r="AA1997" s="66">
        <v>1.0</v>
      </c>
      <c r="AB1997" s="68"/>
      <c r="AC1997" s="68"/>
      <c r="AD1997" s="68"/>
      <c r="AE1997" s="68"/>
      <c r="AF1997" s="68"/>
      <c r="AG1997" s="68"/>
      <c r="AH1997" s="68"/>
      <c r="AI1997" s="68"/>
      <c r="AJ1997" s="68"/>
      <c r="AK1997" s="68"/>
      <c r="AL1997" s="68"/>
      <c r="AM1997" s="68"/>
      <c r="AN1997" s="68"/>
      <c r="AO1997" s="68"/>
      <c r="AP1997" s="68"/>
      <c r="AQ1997" s="68"/>
      <c r="AR1997" s="68"/>
      <c r="AS1997" s="68"/>
      <c r="AT1997" s="68"/>
      <c r="AU1997" s="68"/>
      <c r="AV1997" s="68"/>
      <c r="AW1997" s="68"/>
      <c r="AX1997" s="68"/>
      <c r="AY1997" s="68"/>
      <c r="AZ1997" s="68"/>
      <c r="BA1997" s="68"/>
      <c r="BB1997" s="68"/>
      <c r="BC1997" s="68"/>
      <c r="BD1997" s="68"/>
      <c r="BE1997" s="68"/>
      <c r="BF1997" s="68"/>
      <c r="BG1997" s="68"/>
      <c r="BH1997" s="68"/>
      <c r="BI1997" s="68"/>
      <c r="BJ1997" s="68"/>
      <c r="BK1997" s="68"/>
      <c r="BL1997" s="68"/>
      <c r="BM1997" s="68"/>
      <c r="BN1997" s="68"/>
      <c r="BO1997" s="68"/>
      <c r="BP1997" s="68"/>
      <c r="BQ1997" s="68"/>
      <c r="BR1997" s="68"/>
      <c r="BS1997" s="68"/>
      <c r="BT1997" s="68"/>
      <c r="BU1997" s="68"/>
      <c r="BV1997" s="68"/>
      <c r="BW1997" s="68"/>
      <c r="BX1997" s="68"/>
      <c r="BY1997" s="68"/>
      <c r="BZ1997" s="68"/>
      <c r="CA1997" s="68"/>
      <c r="CB1997" s="68"/>
      <c r="CC1997" s="68"/>
      <c r="CD1997" s="68"/>
      <c r="CE1997" s="68"/>
      <c r="CF1997" s="68"/>
      <c r="CG1997" s="68"/>
      <c r="CH1997" s="68"/>
      <c r="CI1997" s="68"/>
    </row>
    <row r="1998">
      <c r="A1998" s="66">
        <v>108.0</v>
      </c>
      <c r="B1998" s="68"/>
      <c r="C1998" s="67" t="s">
        <v>758</v>
      </c>
      <c r="D1998" s="67" t="s">
        <v>990</v>
      </c>
      <c r="E1998" s="66">
        <v>2020.0</v>
      </c>
      <c r="F1998" s="67" t="s">
        <v>991</v>
      </c>
      <c r="G1998" s="67" t="s">
        <v>824</v>
      </c>
      <c r="H1998" s="68"/>
      <c r="I1998" s="67" t="s">
        <v>95</v>
      </c>
      <c r="J1998" s="66">
        <v>2100.0</v>
      </c>
      <c r="K1998" s="66">
        <v>455.7</v>
      </c>
      <c r="L1998" s="66">
        <v>2010.0</v>
      </c>
      <c r="M1998" s="67" t="s">
        <v>85</v>
      </c>
      <c r="N1998" s="66">
        <v>271.0</v>
      </c>
      <c r="O1998" s="68"/>
      <c r="P1998" s="66">
        <v>0.02</v>
      </c>
      <c r="Q1998" s="66"/>
      <c r="R1998" s="66">
        <v>1.0000001</v>
      </c>
      <c r="S1998" s="68"/>
      <c r="T1998" s="66">
        <v>1.0</v>
      </c>
      <c r="U1998" s="68"/>
      <c r="V1998" s="68"/>
      <c r="W1998" s="68"/>
      <c r="X1998" s="69"/>
      <c r="Y1998" s="69"/>
      <c r="Z1998" s="66">
        <v>1.0</v>
      </c>
      <c r="AA1998" s="66">
        <v>1.0</v>
      </c>
      <c r="AB1998" s="68"/>
      <c r="AC1998" s="68"/>
      <c r="AD1998" s="68"/>
      <c r="AE1998" s="68"/>
      <c r="AF1998" s="68"/>
      <c r="AG1998" s="68"/>
      <c r="AH1998" s="68"/>
      <c r="AI1998" s="68"/>
      <c r="AJ1998" s="68"/>
      <c r="AK1998" s="68"/>
      <c r="AL1998" s="68"/>
      <c r="AM1998" s="68"/>
      <c r="AN1998" s="68"/>
      <c r="AO1998" s="68"/>
      <c r="AP1998" s="68"/>
      <c r="AQ1998" s="68"/>
      <c r="AR1998" s="68"/>
      <c r="AS1998" s="68"/>
      <c r="AT1998" s="68"/>
      <c r="AU1998" s="68"/>
      <c r="AV1998" s="68"/>
      <c r="AW1998" s="68"/>
      <c r="AX1998" s="68"/>
      <c r="AY1998" s="68"/>
      <c r="AZ1998" s="68"/>
      <c r="BA1998" s="68"/>
      <c r="BB1998" s="68"/>
      <c r="BC1998" s="68"/>
      <c r="BD1998" s="68"/>
      <c r="BE1998" s="68"/>
      <c r="BF1998" s="68"/>
      <c r="BG1998" s="68"/>
      <c r="BH1998" s="68"/>
      <c r="BI1998" s="68"/>
      <c r="BJ1998" s="68"/>
      <c r="BK1998" s="68"/>
      <c r="BL1998" s="68"/>
      <c r="BM1998" s="68"/>
      <c r="BN1998" s="68"/>
      <c r="BO1998" s="68"/>
      <c r="BP1998" s="68"/>
      <c r="BQ1998" s="68"/>
      <c r="BR1998" s="68"/>
      <c r="BS1998" s="68"/>
      <c r="BT1998" s="68"/>
      <c r="BU1998" s="68"/>
      <c r="BV1998" s="68"/>
      <c r="BW1998" s="68"/>
      <c r="BX1998" s="68"/>
      <c r="BY1998" s="68"/>
      <c r="BZ1998" s="68"/>
      <c r="CA1998" s="68"/>
      <c r="CB1998" s="68"/>
      <c r="CC1998" s="68"/>
      <c r="CD1998" s="68"/>
      <c r="CE1998" s="68"/>
      <c r="CF1998" s="68"/>
      <c r="CG1998" s="68"/>
      <c r="CH1998" s="68"/>
      <c r="CI1998" s="68"/>
    </row>
    <row r="1999">
      <c r="A1999" s="66">
        <v>108.0</v>
      </c>
      <c r="B1999" s="68"/>
      <c r="C1999" s="67" t="s">
        <v>758</v>
      </c>
      <c r="D1999" s="67" t="s">
        <v>990</v>
      </c>
      <c r="E1999" s="66">
        <v>2020.0</v>
      </c>
      <c r="F1999" s="67" t="s">
        <v>991</v>
      </c>
      <c r="G1999" s="67" t="s">
        <v>824</v>
      </c>
      <c r="H1999" s="68"/>
      <c r="I1999" s="67" t="s">
        <v>95</v>
      </c>
      <c r="J1999" s="66">
        <v>2100.0</v>
      </c>
      <c r="K1999" s="66">
        <v>454.75</v>
      </c>
      <c r="L1999" s="66">
        <v>2010.0</v>
      </c>
      <c r="M1999" s="67" t="s">
        <v>85</v>
      </c>
      <c r="N1999" s="66">
        <v>271.0</v>
      </c>
      <c r="O1999" s="68"/>
      <c r="P1999" s="66">
        <v>0.02</v>
      </c>
      <c r="Q1999" s="66"/>
      <c r="R1999" s="66">
        <v>1.0000001</v>
      </c>
      <c r="S1999" s="68"/>
      <c r="T1999" s="66">
        <v>1.0</v>
      </c>
      <c r="U1999" s="68"/>
      <c r="V1999" s="68"/>
      <c r="W1999" s="68"/>
      <c r="X1999" s="69"/>
      <c r="Y1999" s="69"/>
      <c r="Z1999" s="66">
        <v>1.0</v>
      </c>
      <c r="AA1999" s="66">
        <v>1.0</v>
      </c>
      <c r="AB1999" s="68"/>
      <c r="AC1999" s="68"/>
      <c r="AD1999" s="68"/>
      <c r="AE1999" s="68"/>
      <c r="AF1999" s="68"/>
      <c r="AG1999" s="68"/>
      <c r="AH1999" s="68"/>
      <c r="AI1999" s="68"/>
      <c r="AJ1999" s="68"/>
      <c r="AK1999" s="68"/>
      <c r="AL1999" s="68"/>
      <c r="AM1999" s="68"/>
      <c r="AN1999" s="68"/>
      <c r="AO1999" s="68"/>
      <c r="AP1999" s="68"/>
      <c r="AQ1999" s="68"/>
      <c r="AR1999" s="68"/>
      <c r="AS1999" s="68"/>
      <c r="AT1999" s="68"/>
      <c r="AU1999" s="68"/>
      <c r="AV1999" s="68"/>
      <c r="AW1999" s="68"/>
      <c r="AX1999" s="68"/>
      <c r="AY1999" s="68"/>
      <c r="AZ1999" s="68"/>
      <c r="BA1999" s="68"/>
      <c r="BB1999" s="68"/>
      <c r="BC1999" s="68"/>
      <c r="BD1999" s="68"/>
      <c r="BE1999" s="68"/>
      <c r="BF1999" s="68"/>
      <c r="BG1999" s="68"/>
      <c r="BH1999" s="68"/>
      <c r="BI1999" s="68"/>
      <c r="BJ1999" s="68"/>
      <c r="BK1999" s="68"/>
      <c r="BL1999" s="68"/>
      <c r="BM1999" s="68"/>
      <c r="BN1999" s="68"/>
      <c r="BO1999" s="68"/>
      <c r="BP1999" s="68"/>
      <c r="BQ1999" s="68"/>
      <c r="BR1999" s="68"/>
      <c r="BS1999" s="68"/>
      <c r="BT1999" s="68"/>
      <c r="BU1999" s="68"/>
      <c r="BV1999" s="68"/>
      <c r="BW1999" s="68"/>
      <c r="BX1999" s="68"/>
      <c r="BY1999" s="68"/>
      <c r="BZ1999" s="68"/>
      <c r="CA1999" s="68"/>
      <c r="CB1999" s="68"/>
      <c r="CC1999" s="68"/>
      <c r="CD1999" s="68"/>
      <c r="CE1999" s="68"/>
      <c r="CF1999" s="68"/>
      <c r="CG1999" s="68"/>
      <c r="CH1999" s="68"/>
      <c r="CI1999" s="68"/>
    </row>
    <row r="2000">
      <c r="A2000" s="66">
        <v>108.0</v>
      </c>
      <c r="B2000" s="68"/>
      <c r="C2000" s="67" t="s">
        <v>758</v>
      </c>
      <c r="D2000" s="67" t="s">
        <v>990</v>
      </c>
      <c r="E2000" s="66">
        <v>2020.0</v>
      </c>
      <c r="F2000" s="67" t="s">
        <v>991</v>
      </c>
      <c r="G2000" s="67" t="s">
        <v>824</v>
      </c>
      <c r="H2000" s="68"/>
      <c r="I2000" s="67" t="s">
        <v>95</v>
      </c>
      <c r="J2000" s="66">
        <v>2100.0</v>
      </c>
      <c r="K2000" s="66">
        <v>421.19</v>
      </c>
      <c r="L2000" s="66">
        <v>2010.0</v>
      </c>
      <c r="M2000" s="67" t="s">
        <v>85</v>
      </c>
      <c r="N2000" s="66">
        <v>271.0</v>
      </c>
      <c r="O2000" s="68"/>
      <c r="P2000" s="66">
        <v>0.02</v>
      </c>
      <c r="Q2000" s="66"/>
      <c r="R2000" s="66">
        <v>1.25</v>
      </c>
      <c r="S2000" s="68"/>
      <c r="T2000" s="66">
        <v>1.0</v>
      </c>
      <c r="U2000" s="68"/>
      <c r="V2000" s="68"/>
      <c r="W2000" s="68"/>
      <c r="X2000" s="69"/>
      <c r="Y2000" s="69"/>
      <c r="Z2000" s="66">
        <v>1.0</v>
      </c>
      <c r="AA2000" s="66">
        <v>1.0</v>
      </c>
      <c r="AB2000" s="68"/>
      <c r="AC2000" s="68"/>
      <c r="AD2000" s="68"/>
      <c r="AE2000" s="68"/>
      <c r="AF2000" s="68"/>
      <c r="AG2000" s="68"/>
      <c r="AH2000" s="68"/>
      <c r="AI2000" s="68"/>
      <c r="AJ2000" s="68"/>
      <c r="AK2000" s="68"/>
      <c r="AL2000" s="68"/>
      <c r="AM2000" s="68"/>
      <c r="AN2000" s="68"/>
      <c r="AO2000" s="68"/>
      <c r="AP2000" s="68"/>
      <c r="AQ2000" s="68"/>
      <c r="AR2000" s="68"/>
      <c r="AS2000" s="68"/>
      <c r="AT2000" s="68"/>
      <c r="AU2000" s="68"/>
      <c r="AV2000" s="68"/>
      <c r="AW2000" s="68"/>
      <c r="AX2000" s="68"/>
      <c r="AY2000" s="68"/>
      <c r="AZ2000" s="68"/>
      <c r="BA2000" s="68"/>
      <c r="BB2000" s="68"/>
      <c r="BC2000" s="68"/>
      <c r="BD2000" s="68"/>
      <c r="BE2000" s="68"/>
      <c r="BF2000" s="68"/>
      <c r="BG2000" s="68"/>
      <c r="BH2000" s="68"/>
      <c r="BI2000" s="68"/>
      <c r="BJ2000" s="68"/>
      <c r="BK2000" s="68"/>
      <c r="BL2000" s="68"/>
      <c r="BM2000" s="68"/>
      <c r="BN2000" s="68"/>
      <c r="BO2000" s="68"/>
      <c r="BP2000" s="68"/>
      <c r="BQ2000" s="68"/>
      <c r="BR2000" s="68"/>
      <c r="BS2000" s="68"/>
      <c r="BT2000" s="68"/>
      <c r="BU2000" s="68"/>
      <c r="BV2000" s="68"/>
      <c r="BW2000" s="68"/>
      <c r="BX2000" s="68"/>
      <c r="BY2000" s="68"/>
      <c r="BZ2000" s="68"/>
      <c r="CA2000" s="68"/>
      <c r="CB2000" s="68"/>
      <c r="CC2000" s="68"/>
      <c r="CD2000" s="68"/>
      <c r="CE2000" s="68"/>
      <c r="CF2000" s="68"/>
      <c r="CG2000" s="68"/>
      <c r="CH2000" s="68"/>
      <c r="CI2000" s="68"/>
    </row>
    <row r="2001">
      <c r="A2001" s="66">
        <v>108.0</v>
      </c>
      <c r="B2001" s="68"/>
      <c r="C2001" s="67" t="s">
        <v>758</v>
      </c>
      <c r="D2001" s="67" t="s">
        <v>990</v>
      </c>
      <c r="E2001" s="66">
        <v>2020.0</v>
      </c>
      <c r="F2001" s="67" t="s">
        <v>991</v>
      </c>
      <c r="G2001" s="67" t="s">
        <v>824</v>
      </c>
      <c r="H2001" s="68"/>
      <c r="I2001" s="67" t="s">
        <v>95</v>
      </c>
      <c r="J2001" s="66">
        <v>2100.0</v>
      </c>
      <c r="K2001" s="66">
        <v>414.44</v>
      </c>
      <c r="L2001" s="66">
        <v>2010.0</v>
      </c>
      <c r="M2001" s="67" t="s">
        <v>85</v>
      </c>
      <c r="N2001" s="66">
        <v>271.0</v>
      </c>
      <c r="O2001" s="68"/>
      <c r="P2001" s="66">
        <v>0.02</v>
      </c>
      <c r="Q2001" s="66"/>
      <c r="R2001" s="66">
        <v>1.3</v>
      </c>
      <c r="S2001" s="68"/>
      <c r="T2001" s="66">
        <v>1.0</v>
      </c>
      <c r="U2001" s="68"/>
      <c r="V2001" s="68"/>
      <c r="W2001" s="68"/>
      <c r="X2001" s="69"/>
      <c r="Y2001" s="69"/>
      <c r="Z2001" s="66">
        <v>1.0</v>
      </c>
      <c r="AA2001" s="66">
        <v>1.0</v>
      </c>
      <c r="AB2001" s="68"/>
      <c r="AC2001" s="68"/>
      <c r="AD2001" s="68"/>
      <c r="AE2001" s="68"/>
      <c r="AF2001" s="68"/>
      <c r="AG2001" s="68"/>
      <c r="AH2001" s="68"/>
      <c r="AI2001" s="68"/>
      <c r="AJ2001" s="68"/>
      <c r="AK2001" s="68"/>
      <c r="AL2001" s="68"/>
      <c r="AM2001" s="68"/>
      <c r="AN2001" s="68"/>
      <c r="AO2001" s="68"/>
      <c r="AP2001" s="68"/>
      <c r="AQ2001" s="68"/>
      <c r="AR2001" s="68"/>
      <c r="AS2001" s="68"/>
      <c r="AT2001" s="68"/>
      <c r="AU2001" s="68"/>
      <c r="AV2001" s="68"/>
      <c r="AW2001" s="68"/>
      <c r="AX2001" s="68"/>
      <c r="AY2001" s="68"/>
      <c r="AZ2001" s="68"/>
      <c r="BA2001" s="68"/>
      <c r="BB2001" s="68"/>
      <c r="BC2001" s="68"/>
      <c r="BD2001" s="68"/>
      <c r="BE2001" s="68"/>
      <c r="BF2001" s="68"/>
      <c r="BG2001" s="68"/>
      <c r="BH2001" s="68"/>
      <c r="BI2001" s="68"/>
      <c r="BJ2001" s="68"/>
      <c r="BK2001" s="68"/>
      <c r="BL2001" s="68"/>
      <c r="BM2001" s="68"/>
      <c r="BN2001" s="68"/>
      <c r="BO2001" s="68"/>
      <c r="BP2001" s="68"/>
      <c r="BQ2001" s="68"/>
      <c r="BR2001" s="68"/>
      <c r="BS2001" s="68"/>
      <c r="BT2001" s="68"/>
      <c r="BU2001" s="68"/>
      <c r="BV2001" s="68"/>
      <c r="BW2001" s="68"/>
      <c r="BX2001" s="68"/>
      <c r="BY2001" s="68"/>
      <c r="BZ2001" s="68"/>
      <c r="CA2001" s="68"/>
      <c r="CB2001" s="68"/>
      <c r="CC2001" s="68"/>
      <c r="CD2001" s="68"/>
      <c r="CE2001" s="68"/>
      <c r="CF2001" s="68"/>
      <c r="CG2001" s="68"/>
      <c r="CH2001" s="68"/>
      <c r="CI2001" s="68"/>
    </row>
    <row r="2002">
      <c r="A2002" s="66">
        <v>108.0</v>
      </c>
      <c r="B2002" s="68"/>
      <c r="C2002" s="67" t="s">
        <v>758</v>
      </c>
      <c r="D2002" s="67" t="s">
        <v>990</v>
      </c>
      <c r="E2002" s="66">
        <v>2020.0</v>
      </c>
      <c r="F2002" s="67" t="s">
        <v>991</v>
      </c>
      <c r="G2002" s="67" t="s">
        <v>824</v>
      </c>
      <c r="H2002" s="68"/>
      <c r="I2002" s="67" t="s">
        <v>95</v>
      </c>
      <c r="J2002" s="66">
        <v>2100.0</v>
      </c>
      <c r="K2002" s="66">
        <v>325.47</v>
      </c>
      <c r="L2002" s="66">
        <v>2010.0</v>
      </c>
      <c r="M2002" s="67" t="s">
        <v>85</v>
      </c>
      <c r="N2002" s="66">
        <v>271.0</v>
      </c>
      <c r="O2002" s="68"/>
      <c r="P2002" s="66">
        <v>0.02</v>
      </c>
      <c r="Q2002" s="66"/>
      <c r="R2002" s="66">
        <v>2.0</v>
      </c>
      <c r="S2002" s="68"/>
      <c r="T2002" s="66">
        <v>1.0</v>
      </c>
      <c r="U2002" s="68"/>
      <c r="V2002" s="68"/>
      <c r="W2002" s="68"/>
      <c r="X2002" s="69"/>
      <c r="Y2002" s="69"/>
      <c r="Z2002" s="66">
        <v>1.0</v>
      </c>
      <c r="AA2002" s="66">
        <v>1.0</v>
      </c>
      <c r="AB2002" s="68"/>
      <c r="AC2002" s="68"/>
      <c r="AD2002" s="68"/>
      <c r="AE2002" s="68"/>
      <c r="AF2002" s="68"/>
      <c r="AG2002" s="68"/>
      <c r="AH2002" s="68"/>
      <c r="AI2002" s="68"/>
      <c r="AJ2002" s="68"/>
      <c r="AK2002" s="68"/>
      <c r="AL2002" s="68"/>
      <c r="AM2002" s="68"/>
      <c r="AN2002" s="68"/>
      <c r="AO2002" s="68"/>
      <c r="AP2002" s="68"/>
      <c r="AQ2002" s="68"/>
      <c r="AR2002" s="68"/>
      <c r="AS2002" s="68"/>
      <c r="AT2002" s="68"/>
      <c r="AU2002" s="68"/>
      <c r="AV2002" s="68"/>
      <c r="AW2002" s="68"/>
      <c r="AX2002" s="68"/>
      <c r="AY2002" s="68"/>
      <c r="AZ2002" s="68"/>
      <c r="BA2002" s="68"/>
      <c r="BB2002" s="68"/>
      <c r="BC2002" s="68"/>
      <c r="BD2002" s="68"/>
      <c r="BE2002" s="68"/>
      <c r="BF2002" s="68"/>
      <c r="BG2002" s="68"/>
      <c r="BH2002" s="68"/>
      <c r="BI2002" s="68"/>
      <c r="BJ2002" s="68"/>
      <c r="BK2002" s="68"/>
      <c r="BL2002" s="68"/>
      <c r="BM2002" s="68"/>
      <c r="BN2002" s="68"/>
      <c r="BO2002" s="68"/>
      <c r="BP2002" s="68"/>
      <c r="BQ2002" s="68"/>
      <c r="BR2002" s="68"/>
      <c r="BS2002" s="68"/>
      <c r="BT2002" s="68"/>
      <c r="BU2002" s="68"/>
      <c r="BV2002" s="68"/>
      <c r="BW2002" s="68"/>
      <c r="BX2002" s="68"/>
      <c r="BY2002" s="68"/>
      <c r="BZ2002" s="68"/>
      <c r="CA2002" s="68"/>
      <c r="CB2002" s="68"/>
      <c r="CC2002" s="68"/>
      <c r="CD2002" s="68"/>
      <c r="CE2002" s="68"/>
      <c r="CF2002" s="68"/>
      <c r="CG2002" s="68"/>
      <c r="CH2002" s="68"/>
      <c r="CI2002" s="68"/>
    </row>
    <row r="2003">
      <c r="A2003" s="66">
        <v>108.0</v>
      </c>
      <c r="B2003" s="68"/>
      <c r="C2003" s="67" t="s">
        <v>758</v>
      </c>
      <c r="D2003" s="67" t="s">
        <v>990</v>
      </c>
      <c r="E2003" s="66">
        <v>2020.0</v>
      </c>
      <c r="F2003" s="67" t="s">
        <v>991</v>
      </c>
      <c r="G2003" s="67" t="s">
        <v>824</v>
      </c>
      <c r="H2003" s="68"/>
      <c r="I2003" s="67" t="s">
        <v>95</v>
      </c>
      <c r="J2003" s="66">
        <v>2100.0</v>
      </c>
      <c r="K2003" s="66">
        <v>325.45</v>
      </c>
      <c r="L2003" s="66">
        <v>2010.0</v>
      </c>
      <c r="M2003" s="67" t="s">
        <v>85</v>
      </c>
      <c r="N2003" s="66">
        <v>271.0</v>
      </c>
      <c r="O2003" s="68"/>
      <c r="P2003" s="66">
        <v>0.02</v>
      </c>
      <c r="Q2003" s="66"/>
      <c r="R2003" s="66">
        <v>2.0</v>
      </c>
      <c r="S2003" s="68"/>
      <c r="T2003" s="66">
        <v>1.0</v>
      </c>
      <c r="U2003" s="68"/>
      <c r="V2003" s="68"/>
      <c r="W2003" s="68"/>
      <c r="X2003" s="69"/>
      <c r="Y2003" s="69"/>
      <c r="Z2003" s="66">
        <v>1.0</v>
      </c>
      <c r="AA2003" s="66">
        <v>1.0</v>
      </c>
      <c r="AB2003" s="68"/>
      <c r="AC2003" s="68"/>
      <c r="AD2003" s="68"/>
      <c r="AE2003" s="68"/>
      <c r="AF2003" s="68"/>
      <c r="AG2003" s="68"/>
      <c r="AH2003" s="68"/>
      <c r="AI2003" s="68"/>
      <c r="AJ2003" s="68"/>
      <c r="AK2003" s="68"/>
      <c r="AL2003" s="68"/>
      <c r="AM2003" s="68"/>
      <c r="AN2003" s="68"/>
      <c r="AO2003" s="68"/>
      <c r="AP2003" s="68"/>
      <c r="AQ2003" s="68"/>
      <c r="AR2003" s="68"/>
      <c r="AS2003" s="68"/>
      <c r="AT2003" s="68"/>
      <c r="AU2003" s="68"/>
      <c r="AV2003" s="68"/>
      <c r="AW2003" s="68"/>
      <c r="AX2003" s="68"/>
      <c r="AY2003" s="68"/>
      <c r="AZ2003" s="68"/>
      <c r="BA2003" s="68"/>
      <c r="BB2003" s="68"/>
      <c r="BC2003" s="68"/>
      <c r="BD2003" s="68"/>
      <c r="BE2003" s="68"/>
      <c r="BF2003" s="68"/>
      <c r="BG2003" s="68"/>
      <c r="BH2003" s="68"/>
      <c r="BI2003" s="68"/>
      <c r="BJ2003" s="68"/>
      <c r="BK2003" s="68"/>
      <c r="BL2003" s="68"/>
      <c r="BM2003" s="68"/>
      <c r="BN2003" s="68"/>
      <c r="BO2003" s="68"/>
      <c r="BP2003" s="68"/>
      <c r="BQ2003" s="68"/>
      <c r="BR2003" s="68"/>
      <c r="BS2003" s="68"/>
      <c r="BT2003" s="68"/>
      <c r="BU2003" s="68"/>
      <c r="BV2003" s="68"/>
      <c r="BW2003" s="68"/>
      <c r="BX2003" s="68"/>
      <c r="BY2003" s="68"/>
      <c r="BZ2003" s="68"/>
      <c r="CA2003" s="68"/>
      <c r="CB2003" s="68"/>
      <c r="CC2003" s="68"/>
      <c r="CD2003" s="68"/>
      <c r="CE2003" s="68"/>
      <c r="CF2003" s="68"/>
      <c r="CG2003" s="68"/>
      <c r="CH2003" s="68"/>
      <c r="CI2003" s="68"/>
    </row>
    <row r="2004">
      <c r="A2004" s="66">
        <v>108.0</v>
      </c>
      <c r="B2004" s="68"/>
      <c r="C2004" s="67" t="s">
        <v>758</v>
      </c>
      <c r="D2004" s="67" t="s">
        <v>990</v>
      </c>
      <c r="E2004" s="66">
        <v>2020.0</v>
      </c>
      <c r="F2004" s="67" t="s">
        <v>991</v>
      </c>
      <c r="G2004" s="67" t="s">
        <v>824</v>
      </c>
      <c r="H2004" s="68"/>
      <c r="I2004" s="67" t="s">
        <v>95</v>
      </c>
      <c r="J2004" s="66">
        <v>2100.0</v>
      </c>
      <c r="K2004" s="66">
        <v>325.47</v>
      </c>
      <c r="L2004" s="66">
        <v>2010.0</v>
      </c>
      <c r="M2004" s="67" t="s">
        <v>85</v>
      </c>
      <c r="N2004" s="66">
        <v>271.0</v>
      </c>
      <c r="O2004" s="68"/>
      <c r="P2004" s="66">
        <v>0.02</v>
      </c>
      <c r="Q2004" s="66"/>
      <c r="R2004" s="66">
        <v>2.0</v>
      </c>
      <c r="S2004" s="68"/>
      <c r="T2004" s="66">
        <v>1.0</v>
      </c>
      <c r="U2004" s="68"/>
      <c r="V2004" s="68"/>
      <c r="W2004" s="68"/>
      <c r="X2004" s="69"/>
      <c r="Y2004" s="69"/>
      <c r="Z2004" s="66">
        <v>1.0</v>
      </c>
      <c r="AA2004" s="66">
        <v>1.0</v>
      </c>
      <c r="AB2004" s="68"/>
      <c r="AC2004" s="68"/>
      <c r="AD2004" s="68"/>
      <c r="AE2004" s="68"/>
      <c r="AF2004" s="68"/>
      <c r="AG2004" s="68"/>
      <c r="AH2004" s="68"/>
      <c r="AI2004" s="68"/>
      <c r="AJ2004" s="68"/>
      <c r="AK2004" s="68"/>
      <c r="AL2004" s="68"/>
      <c r="AM2004" s="68"/>
      <c r="AN2004" s="68"/>
      <c r="AO2004" s="68"/>
      <c r="AP2004" s="68"/>
      <c r="AQ2004" s="68"/>
      <c r="AR2004" s="68"/>
      <c r="AS2004" s="68"/>
      <c r="AT2004" s="68"/>
      <c r="AU2004" s="68"/>
      <c r="AV2004" s="68"/>
      <c r="AW2004" s="68"/>
      <c r="AX2004" s="68"/>
      <c r="AY2004" s="68"/>
      <c r="AZ2004" s="68"/>
      <c r="BA2004" s="68"/>
      <c r="BB2004" s="68"/>
      <c r="BC2004" s="68"/>
      <c r="BD2004" s="68"/>
      <c r="BE2004" s="68"/>
      <c r="BF2004" s="68"/>
      <c r="BG2004" s="68"/>
      <c r="BH2004" s="68"/>
      <c r="BI2004" s="68"/>
      <c r="BJ2004" s="68"/>
      <c r="BK2004" s="68"/>
      <c r="BL2004" s="68"/>
      <c r="BM2004" s="68"/>
      <c r="BN2004" s="68"/>
      <c r="BO2004" s="68"/>
      <c r="BP2004" s="68"/>
      <c r="BQ2004" s="68"/>
      <c r="BR2004" s="68"/>
      <c r="BS2004" s="68"/>
      <c r="BT2004" s="68"/>
      <c r="BU2004" s="68"/>
      <c r="BV2004" s="68"/>
      <c r="BW2004" s="68"/>
      <c r="BX2004" s="68"/>
      <c r="BY2004" s="68"/>
      <c r="BZ2004" s="68"/>
      <c r="CA2004" s="68"/>
      <c r="CB2004" s="68"/>
      <c r="CC2004" s="68"/>
      <c r="CD2004" s="68"/>
      <c r="CE2004" s="68"/>
      <c r="CF2004" s="68"/>
      <c r="CG2004" s="68"/>
      <c r="CH2004" s="68"/>
      <c r="CI2004" s="68"/>
    </row>
    <row r="2005">
      <c r="A2005" s="66">
        <v>108.0</v>
      </c>
      <c r="B2005" s="68"/>
      <c r="C2005" s="67" t="s">
        <v>758</v>
      </c>
      <c r="D2005" s="67" t="s">
        <v>990</v>
      </c>
      <c r="E2005" s="66">
        <v>2020.0</v>
      </c>
      <c r="F2005" s="67" t="s">
        <v>991</v>
      </c>
      <c r="G2005" s="67" t="s">
        <v>824</v>
      </c>
      <c r="H2005" s="68"/>
      <c r="I2005" s="67" t="s">
        <v>95</v>
      </c>
      <c r="J2005" s="66">
        <v>2100.0</v>
      </c>
      <c r="K2005" s="66">
        <v>325.46</v>
      </c>
      <c r="L2005" s="66">
        <v>2010.0</v>
      </c>
      <c r="M2005" s="67" t="s">
        <v>85</v>
      </c>
      <c r="N2005" s="66">
        <v>271.0</v>
      </c>
      <c r="O2005" s="68"/>
      <c r="P2005" s="66">
        <v>0.02</v>
      </c>
      <c r="Q2005" s="66"/>
      <c r="R2005" s="66">
        <v>2.0</v>
      </c>
      <c r="S2005" s="68"/>
      <c r="T2005" s="66">
        <v>1.0</v>
      </c>
      <c r="U2005" s="68"/>
      <c r="V2005" s="68"/>
      <c r="W2005" s="68"/>
      <c r="X2005" s="69"/>
      <c r="Y2005" s="69"/>
      <c r="Z2005" s="66">
        <v>1.0</v>
      </c>
      <c r="AA2005" s="66">
        <v>1.0</v>
      </c>
      <c r="AB2005" s="68"/>
      <c r="AC2005" s="68"/>
      <c r="AD2005" s="68"/>
      <c r="AE2005" s="68"/>
      <c r="AF2005" s="68"/>
      <c r="AG2005" s="68"/>
      <c r="AH2005" s="68"/>
      <c r="AI2005" s="68"/>
      <c r="AJ2005" s="68"/>
      <c r="AK2005" s="68"/>
      <c r="AL2005" s="68"/>
      <c r="AM2005" s="68"/>
      <c r="AN2005" s="68"/>
      <c r="AO2005" s="68"/>
      <c r="AP2005" s="68"/>
      <c r="AQ2005" s="68"/>
      <c r="AR2005" s="68"/>
      <c r="AS2005" s="68"/>
      <c r="AT2005" s="68"/>
      <c r="AU2005" s="68"/>
      <c r="AV2005" s="68"/>
      <c r="AW2005" s="68"/>
      <c r="AX2005" s="68"/>
      <c r="AY2005" s="68"/>
      <c r="AZ2005" s="68"/>
      <c r="BA2005" s="68"/>
      <c r="BB2005" s="68"/>
      <c r="BC2005" s="68"/>
      <c r="BD2005" s="68"/>
      <c r="BE2005" s="68"/>
      <c r="BF2005" s="68"/>
      <c r="BG2005" s="68"/>
      <c r="BH2005" s="68"/>
      <c r="BI2005" s="68"/>
      <c r="BJ2005" s="68"/>
      <c r="BK2005" s="68"/>
      <c r="BL2005" s="68"/>
      <c r="BM2005" s="68"/>
      <c r="BN2005" s="68"/>
      <c r="BO2005" s="68"/>
      <c r="BP2005" s="68"/>
      <c r="BQ2005" s="68"/>
      <c r="BR2005" s="68"/>
      <c r="BS2005" s="68"/>
      <c r="BT2005" s="68"/>
      <c r="BU2005" s="68"/>
      <c r="BV2005" s="68"/>
      <c r="BW2005" s="68"/>
      <c r="BX2005" s="68"/>
      <c r="BY2005" s="68"/>
      <c r="BZ2005" s="68"/>
      <c r="CA2005" s="68"/>
      <c r="CB2005" s="68"/>
      <c r="CC2005" s="68"/>
      <c r="CD2005" s="68"/>
      <c r="CE2005" s="68"/>
      <c r="CF2005" s="68"/>
      <c r="CG2005" s="68"/>
      <c r="CH2005" s="68"/>
      <c r="CI2005" s="68"/>
    </row>
    <row r="2006">
      <c r="A2006" s="66">
        <v>108.0</v>
      </c>
      <c r="B2006" s="68"/>
      <c r="C2006" s="67" t="s">
        <v>758</v>
      </c>
      <c r="D2006" s="67" t="s">
        <v>990</v>
      </c>
      <c r="E2006" s="66">
        <v>2020.0</v>
      </c>
      <c r="F2006" s="67" t="s">
        <v>991</v>
      </c>
      <c r="G2006" s="67" t="s">
        <v>824</v>
      </c>
      <c r="H2006" s="68"/>
      <c r="I2006" s="67" t="s">
        <v>95</v>
      </c>
      <c r="J2006" s="66">
        <v>2100.0</v>
      </c>
      <c r="K2006" s="66">
        <v>272.7</v>
      </c>
      <c r="L2006" s="66">
        <v>2010.0</v>
      </c>
      <c r="M2006" s="67" t="s">
        <v>85</v>
      </c>
      <c r="N2006" s="66">
        <v>271.0</v>
      </c>
      <c r="O2006" s="68"/>
      <c r="P2006" s="66">
        <v>0.02</v>
      </c>
      <c r="Q2006" s="66"/>
      <c r="R2006" s="66">
        <v>2.5</v>
      </c>
      <c r="S2006" s="68"/>
      <c r="T2006" s="66">
        <v>1.0</v>
      </c>
      <c r="U2006" s="68"/>
      <c r="V2006" s="68"/>
      <c r="W2006" s="68"/>
      <c r="X2006" s="69"/>
      <c r="Y2006" s="69"/>
      <c r="Z2006" s="66">
        <v>1.0</v>
      </c>
      <c r="AA2006" s="66">
        <v>1.0</v>
      </c>
      <c r="AB2006" s="68"/>
      <c r="AC2006" s="68"/>
      <c r="AD2006" s="68"/>
      <c r="AE2006" s="68"/>
      <c r="AF2006" s="68"/>
      <c r="AG2006" s="68"/>
      <c r="AH2006" s="68"/>
      <c r="AI2006" s="68"/>
      <c r="AJ2006" s="68"/>
      <c r="AK2006" s="68"/>
      <c r="AL2006" s="68"/>
      <c r="AM2006" s="68"/>
      <c r="AN2006" s="68"/>
      <c r="AO2006" s="68"/>
      <c r="AP2006" s="68"/>
      <c r="AQ2006" s="68"/>
      <c r="AR2006" s="68"/>
      <c r="AS2006" s="68"/>
      <c r="AT2006" s="68"/>
      <c r="AU2006" s="68"/>
      <c r="AV2006" s="68"/>
      <c r="AW2006" s="68"/>
      <c r="AX2006" s="68"/>
      <c r="AY2006" s="68"/>
      <c r="AZ2006" s="68"/>
      <c r="BA2006" s="68"/>
      <c r="BB2006" s="68"/>
      <c r="BC2006" s="68"/>
      <c r="BD2006" s="68"/>
      <c r="BE2006" s="68"/>
      <c r="BF2006" s="68"/>
      <c r="BG2006" s="68"/>
      <c r="BH2006" s="68"/>
      <c r="BI2006" s="68"/>
      <c r="BJ2006" s="68"/>
      <c r="BK2006" s="68"/>
      <c r="BL2006" s="68"/>
      <c r="BM2006" s="68"/>
      <c r="BN2006" s="68"/>
      <c r="BO2006" s="68"/>
      <c r="BP2006" s="68"/>
      <c r="BQ2006" s="68"/>
      <c r="BR2006" s="68"/>
      <c r="BS2006" s="68"/>
      <c r="BT2006" s="68"/>
      <c r="BU2006" s="68"/>
      <c r="BV2006" s="68"/>
      <c r="BW2006" s="68"/>
      <c r="BX2006" s="68"/>
      <c r="BY2006" s="68"/>
      <c r="BZ2006" s="68"/>
      <c r="CA2006" s="68"/>
      <c r="CB2006" s="68"/>
      <c r="CC2006" s="68"/>
      <c r="CD2006" s="68"/>
      <c r="CE2006" s="68"/>
      <c r="CF2006" s="68"/>
      <c r="CG2006" s="68"/>
      <c r="CH2006" s="68"/>
      <c r="CI2006" s="68"/>
    </row>
    <row r="2007">
      <c r="A2007" s="66">
        <v>108.0</v>
      </c>
      <c r="B2007" s="68"/>
      <c r="C2007" s="67" t="s">
        <v>758</v>
      </c>
      <c r="D2007" s="67" t="s">
        <v>990</v>
      </c>
      <c r="E2007" s="66">
        <v>2020.0</v>
      </c>
      <c r="F2007" s="67" t="s">
        <v>991</v>
      </c>
      <c r="G2007" s="67" t="s">
        <v>824</v>
      </c>
      <c r="H2007" s="68"/>
      <c r="I2007" s="67" t="s">
        <v>95</v>
      </c>
      <c r="J2007" s="66">
        <v>2100.0</v>
      </c>
      <c r="K2007" s="66">
        <v>416.4</v>
      </c>
      <c r="L2007" s="66">
        <v>2010.0</v>
      </c>
      <c r="M2007" s="67" t="s">
        <v>85</v>
      </c>
      <c r="N2007" s="66">
        <v>271.0</v>
      </c>
      <c r="O2007" s="68"/>
      <c r="P2007" s="66">
        <v>0.025</v>
      </c>
      <c r="Q2007" s="66"/>
      <c r="R2007" s="66">
        <v>0.9</v>
      </c>
      <c r="S2007" s="68"/>
      <c r="T2007" s="66">
        <v>1.0</v>
      </c>
      <c r="U2007" s="68"/>
      <c r="V2007" s="68"/>
      <c r="W2007" s="68"/>
      <c r="X2007" s="69"/>
      <c r="Y2007" s="69"/>
      <c r="Z2007" s="66">
        <v>1.0</v>
      </c>
      <c r="AA2007" s="66">
        <v>1.0</v>
      </c>
      <c r="AB2007" s="68"/>
      <c r="AC2007" s="68"/>
      <c r="AD2007" s="68"/>
      <c r="AE2007" s="68"/>
      <c r="AF2007" s="68"/>
      <c r="AG2007" s="68"/>
      <c r="AH2007" s="68"/>
      <c r="AI2007" s="68"/>
      <c r="AJ2007" s="68"/>
      <c r="AK2007" s="68"/>
      <c r="AL2007" s="68"/>
      <c r="AM2007" s="68"/>
      <c r="AN2007" s="68"/>
      <c r="AO2007" s="68"/>
      <c r="AP2007" s="68"/>
      <c r="AQ2007" s="68"/>
      <c r="AR2007" s="68"/>
      <c r="AS2007" s="68"/>
      <c r="AT2007" s="68"/>
      <c r="AU2007" s="68"/>
      <c r="AV2007" s="68"/>
      <c r="AW2007" s="68"/>
      <c r="AX2007" s="68"/>
      <c r="AY2007" s="68"/>
      <c r="AZ2007" s="68"/>
      <c r="BA2007" s="68"/>
      <c r="BB2007" s="68"/>
      <c r="BC2007" s="68"/>
      <c r="BD2007" s="68"/>
      <c r="BE2007" s="68"/>
      <c r="BF2007" s="68"/>
      <c r="BG2007" s="68"/>
      <c r="BH2007" s="68"/>
      <c r="BI2007" s="68"/>
      <c r="BJ2007" s="68"/>
      <c r="BK2007" s="68"/>
      <c r="BL2007" s="68"/>
      <c r="BM2007" s="68"/>
      <c r="BN2007" s="68"/>
      <c r="BO2007" s="68"/>
      <c r="BP2007" s="68"/>
      <c r="BQ2007" s="68"/>
      <c r="BR2007" s="68"/>
      <c r="BS2007" s="68"/>
      <c r="BT2007" s="68"/>
      <c r="BU2007" s="68"/>
      <c r="BV2007" s="68"/>
      <c r="BW2007" s="68"/>
      <c r="BX2007" s="68"/>
      <c r="BY2007" s="68"/>
      <c r="BZ2007" s="68"/>
      <c r="CA2007" s="68"/>
      <c r="CB2007" s="68"/>
      <c r="CC2007" s="68"/>
      <c r="CD2007" s="68"/>
      <c r="CE2007" s="68"/>
      <c r="CF2007" s="68"/>
      <c r="CG2007" s="68"/>
      <c r="CH2007" s="68"/>
      <c r="CI2007" s="68"/>
    </row>
    <row r="2008">
      <c r="A2008" s="66">
        <v>108.0</v>
      </c>
      <c r="B2008" s="68"/>
      <c r="C2008" s="67" t="s">
        <v>758</v>
      </c>
      <c r="D2008" s="67" t="s">
        <v>990</v>
      </c>
      <c r="E2008" s="66">
        <v>2020.0</v>
      </c>
      <c r="F2008" s="67" t="s">
        <v>991</v>
      </c>
      <c r="G2008" s="67" t="s">
        <v>824</v>
      </c>
      <c r="H2008" s="68"/>
      <c r="I2008" s="67" t="s">
        <v>95</v>
      </c>
      <c r="J2008" s="66">
        <v>2100.0</v>
      </c>
      <c r="K2008" s="66">
        <v>286.3</v>
      </c>
      <c r="L2008" s="66">
        <v>2010.0</v>
      </c>
      <c r="M2008" s="67" t="s">
        <v>85</v>
      </c>
      <c r="N2008" s="66">
        <v>271.0</v>
      </c>
      <c r="O2008" s="68"/>
      <c r="P2008" s="66">
        <v>0.025</v>
      </c>
      <c r="Q2008" s="66"/>
      <c r="R2008" s="66">
        <v>2.0</v>
      </c>
      <c r="S2008" s="68"/>
      <c r="T2008" s="66">
        <v>1.0</v>
      </c>
      <c r="U2008" s="68"/>
      <c r="V2008" s="68"/>
      <c r="W2008" s="68"/>
      <c r="X2008" s="69"/>
      <c r="Y2008" s="69"/>
      <c r="Z2008" s="66">
        <v>1.0</v>
      </c>
      <c r="AA2008" s="66">
        <v>1.0</v>
      </c>
      <c r="AB2008" s="68"/>
      <c r="AC2008" s="68"/>
      <c r="AD2008" s="68"/>
      <c r="AE2008" s="68"/>
      <c r="AF2008" s="68"/>
      <c r="AG2008" s="68"/>
      <c r="AH2008" s="68"/>
      <c r="AI2008" s="68"/>
      <c r="AJ2008" s="68"/>
      <c r="AK2008" s="68"/>
      <c r="AL2008" s="68"/>
      <c r="AM2008" s="68"/>
      <c r="AN2008" s="68"/>
      <c r="AO2008" s="68"/>
      <c r="AP2008" s="68"/>
      <c r="AQ2008" s="68"/>
      <c r="AR2008" s="68"/>
      <c r="AS2008" s="68"/>
      <c r="AT2008" s="68"/>
      <c r="AU2008" s="68"/>
      <c r="AV2008" s="68"/>
      <c r="AW2008" s="68"/>
      <c r="AX2008" s="68"/>
      <c r="AY2008" s="68"/>
      <c r="AZ2008" s="68"/>
      <c r="BA2008" s="68"/>
      <c r="BB2008" s="68"/>
      <c r="BC2008" s="68"/>
      <c r="BD2008" s="68"/>
      <c r="BE2008" s="68"/>
      <c r="BF2008" s="68"/>
      <c r="BG2008" s="68"/>
      <c r="BH2008" s="68"/>
      <c r="BI2008" s="68"/>
      <c r="BJ2008" s="68"/>
      <c r="BK2008" s="68"/>
      <c r="BL2008" s="68"/>
      <c r="BM2008" s="68"/>
      <c r="BN2008" s="68"/>
      <c r="BO2008" s="68"/>
      <c r="BP2008" s="68"/>
      <c r="BQ2008" s="68"/>
      <c r="BR2008" s="68"/>
      <c r="BS2008" s="68"/>
      <c r="BT2008" s="68"/>
      <c r="BU2008" s="68"/>
      <c r="BV2008" s="68"/>
      <c r="BW2008" s="68"/>
      <c r="BX2008" s="68"/>
      <c r="BY2008" s="68"/>
      <c r="BZ2008" s="68"/>
      <c r="CA2008" s="68"/>
      <c r="CB2008" s="68"/>
      <c r="CC2008" s="68"/>
      <c r="CD2008" s="68"/>
      <c r="CE2008" s="68"/>
      <c r="CF2008" s="68"/>
      <c r="CG2008" s="68"/>
      <c r="CH2008" s="68"/>
      <c r="CI2008" s="68"/>
    </row>
    <row r="2009">
      <c r="A2009" s="66">
        <v>108.0</v>
      </c>
      <c r="B2009" s="68"/>
      <c r="C2009" s="67" t="s">
        <v>758</v>
      </c>
      <c r="D2009" s="67" t="s">
        <v>990</v>
      </c>
      <c r="E2009" s="66">
        <v>2020.0</v>
      </c>
      <c r="F2009" s="67" t="s">
        <v>991</v>
      </c>
      <c r="G2009" s="67" t="s">
        <v>824</v>
      </c>
      <c r="H2009" s="68"/>
      <c r="I2009" s="67" t="s">
        <v>95</v>
      </c>
      <c r="J2009" s="66">
        <v>2100.0</v>
      </c>
      <c r="K2009" s="66">
        <v>286.3</v>
      </c>
      <c r="L2009" s="66">
        <v>2010.0</v>
      </c>
      <c r="M2009" s="67" t="s">
        <v>85</v>
      </c>
      <c r="N2009" s="66">
        <v>271.0</v>
      </c>
      <c r="O2009" s="68"/>
      <c r="P2009" s="66">
        <v>0.025</v>
      </c>
      <c r="Q2009" s="66"/>
      <c r="R2009" s="66">
        <v>2.0</v>
      </c>
      <c r="S2009" s="68"/>
      <c r="T2009" s="66">
        <v>1.0</v>
      </c>
      <c r="U2009" s="68"/>
      <c r="V2009" s="68"/>
      <c r="W2009" s="68"/>
      <c r="X2009" s="69"/>
      <c r="Y2009" s="69"/>
      <c r="Z2009" s="66">
        <v>1.0</v>
      </c>
      <c r="AA2009" s="66">
        <v>1.0</v>
      </c>
      <c r="AB2009" s="68"/>
      <c r="AC2009" s="68"/>
      <c r="AD2009" s="68"/>
      <c r="AE2009" s="68"/>
      <c r="AF2009" s="68"/>
      <c r="AG2009" s="68"/>
      <c r="AH2009" s="68"/>
      <c r="AI2009" s="68"/>
      <c r="AJ2009" s="68"/>
      <c r="AK2009" s="68"/>
      <c r="AL2009" s="68"/>
      <c r="AM2009" s="68"/>
      <c r="AN2009" s="68"/>
      <c r="AO2009" s="68"/>
      <c r="AP2009" s="68"/>
      <c r="AQ2009" s="68"/>
      <c r="AR2009" s="68"/>
      <c r="AS2009" s="68"/>
      <c r="AT2009" s="68"/>
      <c r="AU2009" s="68"/>
      <c r="AV2009" s="68"/>
      <c r="AW2009" s="68"/>
      <c r="AX2009" s="68"/>
      <c r="AY2009" s="68"/>
      <c r="AZ2009" s="68"/>
      <c r="BA2009" s="68"/>
      <c r="BB2009" s="68"/>
      <c r="BC2009" s="68"/>
      <c r="BD2009" s="68"/>
      <c r="BE2009" s="68"/>
      <c r="BF2009" s="68"/>
      <c r="BG2009" s="68"/>
      <c r="BH2009" s="68"/>
      <c r="BI2009" s="68"/>
      <c r="BJ2009" s="68"/>
      <c r="BK2009" s="68"/>
      <c r="BL2009" s="68"/>
      <c r="BM2009" s="68"/>
      <c r="BN2009" s="68"/>
      <c r="BO2009" s="68"/>
      <c r="BP2009" s="68"/>
      <c r="BQ2009" s="68"/>
      <c r="BR2009" s="68"/>
      <c r="BS2009" s="68"/>
      <c r="BT2009" s="68"/>
      <c r="BU2009" s="68"/>
      <c r="BV2009" s="68"/>
      <c r="BW2009" s="68"/>
      <c r="BX2009" s="68"/>
      <c r="BY2009" s="68"/>
      <c r="BZ2009" s="68"/>
      <c r="CA2009" s="68"/>
      <c r="CB2009" s="68"/>
      <c r="CC2009" s="68"/>
      <c r="CD2009" s="68"/>
      <c r="CE2009" s="68"/>
      <c r="CF2009" s="68"/>
      <c r="CG2009" s="68"/>
      <c r="CH2009" s="68"/>
      <c r="CI2009" s="68"/>
    </row>
    <row r="2010">
      <c r="A2010" s="66">
        <v>108.0</v>
      </c>
      <c r="B2010" s="68"/>
      <c r="C2010" s="67" t="s">
        <v>758</v>
      </c>
      <c r="D2010" s="67" t="s">
        <v>990</v>
      </c>
      <c r="E2010" s="66">
        <v>2020.0</v>
      </c>
      <c r="F2010" s="67" t="s">
        <v>991</v>
      </c>
      <c r="G2010" s="67" t="s">
        <v>824</v>
      </c>
      <c r="H2010" s="68"/>
      <c r="I2010" s="67" t="s">
        <v>95</v>
      </c>
      <c r="J2010" s="66">
        <v>2100.0</v>
      </c>
      <c r="K2010" s="66">
        <v>475.43</v>
      </c>
      <c r="L2010" s="66">
        <v>2010.0</v>
      </c>
      <c r="M2010" s="67" t="s">
        <v>85</v>
      </c>
      <c r="N2010" s="66">
        <v>271.0</v>
      </c>
      <c r="O2010" s="68"/>
      <c r="P2010" s="66">
        <v>0.03</v>
      </c>
      <c r="Q2010" s="66"/>
      <c r="R2010" s="66">
        <v>1.0E-6</v>
      </c>
      <c r="S2010" s="68"/>
      <c r="T2010" s="66">
        <v>1.0</v>
      </c>
      <c r="U2010" s="68"/>
      <c r="V2010" s="68"/>
      <c r="W2010" s="68"/>
      <c r="X2010" s="69"/>
      <c r="Y2010" s="69"/>
      <c r="Z2010" s="66">
        <v>1.0</v>
      </c>
      <c r="AA2010" s="66">
        <v>1.0</v>
      </c>
      <c r="AB2010" s="68"/>
      <c r="AC2010" s="68"/>
      <c r="AD2010" s="68"/>
      <c r="AE2010" s="68"/>
      <c r="AF2010" s="68"/>
      <c r="AG2010" s="68"/>
      <c r="AH2010" s="68"/>
      <c r="AI2010" s="68"/>
      <c r="AJ2010" s="68"/>
      <c r="AK2010" s="68"/>
      <c r="AL2010" s="68"/>
      <c r="AM2010" s="68"/>
      <c r="AN2010" s="68"/>
      <c r="AO2010" s="68"/>
      <c r="AP2010" s="68"/>
      <c r="AQ2010" s="68"/>
      <c r="AR2010" s="68"/>
      <c r="AS2010" s="68"/>
      <c r="AT2010" s="68"/>
      <c r="AU2010" s="68"/>
      <c r="AV2010" s="68"/>
      <c r="AW2010" s="68"/>
      <c r="AX2010" s="68"/>
      <c r="AY2010" s="68"/>
      <c r="AZ2010" s="68"/>
      <c r="BA2010" s="68"/>
      <c r="BB2010" s="68"/>
      <c r="BC2010" s="68"/>
      <c r="BD2010" s="68"/>
      <c r="BE2010" s="68"/>
      <c r="BF2010" s="68"/>
      <c r="BG2010" s="68"/>
      <c r="BH2010" s="68"/>
      <c r="BI2010" s="68"/>
      <c r="BJ2010" s="68"/>
      <c r="BK2010" s="68"/>
      <c r="BL2010" s="68"/>
      <c r="BM2010" s="68"/>
      <c r="BN2010" s="68"/>
      <c r="BO2010" s="68"/>
      <c r="BP2010" s="68"/>
      <c r="BQ2010" s="68"/>
      <c r="BR2010" s="68"/>
      <c r="BS2010" s="68"/>
      <c r="BT2010" s="68"/>
      <c r="BU2010" s="68"/>
      <c r="BV2010" s="68"/>
      <c r="BW2010" s="68"/>
      <c r="BX2010" s="68"/>
      <c r="BY2010" s="68"/>
      <c r="BZ2010" s="68"/>
      <c r="CA2010" s="68"/>
      <c r="CB2010" s="68"/>
      <c r="CC2010" s="68"/>
      <c r="CD2010" s="68"/>
      <c r="CE2010" s="68"/>
      <c r="CF2010" s="68"/>
      <c r="CG2010" s="68"/>
      <c r="CH2010" s="68"/>
      <c r="CI2010" s="68"/>
    </row>
    <row r="2011">
      <c r="A2011" s="66">
        <v>108.0</v>
      </c>
      <c r="B2011" s="68"/>
      <c r="C2011" s="67" t="s">
        <v>758</v>
      </c>
      <c r="D2011" s="67" t="s">
        <v>990</v>
      </c>
      <c r="E2011" s="66">
        <v>2020.0</v>
      </c>
      <c r="F2011" s="67" t="s">
        <v>991</v>
      </c>
      <c r="G2011" s="67" t="s">
        <v>824</v>
      </c>
      <c r="H2011" s="68"/>
      <c r="I2011" s="67" t="s">
        <v>95</v>
      </c>
      <c r="J2011" s="66">
        <v>2100.0</v>
      </c>
      <c r="K2011" s="66">
        <v>448.46</v>
      </c>
      <c r="L2011" s="66">
        <v>2010.0</v>
      </c>
      <c r="M2011" s="67" t="s">
        <v>85</v>
      </c>
      <c r="N2011" s="66">
        <v>271.0</v>
      </c>
      <c r="O2011" s="68"/>
      <c r="P2011" s="66">
        <v>0.03</v>
      </c>
      <c r="Q2011" s="66"/>
      <c r="R2011" s="66">
        <v>0.25</v>
      </c>
      <c r="S2011" s="68"/>
      <c r="T2011" s="66">
        <v>1.0</v>
      </c>
      <c r="U2011" s="68"/>
      <c r="V2011" s="68"/>
      <c r="W2011" s="68"/>
      <c r="X2011" s="69"/>
      <c r="Y2011" s="69"/>
      <c r="Z2011" s="66">
        <v>1.0</v>
      </c>
      <c r="AA2011" s="66">
        <v>1.0</v>
      </c>
      <c r="AB2011" s="68"/>
      <c r="AC2011" s="68"/>
      <c r="AD2011" s="68"/>
      <c r="AE2011" s="68"/>
      <c r="AF2011" s="68"/>
      <c r="AG2011" s="68"/>
      <c r="AH2011" s="68"/>
      <c r="AI2011" s="68"/>
      <c r="AJ2011" s="68"/>
      <c r="AK2011" s="68"/>
      <c r="AL2011" s="68"/>
      <c r="AM2011" s="68"/>
      <c r="AN2011" s="68"/>
      <c r="AO2011" s="68"/>
      <c r="AP2011" s="68"/>
      <c r="AQ2011" s="68"/>
      <c r="AR2011" s="68"/>
      <c r="AS2011" s="68"/>
      <c r="AT2011" s="68"/>
      <c r="AU2011" s="68"/>
      <c r="AV2011" s="68"/>
      <c r="AW2011" s="68"/>
      <c r="AX2011" s="68"/>
      <c r="AY2011" s="68"/>
      <c r="AZ2011" s="68"/>
      <c r="BA2011" s="68"/>
      <c r="BB2011" s="68"/>
      <c r="BC2011" s="68"/>
      <c r="BD2011" s="68"/>
      <c r="BE2011" s="68"/>
      <c r="BF2011" s="68"/>
      <c r="BG2011" s="68"/>
      <c r="BH2011" s="68"/>
      <c r="BI2011" s="68"/>
      <c r="BJ2011" s="68"/>
      <c r="BK2011" s="68"/>
      <c r="BL2011" s="68"/>
      <c r="BM2011" s="68"/>
      <c r="BN2011" s="68"/>
      <c r="BO2011" s="68"/>
      <c r="BP2011" s="68"/>
      <c r="BQ2011" s="68"/>
      <c r="BR2011" s="68"/>
      <c r="BS2011" s="68"/>
      <c r="BT2011" s="68"/>
      <c r="BU2011" s="68"/>
      <c r="BV2011" s="68"/>
      <c r="BW2011" s="68"/>
      <c r="BX2011" s="68"/>
      <c r="BY2011" s="68"/>
      <c r="BZ2011" s="68"/>
      <c r="CA2011" s="68"/>
      <c r="CB2011" s="68"/>
      <c r="CC2011" s="68"/>
      <c r="CD2011" s="68"/>
      <c r="CE2011" s="68"/>
      <c r="CF2011" s="68"/>
      <c r="CG2011" s="68"/>
      <c r="CH2011" s="68"/>
      <c r="CI2011" s="68"/>
    </row>
    <row r="2012">
      <c r="A2012" s="66">
        <v>108.0</v>
      </c>
      <c r="B2012" s="68"/>
      <c r="C2012" s="67" t="s">
        <v>758</v>
      </c>
      <c r="D2012" s="67" t="s">
        <v>990</v>
      </c>
      <c r="E2012" s="66">
        <v>2020.0</v>
      </c>
      <c r="F2012" s="67" t="s">
        <v>991</v>
      </c>
      <c r="G2012" s="67" t="s">
        <v>824</v>
      </c>
      <c r="H2012" s="68"/>
      <c r="I2012" s="67" t="s">
        <v>95</v>
      </c>
      <c r="J2012" s="66">
        <v>2100.0</v>
      </c>
      <c r="K2012" s="66">
        <v>356.67</v>
      </c>
      <c r="L2012" s="66">
        <v>2010.0</v>
      </c>
      <c r="M2012" s="67" t="s">
        <v>85</v>
      </c>
      <c r="N2012" s="66">
        <v>271.0</v>
      </c>
      <c r="O2012" s="68"/>
      <c r="P2012" s="66">
        <v>0.03</v>
      </c>
      <c r="Q2012" s="66"/>
      <c r="R2012" s="66">
        <v>1.0000001</v>
      </c>
      <c r="S2012" s="68"/>
      <c r="T2012" s="66">
        <v>1.0</v>
      </c>
      <c r="U2012" s="68"/>
      <c r="V2012" s="68"/>
      <c r="W2012" s="68"/>
      <c r="X2012" s="69"/>
      <c r="Y2012" s="69"/>
      <c r="Z2012" s="66">
        <v>1.0</v>
      </c>
      <c r="AA2012" s="66">
        <v>1.0</v>
      </c>
      <c r="AB2012" s="68"/>
      <c r="AC2012" s="68"/>
      <c r="AD2012" s="68"/>
      <c r="AE2012" s="68"/>
      <c r="AF2012" s="68"/>
      <c r="AG2012" s="68"/>
      <c r="AH2012" s="68"/>
      <c r="AI2012" s="68"/>
      <c r="AJ2012" s="68"/>
      <c r="AK2012" s="68"/>
      <c r="AL2012" s="68"/>
      <c r="AM2012" s="68"/>
      <c r="AN2012" s="68"/>
      <c r="AO2012" s="68"/>
      <c r="AP2012" s="68"/>
      <c r="AQ2012" s="68"/>
      <c r="AR2012" s="68"/>
      <c r="AS2012" s="68"/>
      <c r="AT2012" s="68"/>
      <c r="AU2012" s="68"/>
      <c r="AV2012" s="68"/>
      <c r="AW2012" s="68"/>
      <c r="AX2012" s="68"/>
      <c r="AY2012" s="68"/>
      <c r="AZ2012" s="68"/>
      <c r="BA2012" s="68"/>
      <c r="BB2012" s="68"/>
      <c r="BC2012" s="68"/>
      <c r="BD2012" s="68"/>
      <c r="BE2012" s="68"/>
      <c r="BF2012" s="68"/>
      <c r="BG2012" s="68"/>
      <c r="BH2012" s="68"/>
      <c r="BI2012" s="68"/>
      <c r="BJ2012" s="68"/>
      <c r="BK2012" s="68"/>
      <c r="BL2012" s="68"/>
      <c r="BM2012" s="68"/>
      <c r="BN2012" s="68"/>
      <c r="BO2012" s="68"/>
      <c r="BP2012" s="68"/>
      <c r="BQ2012" s="68"/>
      <c r="BR2012" s="68"/>
      <c r="BS2012" s="68"/>
      <c r="BT2012" s="68"/>
      <c r="BU2012" s="68"/>
      <c r="BV2012" s="68"/>
      <c r="BW2012" s="68"/>
      <c r="BX2012" s="68"/>
      <c r="BY2012" s="68"/>
      <c r="BZ2012" s="68"/>
      <c r="CA2012" s="68"/>
      <c r="CB2012" s="68"/>
      <c r="CC2012" s="68"/>
      <c r="CD2012" s="68"/>
      <c r="CE2012" s="68"/>
      <c r="CF2012" s="68"/>
      <c r="CG2012" s="68"/>
      <c r="CH2012" s="68"/>
      <c r="CI2012" s="68"/>
    </row>
    <row r="2013">
      <c r="A2013" s="66">
        <v>108.0</v>
      </c>
      <c r="B2013" s="68"/>
      <c r="C2013" s="67" t="s">
        <v>758</v>
      </c>
      <c r="D2013" s="67" t="s">
        <v>990</v>
      </c>
      <c r="E2013" s="66">
        <v>2020.0</v>
      </c>
      <c r="F2013" s="67" t="s">
        <v>991</v>
      </c>
      <c r="G2013" s="67" t="s">
        <v>824</v>
      </c>
      <c r="H2013" s="68"/>
      <c r="I2013" s="67" t="s">
        <v>95</v>
      </c>
      <c r="J2013" s="66">
        <v>2100.0</v>
      </c>
      <c r="K2013" s="66">
        <v>356.79</v>
      </c>
      <c r="L2013" s="66">
        <v>2010.0</v>
      </c>
      <c r="M2013" s="67" t="s">
        <v>85</v>
      </c>
      <c r="N2013" s="66">
        <v>271.0</v>
      </c>
      <c r="O2013" s="68"/>
      <c r="P2013" s="66">
        <v>0.03</v>
      </c>
      <c r="Q2013" s="66"/>
      <c r="R2013" s="66">
        <v>1.0000001</v>
      </c>
      <c r="S2013" s="68"/>
      <c r="T2013" s="66">
        <v>1.0</v>
      </c>
      <c r="U2013" s="68"/>
      <c r="V2013" s="68"/>
      <c r="W2013" s="68"/>
      <c r="X2013" s="69"/>
      <c r="Y2013" s="69"/>
      <c r="Z2013" s="66">
        <v>1.0</v>
      </c>
      <c r="AA2013" s="66">
        <v>1.0</v>
      </c>
      <c r="AB2013" s="68"/>
      <c r="AC2013" s="68"/>
      <c r="AD2013" s="68"/>
      <c r="AE2013" s="68"/>
      <c r="AF2013" s="68"/>
      <c r="AG2013" s="68"/>
      <c r="AH2013" s="68"/>
      <c r="AI2013" s="68"/>
      <c r="AJ2013" s="68"/>
      <c r="AK2013" s="68"/>
      <c r="AL2013" s="68"/>
      <c r="AM2013" s="68"/>
      <c r="AN2013" s="68"/>
      <c r="AO2013" s="68"/>
      <c r="AP2013" s="68"/>
      <c r="AQ2013" s="68"/>
      <c r="AR2013" s="68"/>
      <c r="AS2013" s="68"/>
      <c r="AT2013" s="68"/>
      <c r="AU2013" s="68"/>
      <c r="AV2013" s="68"/>
      <c r="AW2013" s="68"/>
      <c r="AX2013" s="68"/>
      <c r="AY2013" s="68"/>
      <c r="AZ2013" s="68"/>
      <c r="BA2013" s="68"/>
      <c r="BB2013" s="68"/>
      <c r="BC2013" s="68"/>
      <c r="BD2013" s="68"/>
      <c r="BE2013" s="68"/>
      <c r="BF2013" s="68"/>
      <c r="BG2013" s="68"/>
      <c r="BH2013" s="68"/>
      <c r="BI2013" s="68"/>
      <c r="BJ2013" s="68"/>
      <c r="BK2013" s="68"/>
      <c r="BL2013" s="68"/>
      <c r="BM2013" s="68"/>
      <c r="BN2013" s="68"/>
      <c r="BO2013" s="68"/>
      <c r="BP2013" s="68"/>
      <c r="BQ2013" s="68"/>
      <c r="BR2013" s="68"/>
      <c r="BS2013" s="68"/>
      <c r="BT2013" s="68"/>
      <c r="BU2013" s="68"/>
      <c r="BV2013" s="68"/>
      <c r="BW2013" s="68"/>
      <c r="BX2013" s="68"/>
      <c r="BY2013" s="68"/>
      <c r="BZ2013" s="68"/>
      <c r="CA2013" s="68"/>
      <c r="CB2013" s="68"/>
      <c r="CC2013" s="68"/>
      <c r="CD2013" s="68"/>
      <c r="CE2013" s="68"/>
      <c r="CF2013" s="68"/>
      <c r="CG2013" s="68"/>
      <c r="CH2013" s="68"/>
      <c r="CI2013" s="68"/>
    </row>
    <row r="2014">
      <c r="A2014" s="66">
        <v>108.0</v>
      </c>
      <c r="B2014" s="68"/>
      <c r="C2014" s="67" t="s">
        <v>758</v>
      </c>
      <c r="D2014" s="67" t="s">
        <v>990</v>
      </c>
      <c r="E2014" s="66">
        <v>2020.0</v>
      </c>
      <c r="F2014" s="67" t="s">
        <v>991</v>
      </c>
      <c r="G2014" s="67" t="s">
        <v>824</v>
      </c>
      <c r="H2014" s="68"/>
      <c r="I2014" s="67" t="s">
        <v>95</v>
      </c>
      <c r="J2014" s="66">
        <v>2100.0</v>
      </c>
      <c r="K2014" s="66">
        <v>356.65</v>
      </c>
      <c r="L2014" s="66">
        <v>2010.0</v>
      </c>
      <c r="M2014" s="67" t="s">
        <v>85</v>
      </c>
      <c r="N2014" s="66">
        <v>271.0</v>
      </c>
      <c r="O2014" s="68"/>
      <c r="P2014" s="66">
        <v>0.03</v>
      </c>
      <c r="Q2014" s="66"/>
      <c r="R2014" s="66">
        <v>1.0000001</v>
      </c>
      <c r="S2014" s="68"/>
      <c r="T2014" s="66">
        <v>1.0</v>
      </c>
      <c r="U2014" s="68"/>
      <c r="V2014" s="68"/>
      <c r="W2014" s="68"/>
      <c r="X2014" s="69"/>
      <c r="Y2014" s="69"/>
      <c r="Z2014" s="66">
        <v>1.0</v>
      </c>
      <c r="AA2014" s="66">
        <v>1.0</v>
      </c>
      <c r="AB2014" s="68"/>
      <c r="AC2014" s="68"/>
      <c r="AD2014" s="68"/>
      <c r="AE2014" s="68"/>
      <c r="AF2014" s="68"/>
      <c r="AG2014" s="68"/>
      <c r="AH2014" s="68"/>
      <c r="AI2014" s="68"/>
      <c r="AJ2014" s="68"/>
      <c r="AK2014" s="68"/>
      <c r="AL2014" s="68"/>
      <c r="AM2014" s="68"/>
      <c r="AN2014" s="68"/>
      <c r="AO2014" s="68"/>
      <c r="AP2014" s="68"/>
      <c r="AQ2014" s="68"/>
      <c r="AR2014" s="68"/>
      <c r="AS2014" s="68"/>
      <c r="AT2014" s="68"/>
      <c r="AU2014" s="68"/>
      <c r="AV2014" s="68"/>
      <c r="AW2014" s="68"/>
      <c r="AX2014" s="68"/>
      <c r="AY2014" s="68"/>
      <c r="AZ2014" s="68"/>
      <c r="BA2014" s="68"/>
      <c r="BB2014" s="68"/>
      <c r="BC2014" s="68"/>
      <c r="BD2014" s="68"/>
      <c r="BE2014" s="68"/>
      <c r="BF2014" s="68"/>
      <c r="BG2014" s="68"/>
      <c r="BH2014" s="68"/>
      <c r="BI2014" s="68"/>
      <c r="BJ2014" s="68"/>
      <c r="BK2014" s="68"/>
      <c r="BL2014" s="68"/>
      <c r="BM2014" s="68"/>
      <c r="BN2014" s="68"/>
      <c r="BO2014" s="68"/>
      <c r="BP2014" s="68"/>
      <c r="BQ2014" s="68"/>
      <c r="BR2014" s="68"/>
      <c r="BS2014" s="68"/>
      <c r="BT2014" s="68"/>
      <c r="BU2014" s="68"/>
      <c r="BV2014" s="68"/>
      <c r="BW2014" s="68"/>
      <c r="BX2014" s="68"/>
      <c r="BY2014" s="68"/>
      <c r="BZ2014" s="68"/>
      <c r="CA2014" s="68"/>
      <c r="CB2014" s="68"/>
      <c r="CC2014" s="68"/>
      <c r="CD2014" s="68"/>
      <c r="CE2014" s="68"/>
      <c r="CF2014" s="68"/>
      <c r="CG2014" s="68"/>
      <c r="CH2014" s="68"/>
      <c r="CI2014" s="68"/>
    </row>
    <row r="2015">
      <c r="A2015" s="66">
        <v>108.0</v>
      </c>
      <c r="B2015" s="68"/>
      <c r="C2015" s="67" t="s">
        <v>758</v>
      </c>
      <c r="D2015" s="67" t="s">
        <v>990</v>
      </c>
      <c r="E2015" s="66">
        <v>2020.0</v>
      </c>
      <c r="F2015" s="67" t="s">
        <v>991</v>
      </c>
      <c r="G2015" s="67" t="s">
        <v>824</v>
      </c>
      <c r="H2015" s="68"/>
      <c r="I2015" s="67" t="s">
        <v>95</v>
      </c>
      <c r="J2015" s="66">
        <v>2100.0</v>
      </c>
      <c r="K2015" s="66">
        <v>356.67</v>
      </c>
      <c r="L2015" s="66">
        <v>2010.0</v>
      </c>
      <c r="M2015" s="67" t="s">
        <v>85</v>
      </c>
      <c r="N2015" s="66">
        <v>271.0</v>
      </c>
      <c r="O2015" s="68"/>
      <c r="P2015" s="66">
        <v>0.03</v>
      </c>
      <c r="Q2015" s="66"/>
      <c r="R2015" s="66">
        <v>1.0000001</v>
      </c>
      <c r="S2015" s="68"/>
      <c r="T2015" s="66">
        <v>1.0</v>
      </c>
      <c r="U2015" s="68"/>
      <c r="V2015" s="68"/>
      <c r="W2015" s="68"/>
      <c r="X2015" s="69"/>
      <c r="Y2015" s="69"/>
      <c r="Z2015" s="66">
        <v>1.0</v>
      </c>
      <c r="AA2015" s="66">
        <v>1.0</v>
      </c>
      <c r="AB2015" s="68"/>
      <c r="AC2015" s="68"/>
      <c r="AD2015" s="68"/>
      <c r="AE2015" s="68"/>
      <c r="AF2015" s="68"/>
      <c r="AG2015" s="68"/>
      <c r="AH2015" s="68"/>
      <c r="AI2015" s="68"/>
      <c r="AJ2015" s="68"/>
      <c r="AK2015" s="68"/>
      <c r="AL2015" s="68"/>
      <c r="AM2015" s="68"/>
      <c r="AN2015" s="68"/>
      <c r="AO2015" s="68"/>
      <c r="AP2015" s="68"/>
      <c r="AQ2015" s="68"/>
      <c r="AR2015" s="68"/>
      <c r="AS2015" s="68"/>
      <c r="AT2015" s="68"/>
      <c r="AU2015" s="68"/>
      <c r="AV2015" s="68"/>
      <c r="AW2015" s="68"/>
      <c r="AX2015" s="68"/>
      <c r="AY2015" s="68"/>
      <c r="AZ2015" s="68"/>
      <c r="BA2015" s="68"/>
      <c r="BB2015" s="68"/>
      <c r="BC2015" s="68"/>
      <c r="BD2015" s="68"/>
      <c r="BE2015" s="68"/>
      <c r="BF2015" s="68"/>
      <c r="BG2015" s="68"/>
      <c r="BH2015" s="68"/>
      <c r="BI2015" s="68"/>
      <c r="BJ2015" s="68"/>
      <c r="BK2015" s="68"/>
      <c r="BL2015" s="68"/>
      <c r="BM2015" s="68"/>
      <c r="BN2015" s="68"/>
      <c r="BO2015" s="68"/>
      <c r="BP2015" s="68"/>
      <c r="BQ2015" s="68"/>
      <c r="BR2015" s="68"/>
      <c r="BS2015" s="68"/>
      <c r="BT2015" s="68"/>
      <c r="BU2015" s="68"/>
      <c r="BV2015" s="68"/>
      <c r="BW2015" s="68"/>
      <c r="BX2015" s="68"/>
      <c r="BY2015" s="68"/>
      <c r="BZ2015" s="68"/>
      <c r="CA2015" s="68"/>
      <c r="CB2015" s="68"/>
      <c r="CC2015" s="68"/>
      <c r="CD2015" s="68"/>
      <c r="CE2015" s="68"/>
      <c r="CF2015" s="68"/>
      <c r="CG2015" s="68"/>
      <c r="CH2015" s="68"/>
      <c r="CI2015" s="68"/>
    </row>
    <row r="2016">
      <c r="A2016" s="66">
        <v>108.0</v>
      </c>
      <c r="B2016" s="68"/>
      <c r="C2016" s="67" t="s">
        <v>758</v>
      </c>
      <c r="D2016" s="67" t="s">
        <v>990</v>
      </c>
      <c r="E2016" s="66">
        <v>2020.0</v>
      </c>
      <c r="F2016" s="67" t="s">
        <v>991</v>
      </c>
      <c r="G2016" s="67" t="s">
        <v>824</v>
      </c>
      <c r="H2016" s="68"/>
      <c r="I2016" s="67" t="s">
        <v>95</v>
      </c>
      <c r="J2016" s="66">
        <v>2100.0</v>
      </c>
      <c r="K2016" s="66">
        <v>356.64</v>
      </c>
      <c r="L2016" s="66">
        <v>2010.0</v>
      </c>
      <c r="M2016" s="67" t="s">
        <v>85</v>
      </c>
      <c r="N2016" s="66">
        <v>271.0</v>
      </c>
      <c r="O2016" s="68"/>
      <c r="P2016" s="66">
        <v>0.03</v>
      </c>
      <c r="Q2016" s="66"/>
      <c r="R2016" s="66">
        <v>1.0000001</v>
      </c>
      <c r="S2016" s="68"/>
      <c r="T2016" s="66">
        <v>1.0</v>
      </c>
      <c r="U2016" s="68"/>
      <c r="V2016" s="68"/>
      <c r="W2016" s="68"/>
      <c r="X2016" s="69"/>
      <c r="Y2016" s="69"/>
      <c r="Z2016" s="66">
        <v>1.0</v>
      </c>
      <c r="AA2016" s="66">
        <v>1.0</v>
      </c>
      <c r="AB2016" s="68"/>
      <c r="AC2016" s="68"/>
      <c r="AD2016" s="68"/>
      <c r="AE2016" s="68"/>
      <c r="AF2016" s="68"/>
      <c r="AG2016" s="68"/>
      <c r="AH2016" s="68"/>
      <c r="AI2016" s="68"/>
      <c r="AJ2016" s="68"/>
      <c r="AK2016" s="68"/>
      <c r="AL2016" s="68"/>
      <c r="AM2016" s="68"/>
      <c r="AN2016" s="68"/>
      <c r="AO2016" s="68"/>
      <c r="AP2016" s="68"/>
      <c r="AQ2016" s="68"/>
      <c r="AR2016" s="68"/>
      <c r="AS2016" s="68"/>
      <c r="AT2016" s="68"/>
      <c r="AU2016" s="68"/>
      <c r="AV2016" s="68"/>
      <c r="AW2016" s="68"/>
      <c r="AX2016" s="68"/>
      <c r="AY2016" s="68"/>
      <c r="AZ2016" s="68"/>
      <c r="BA2016" s="68"/>
      <c r="BB2016" s="68"/>
      <c r="BC2016" s="68"/>
      <c r="BD2016" s="68"/>
      <c r="BE2016" s="68"/>
      <c r="BF2016" s="68"/>
      <c r="BG2016" s="68"/>
      <c r="BH2016" s="68"/>
      <c r="BI2016" s="68"/>
      <c r="BJ2016" s="68"/>
      <c r="BK2016" s="68"/>
      <c r="BL2016" s="68"/>
      <c r="BM2016" s="68"/>
      <c r="BN2016" s="68"/>
      <c r="BO2016" s="68"/>
      <c r="BP2016" s="68"/>
      <c r="BQ2016" s="68"/>
      <c r="BR2016" s="68"/>
      <c r="BS2016" s="68"/>
      <c r="BT2016" s="68"/>
      <c r="BU2016" s="68"/>
      <c r="BV2016" s="68"/>
      <c r="BW2016" s="68"/>
      <c r="BX2016" s="68"/>
      <c r="BY2016" s="68"/>
      <c r="BZ2016" s="68"/>
      <c r="CA2016" s="68"/>
      <c r="CB2016" s="68"/>
      <c r="CC2016" s="68"/>
      <c r="CD2016" s="68"/>
      <c r="CE2016" s="68"/>
      <c r="CF2016" s="68"/>
      <c r="CG2016" s="68"/>
      <c r="CH2016" s="68"/>
      <c r="CI2016" s="68"/>
    </row>
    <row r="2017">
      <c r="A2017" s="66">
        <v>108.0</v>
      </c>
      <c r="B2017" s="68"/>
      <c r="C2017" s="67" t="s">
        <v>758</v>
      </c>
      <c r="D2017" s="67" t="s">
        <v>990</v>
      </c>
      <c r="E2017" s="66">
        <v>2020.0</v>
      </c>
      <c r="F2017" s="67" t="s">
        <v>991</v>
      </c>
      <c r="G2017" s="67" t="s">
        <v>824</v>
      </c>
      <c r="H2017" s="68"/>
      <c r="I2017" s="67" t="s">
        <v>95</v>
      </c>
      <c r="J2017" s="66">
        <v>2100.0</v>
      </c>
      <c r="K2017" s="66">
        <v>300.6</v>
      </c>
      <c r="L2017" s="66">
        <v>2010.0</v>
      </c>
      <c r="M2017" s="67" t="s">
        <v>85</v>
      </c>
      <c r="N2017" s="66">
        <v>271.0</v>
      </c>
      <c r="O2017" s="68"/>
      <c r="P2017" s="66">
        <v>0.03</v>
      </c>
      <c r="Q2017" s="66"/>
      <c r="R2017" s="66">
        <v>1.5</v>
      </c>
      <c r="S2017" s="68"/>
      <c r="T2017" s="66">
        <v>1.0</v>
      </c>
      <c r="U2017" s="68"/>
      <c r="V2017" s="68"/>
      <c r="W2017" s="68"/>
      <c r="X2017" s="69"/>
      <c r="Y2017" s="69"/>
      <c r="Z2017" s="66">
        <v>1.0</v>
      </c>
      <c r="AA2017" s="66">
        <v>1.0</v>
      </c>
      <c r="AB2017" s="68"/>
      <c r="AC2017" s="68"/>
      <c r="AD2017" s="68"/>
      <c r="AE2017" s="68"/>
      <c r="AF2017" s="68"/>
      <c r="AG2017" s="68"/>
      <c r="AH2017" s="68"/>
      <c r="AI2017" s="68"/>
      <c r="AJ2017" s="68"/>
      <c r="AK2017" s="68"/>
      <c r="AL2017" s="68"/>
      <c r="AM2017" s="68"/>
      <c r="AN2017" s="68"/>
      <c r="AO2017" s="68"/>
      <c r="AP2017" s="68"/>
      <c r="AQ2017" s="68"/>
      <c r="AR2017" s="68"/>
      <c r="AS2017" s="68"/>
      <c r="AT2017" s="68"/>
      <c r="AU2017" s="68"/>
      <c r="AV2017" s="68"/>
      <c r="AW2017" s="68"/>
      <c r="AX2017" s="68"/>
      <c r="AY2017" s="68"/>
      <c r="AZ2017" s="68"/>
      <c r="BA2017" s="68"/>
      <c r="BB2017" s="68"/>
      <c r="BC2017" s="68"/>
      <c r="BD2017" s="68"/>
      <c r="BE2017" s="68"/>
      <c r="BF2017" s="68"/>
      <c r="BG2017" s="68"/>
      <c r="BH2017" s="68"/>
      <c r="BI2017" s="68"/>
      <c r="BJ2017" s="68"/>
      <c r="BK2017" s="68"/>
      <c r="BL2017" s="68"/>
      <c r="BM2017" s="68"/>
      <c r="BN2017" s="68"/>
      <c r="BO2017" s="68"/>
      <c r="BP2017" s="68"/>
      <c r="BQ2017" s="68"/>
      <c r="BR2017" s="68"/>
      <c r="BS2017" s="68"/>
      <c r="BT2017" s="68"/>
      <c r="BU2017" s="68"/>
      <c r="BV2017" s="68"/>
      <c r="BW2017" s="68"/>
      <c r="BX2017" s="68"/>
      <c r="BY2017" s="68"/>
      <c r="BZ2017" s="68"/>
      <c r="CA2017" s="68"/>
      <c r="CB2017" s="68"/>
      <c r="CC2017" s="68"/>
      <c r="CD2017" s="68"/>
      <c r="CE2017" s="68"/>
      <c r="CF2017" s="68"/>
      <c r="CG2017" s="68"/>
      <c r="CH2017" s="68"/>
      <c r="CI2017" s="68"/>
    </row>
    <row r="2018">
      <c r="A2018" s="66">
        <v>108.0</v>
      </c>
      <c r="B2018" s="68"/>
      <c r="C2018" s="67" t="s">
        <v>758</v>
      </c>
      <c r="D2018" s="67" t="s">
        <v>990</v>
      </c>
      <c r="E2018" s="66">
        <v>2020.0</v>
      </c>
      <c r="F2018" s="67" t="s">
        <v>991</v>
      </c>
      <c r="G2018" s="67" t="s">
        <v>824</v>
      </c>
      <c r="H2018" s="68"/>
      <c r="I2018" s="67" t="s">
        <v>95</v>
      </c>
      <c r="J2018" s="66">
        <v>2100.0</v>
      </c>
      <c r="K2018" s="66">
        <v>330.28</v>
      </c>
      <c r="L2018" s="66">
        <v>2010.0</v>
      </c>
      <c r="M2018" s="67" t="s">
        <v>85</v>
      </c>
      <c r="N2018" s="66">
        <v>271.0</v>
      </c>
      <c r="O2018" s="68"/>
      <c r="P2018" s="66">
        <v>0.04</v>
      </c>
      <c r="Q2018" s="66"/>
      <c r="R2018" s="66">
        <v>0.5</v>
      </c>
      <c r="S2018" s="68"/>
      <c r="T2018" s="66">
        <v>1.0</v>
      </c>
      <c r="U2018" s="68"/>
      <c r="V2018" s="68"/>
      <c r="W2018" s="68"/>
      <c r="X2018" s="69"/>
      <c r="Y2018" s="69"/>
      <c r="Z2018" s="66">
        <v>1.0</v>
      </c>
      <c r="AA2018" s="66">
        <v>1.0</v>
      </c>
      <c r="AB2018" s="68"/>
      <c r="AC2018" s="68"/>
      <c r="AD2018" s="68"/>
      <c r="AE2018" s="68"/>
      <c r="AF2018" s="68"/>
      <c r="AG2018" s="68"/>
      <c r="AH2018" s="68"/>
      <c r="AI2018" s="68"/>
      <c r="AJ2018" s="68"/>
      <c r="AK2018" s="68"/>
      <c r="AL2018" s="68"/>
      <c r="AM2018" s="68"/>
      <c r="AN2018" s="68"/>
      <c r="AO2018" s="68"/>
      <c r="AP2018" s="68"/>
      <c r="AQ2018" s="68"/>
      <c r="AR2018" s="68"/>
      <c r="AS2018" s="68"/>
      <c r="AT2018" s="68"/>
      <c r="AU2018" s="68"/>
      <c r="AV2018" s="68"/>
      <c r="AW2018" s="68"/>
      <c r="AX2018" s="68"/>
      <c r="AY2018" s="68"/>
      <c r="AZ2018" s="68"/>
      <c r="BA2018" s="68"/>
      <c r="BB2018" s="68"/>
      <c r="BC2018" s="68"/>
      <c r="BD2018" s="68"/>
      <c r="BE2018" s="68"/>
      <c r="BF2018" s="68"/>
      <c r="BG2018" s="68"/>
      <c r="BH2018" s="68"/>
      <c r="BI2018" s="68"/>
      <c r="BJ2018" s="68"/>
      <c r="BK2018" s="68"/>
      <c r="BL2018" s="68"/>
      <c r="BM2018" s="68"/>
      <c r="BN2018" s="68"/>
      <c r="BO2018" s="68"/>
      <c r="BP2018" s="68"/>
      <c r="BQ2018" s="68"/>
      <c r="BR2018" s="68"/>
      <c r="BS2018" s="68"/>
      <c r="BT2018" s="68"/>
      <c r="BU2018" s="68"/>
      <c r="BV2018" s="68"/>
      <c r="BW2018" s="68"/>
      <c r="BX2018" s="68"/>
      <c r="BY2018" s="68"/>
      <c r="BZ2018" s="68"/>
      <c r="CA2018" s="68"/>
      <c r="CB2018" s="68"/>
      <c r="CC2018" s="68"/>
      <c r="CD2018" s="68"/>
      <c r="CE2018" s="68"/>
      <c r="CF2018" s="68"/>
      <c r="CG2018" s="68"/>
      <c r="CH2018" s="68"/>
      <c r="CI2018" s="68"/>
    </row>
    <row r="2019">
      <c r="A2019" s="66">
        <v>108.0</v>
      </c>
      <c r="B2019" s="68"/>
      <c r="C2019" s="67" t="s">
        <v>758</v>
      </c>
      <c r="D2019" s="67" t="s">
        <v>990</v>
      </c>
      <c r="E2019" s="66">
        <v>2020.0</v>
      </c>
      <c r="F2019" s="67" t="s">
        <v>991</v>
      </c>
      <c r="G2019" s="67" t="s">
        <v>824</v>
      </c>
      <c r="H2019" s="68"/>
      <c r="I2019" s="67" t="s">
        <v>95</v>
      </c>
      <c r="J2019" s="66">
        <v>2100.0</v>
      </c>
      <c r="K2019" s="66">
        <v>278.89</v>
      </c>
      <c r="L2019" s="66">
        <v>2010.0</v>
      </c>
      <c r="M2019" s="67" t="s">
        <v>85</v>
      </c>
      <c r="N2019" s="66">
        <v>271.0</v>
      </c>
      <c r="O2019" s="68"/>
      <c r="P2019" s="66">
        <v>0.04</v>
      </c>
      <c r="Q2019" s="66"/>
      <c r="R2019" s="66">
        <v>1.0000001</v>
      </c>
      <c r="S2019" s="68"/>
      <c r="T2019" s="66">
        <v>1.0</v>
      </c>
      <c r="U2019" s="68"/>
      <c r="V2019" s="68"/>
      <c r="W2019" s="68"/>
      <c r="X2019" s="69"/>
      <c r="Y2019" s="69"/>
      <c r="Z2019" s="66">
        <v>1.0</v>
      </c>
      <c r="AA2019" s="66">
        <v>1.0</v>
      </c>
      <c r="AB2019" s="68"/>
      <c r="AC2019" s="68"/>
      <c r="AD2019" s="68"/>
      <c r="AE2019" s="68"/>
      <c r="AF2019" s="68"/>
      <c r="AG2019" s="68"/>
      <c r="AH2019" s="68"/>
      <c r="AI2019" s="68"/>
      <c r="AJ2019" s="68"/>
      <c r="AK2019" s="68"/>
      <c r="AL2019" s="68"/>
      <c r="AM2019" s="68"/>
      <c r="AN2019" s="68"/>
      <c r="AO2019" s="68"/>
      <c r="AP2019" s="68"/>
      <c r="AQ2019" s="68"/>
      <c r="AR2019" s="68"/>
      <c r="AS2019" s="68"/>
      <c r="AT2019" s="68"/>
      <c r="AU2019" s="68"/>
      <c r="AV2019" s="68"/>
      <c r="AW2019" s="68"/>
      <c r="AX2019" s="68"/>
      <c r="AY2019" s="68"/>
      <c r="AZ2019" s="68"/>
      <c r="BA2019" s="68"/>
      <c r="BB2019" s="68"/>
      <c r="BC2019" s="68"/>
      <c r="BD2019" s="68"/>
      <c r="BE2019" s="68"/>
      <c r="BF2019" s="68"/>
      <c r="BG2019" s="68"/>
      <c r="BH2019" s="68"/>
      <c r="BI2019" s="68"/>
      <c r="BJ2019" s="68"/>
      <c r="BK2019" s="68"/>
      <c r="BL2019" s="68"/>
      <c r="BM2019" s="68"/>
      <c r="BN2019" s="68"/>
      <c r="BO2019" s="68"/>
      <c r="BP2019" s="68"/>
      <c r="BQ2019" s="68"/>
      <c r="BR2019" s="68"/>
      <c r="BS2019" s="68"/>
      <c r="BT2019" s="68"/>
      <c r="BU2019" s="68"/>
      <c r="BV2019" s="68"/>
      <c r="BW2019" s="68"/>
      <c r="BX2019" s="68"/>
      <c r="BY2019" s="68"/>
      <c r="BZ2019" s="68"/>
      <c r="CA2019" s="68"/>
      <c r="CB2019" s="68"/>
      <c r="CC2019" s="68"/>
      <c r="CD2019" s="68"/>
      <c r="CE2019" s="68"/>
      <c r="CF2019" s="68"/>
      <c r="CG2019" s="68"/>
      <c r="CH2019" s="68"/>
      <c r="CI2019" s="68"/>
    </row>
    <row r="2020">
      <c r="A2020" s="66">
        <v>108.0</v>
      </c>
      <c r="B2020" s="68"/>
      <c r="C2020" s="67" t="s">
        <v>758</v>
      </c>
      <c r="D2020" s="67" t="s">
        <v>990</v>
      </c>
      <c r="E2020" s="66">
        <v>2020.0</v>
      </c>
      <c r="F2020" s="67" t="s">
        <v>991</v>
      </c>
      <c r="G2020" s="67" t="s">
        <v>824</v>
      </c>
      <c r="H2020" s="68"/>
      <c r="I2020" s="67" t="s">
        <v>95</v>
      </c>
      <c r="J2020" s="66">
        <v>2100.0</v>
      </c>
      <c r="K2020" s="66">
        <v>235.57</v>
      </c>
      <c r="L2020" s="66">
        <v>2010.0</v>
      </c>
      <c r="M2020" s="67" t="s">
        <v>85</v>
      </c>
      <c r="N2020" s="66">
        <v>271.0</v>
      </c>
      <c r="O2020" s="68"/>
      <c r="P2020" s="66">
        <v>0.04</v>
      </c>
      <c r="Q2020" s="66"/>
      <c r="R2020" s="66">
        <v>1.5</v>
      </c>
      <c r="S2020" s="68"/>
      <c r="T2020" s="66">
        <v>1.0</v>
      </c>
      <c r="U2020" s="68"/>
      <c r="V2020" s="68"/>
      <c r="W2020" s="68"/>
      <c r="X2020" s="69"/>
      <c r="Y2020" s="69"/>
      <c r="Z2020" s="66">
        <v>1.0</v>
      </c>
      <c r="AA2020" s="66">
        <v>1.0</v>
      </c>
      <c r="AB2020" s="68"/>
      <c r="AC2020" s="68"/>
      <c r="AD2020" s="68"/>
      <c r="AE2020" s="68"/>
      <c r="AF2020" s="68"/>
      <c r="AG2020" s="68"/>
      <c r="AH2020" s="68"/>
      <c r="AI2020" s="68"/>
      <c r="AJ2020" s="68"/>
      <c r="AK2020" s="68"/>
      <c r="AL2020" s="68"/>
      <c r="AM2020" s="68"/>
      <c r="AN2020" s="68"/>
      <c r="AO2020" s="68"/>
      <c r="AP2020" s="68"/>
      <c r="AQ2020" s="68"/>
      <c r="AR2020" s="68"/>
      <c r="AS2020" s="68"/>
      <c r="AT2020" s="68"/>
      <c r="AU2020" s="68"/>
      <c r="AV2020" s="68"/>
      <c r="AW2020" s="68"/>
      <c r="AX2020" s="68"/>
      <c r="AY2020" s="68"/>
      <c r="AZ2020" s="68"/>
      <c r="BA2020" s="68"/>
      <c r="BB2020" s="68"/>
      <c r="BC2020" s="68"/>
      <c r="BD2020" s="68"/>
      <c r="BE2020" s="68"/>
      <c r="BF2020" s="68"/>
      <c r="BG2020" s="68"/>
      <c r="BH2020" s="68"/>
      <c r="BI2020" s="68"/>
      <c r="BJ2020" s="68"/>
      <c r="BK2020" s="68"/>
      <c r="BL2020" s="68"/>
      <c r="BM2020" s="68"/>
      <c r="BN2020" s="68"/>
      <c r="BO2020" s="68"/>
      <c r="BP2020" s="68"/>
      <c r="BQ2020" s="68"/>
      <c r="BR2020" s="68"/>
      <c r="BS2020" s="68"/>
      <c r="BT2020" s="68"/>
      <c r="BU2020" s="68"/>
      <c r="BV2020" s="68"/>
      <c r="BW2020" s="68"/>
      <c r="BX2020" s="68"/>
      <c r="BY2020" s="68"/>
      <c r="BZ2020" s="68"/>
      <c r="CA2020" s="68"/>
      <c r="CB2020" s="68"/>
      <c r="CC2020" s="68"/>
      <c r="CD2020" s="68"/>
      <c r="CE2020" s="68"/>
      <c r="CF2020" s="68"/>
      <c r="CG2020" s="68"/>
      <c r="CH2020" s="68"/>
      <c r="CI2020" s="68"/>
    </row>
    <row r="2021">
      <c r="A2021" s="66">
        <v>108.0</v>
      </c>
      <c r="B2021" s="68"/>
      <c r="C2021" s="67" t="s">
        <v>758</v>
      </c>
      <c r="D2021" s="67" t="s">
        <v>990</v>
      </c>
      <c r="E2021" s="66">
        <v>2020.0</v>
      </c>
      <c r="F2021" s="67" t="s">
        <v>991</v>
      </c>
      <c r="G2021" s="67" t="s">
        <v>824</v>
      </c>
      <c r="H2021" s="68"/>
      <c r="I2021" s="67" t="s">
        <v>95</v>
      </c>
      <c r="J2021" s="66">
        <v>2100.0</v>
      </c>
      <c r="K2021" s="66">
        <v>286.94</v>
      </c>
      <c r="L2021" s="66">
        <v>2010.0</v>
      </c>
      <c r="M2021" s="67" t="s">
        <v>85</v>
      </c>
      <c r="N2021" s="66">
        <v>271.0</v>
      </c>
      <c r="O2021" s="68"/>
      <c r="P2021" s="66">
        <v>0.05</v>
      </c>
      <c r="Q2021" s="66"/>
      <c r="R2021" s="66">
        <v>0.2</v>
      </c>
      <c r="S2021" s="68"/>
      <c r="T2021" s="66">
        <v>1.0</v>
      </c>
      <c r="U2021" s="68"/>
      <c r="V2021" s="68"/>
      <c r="W2021" s="68"/>
      <c r="X2021" s="69"/>
      <c r="Y2021" s="69"/>
      <c r="Z2021" s="66">
        <v>1.0</v>
      </c>
      <c r="AA2021" s="66">
        <v>1.0</v>
      </c>
      <c r="AB2021" s="68"/>
      <c r="AC2021" s="68"/>
      <c r="AD2021" s="68"/>
      <c r="AE2021" s="68"/>
      <c r="AF2021" s="68"/>
      <c r="AG2021" s="68"/>
      <c r="AH2021" s="68"/>
      <c r="AI2021" s="68"/>
      <c r="AJ2021" s="68"/>
      <c r="AK2021" s="68"/>
      <c r="AL2021" s="68"/>
      <c r="AM2021" s="68"/>
      <c r="AN2021" s="68"/>
      <c r="AO2021" s="68"/>
      <c r="AP2021" s="68"/>
      <c r="AQ2021" s="68"/>
      <c r="AR2021" s="68"/>
      <c r="AS2021" s="68"/>
      <c r="AT2021" s="68"/>
      <c r="AU2021" s="68"/>
      <c r="AV2021" s="68"/>
      <c r="AW2021" s="68"/>
      <c r="AX2021" s="68"/>
      <c r="AY2021" s="68"/>
      <c r="AZ2021" s="68"/>
      <c r="BA2021" s="68"/>
      <c r="BB2021" s="68"/>
      <c r="BC2021" s="68"/>
      <c r="BD2021" s="68"/>
      <c r="BE2021" s="68"/>
      <c r="BF2021" s="68"/>
      <c r="BG2021" s="68"/>
      <c r="BH2021" s="68"/>
      <c r="BI2021" s="68"/>
      <c r="BJ2021" s="68"/>
      <c r="BK2021" s="68"/>
      <c r="BL2021" s="68"/>
      <c r="BM2021" s="68"/>
      <c r="BN2021" s="68"/>
      <c r="BO2021" s="68"/>
      <c r="BP2021" s="68"/>
      <c r="BQ2021" s="68"/>
      <c r="BR2021" s="68"/>
      <c r="BS2021" s="68"/>
      <c r="BT2021" s="68"/>
      <c r="BU2021" s="68"/>
      <c r="BV2021" s="68"/>
      <c r="BW2021" s="68"/>
      <c r="BX2021" s="68"/>
      <c r="BY2021" s="68"/>
      <c r="BZ2021" s="68"/>
      <c r="CA2021" s="68"/>
      <c r="CB2021" s="68"/>
      <c r="CC2021" s="68"/>
      <c r="CD2021" s="68"/>
      <c r="CE2021" s="68"/>
      <c r="CF2021" s="68"/>
      <c r="CG2021" s="68"/>
      <c r="CH2021" s="68"/>
      <c r="CI2021" s="68"/>
    </row>
    <row r="2022">
      <c r="A2022" s="66">
        <v>108.0</v>
      </c>
      <c r="B2022" s="68"/>
      <c r="C2022" s="67" t="s">
        <v>758</v>
      </c>
      <c r="D2022" s="67" t="s">
        <v>990</v>
      </c>
      <c r="E2022" s="66">
        <v>2020.0</v>
      </c>
      <c r="F2022" s="67" t="s">
        <v>991</v>
      </c>
      <c r="G2022" s="67" t="s">
        <v>824</v>
      </c>
      <c r="H2022" s="68"/>
      <c r="I2022" s="67" t="s">
        <v>95</v>
      </c>
      <c r="J2022" s="66">
        <v>2100.0</v>
      </c>
      <c r="K2022" s="66">
        <v>259.53</v>
      </c>
      <c r="L2022" s="66">
        <v>2010.0</v>
      </c>
      <c r="M2022" s="67" t="s">
        <v>85</v>
      </c>
      <c r="N2022" s="66">
        <v>271.0</v>
      </c>
      <c r="O2022" s="68"/>
      <c r="P2022" s="66">
        <v>0.05</v>
      </c>
      <c r="Q2022" s="66"/>
      <c r="R2022" s="66">
        <v>0.5</v>
      </c>
      <c r="S2022" s="68"/>
      <c r="T2022" s="66">
        <v>1.0</v>
      </c>
      <c r="U2022" s="68"/>
      <c r="V2022" s="68"/>
      <c r="W2022" s="68"/>
      <c r="X2022" s="69"/>
      <c r="Y2022" s="69"/>
      <c r="Z2022" s="66">
        <v>1.0</v>
      </c>
      <c r="AA2022" s="66">
        <v>1.0</v>
      </c>
      <c r="AB2022" s="68"/>
      <c r="AC2022" s="68"/>
      <c r="AD2022" s="68"/>
      <c r="AE2022" s="68"/>
      <c r="AF2022" s="68"/>
      <c r="AG2022" s="68"/>
      <c r="AH2022" s="68"/>
      <c r="AI2022" s="68"/>
      <c r="AJ2022" s="68"/>
      <c r="AK2022" s="68"/>
      <c r="AL2022" s="68"/>
      <c r="AM2022" s="68"/>
      <c r="AN2022" s="68"/>
      <c r="AO2022" s="68"/>
      <c r="AP2022" s="68"/>
      <c r="AQ2022" s="68"/>
      <c r="AR2022" s="68"/>
      <c r="AS2022" s="68"/>
      <c r="AT2022" s="68"/>
      <c r="AU2022" s="68"/>
      <c r="AV2022" s="68"/>
      <c r="AW2022" s="68"/>
      <c r="AX2022" s="68"/>
      <c r="AY2022" s="68"/>
      <c r="AZ2022" s="68"/>
      <c r="BA2022" s="68"/>
      <c r="BB2022" s="68"/>
      <c r="BC2022" s="68"/>
      <c r="BD2022" s="68"/>
      <c r="BE2022" s="68"/>
      <c r="BF2022" s="68"/>
      <c r="BG2022" s="68"/>
      <c r="BH2022" s="68"/>
      <c r="BI2022" s="68"/>
      <c r="BJ2022" s="68"/>
      <c r="BK2022" s="68"/>
      <c r="BL2022" s="68"/>
      <c r="BM2022" s="68"/>
      <c r="BN2022" s="68"/>
      <c r="BO2022" s="68"/>
      <c r="BP2022" s="68"/>
      <c r="BQ2022" s="68"/>
      <c r="BR2022" s="68"/>
      <c r="BS2022" s="68"/>
      <c r="BT2022" s="68"/>
      <c r="BU2022" s="68"/>
      <c r="BV2022" s="68"/>
      <c r="BW2022" s="68"/>
      <c r="BX2022" s="68"/>
      <c r="BY2022" s="68"/>
      <c r="BZ2022" s="68"/>
      <c r="CA2022" s="68"/>
      <c r="CB2022" s="68"/>
      <c r="CC2022" s="68"/>
      <c r="CD2022" s="68"/>
      <c r="CE2022" s="68"/>
      <c r="CF2022" s="68"/>
      <c r="CG2022" s="68"/>
      <c r="CH2022" s="68"/>
      <c r="CI2022" s="68"/>
    </row>
    <row r="2023">
      <c r="A2023" s="66">
        <v>108.0</v>
      </c>
      <c r="B2023" s="68"/>
      <c r="C2023" s="67" t="s">
        <v>758</v>
      </c>
      <c r="D2023" s="67" t="s">
        <v>990</v>
      </c>
      <c r="E2023" s="66">
        <v>2020.0</v>
      </c>
      <c r="F2023" s="67" t="s">
        <v>991</v>
      </c>
      <c r="G2023" s="67" t="s">
        <v>824</v>
      </c>
      <c r="H2023" s="68"/>
      <c r="I2023" s="67" t="s">
        <v>95</v>
      </c>
      <c r="J2023" s="66">
        <v>2100.0</v>
      </c>
      <c r="K2023" s="66">
        <v>78.3</v>
      </c>
      <c r="L2023" s="66">
        <v>2010.0</v>
      </c>
      <c r="M2023" s="67" t="s">
        <v>85</v>
      </c>
      <c r="N2023" s="66">
        <v>271.0</v>
      </c>
      <c r="O2023" s="68"/>
      <c r="P2023" s="66">
        <v>0.06</v>
      </c>
      <c r="Q2023" s="66"/>
      <c r="R2023" s="66">
        <v>4.0</v>
      </c>
      <c r="S2023" s="68"/>
      <c r="T2023" s="66">
        <v>1.0</v>
      </c>
      <c r="U2023" s="68"/>
      <c r="V2023" s="68"/>
      <c r="W2023" s="68"/>
      <c r="X2023" s="69"/>
      <c r="Y2023" s="69"/>
      <c r="Z2023" s="66">
        <v>1.0</v>
      </c>
      <c r="AA2023" s="66">
        <v>1.0</v>
      </c>
      <c r="AB2023" s="68"/>
      <c r="AC2023" s="68"/>
      <c r="AD2023" s="68"/>
      <c r="AE2023" s="68"/>
      <c r="AF2023" s="68"/>
      <c r="AG2023" s="68"/>
      <c r="AH2023" s="68"/>
      <c r="AI2023" s="68"/>
      <c r="AJ2023" s="68"/>
      <c r="AK2023" s="68"/>
      <c r="AL2023" s="68"/>
      <c r="AM2023" s="68"/>
      <c r="AN2023" s="68"/>
      <c r="AO2023" s="68"/>
      <c r="AP2023" s="68"/>
      <c r="AQ2023" s="68"/>
      <c r="AR2023" s="68"/>
      <c r="AS2023" s="68"/>
      <c r="AT2023" s="68"/>
      <c r="AU2023" s="68"/>
      <c r="AV2023" s="68"/>
      <c r="AW2023" s="68"/>
      <c r="AX2023" s="68"/>
      <c r="AY2023" s="68"/>
      <c r="AZ2023" s="68"/>
      <c r="BA2023" s="68"/>
      <c r="BB2023" s="68"/>
      <c r="BC2023" s="68"/>
      <c r="BD2023" s="68"/>
      <c r="BE2023" s="68"/>
      <c r="BF2023" s="68"/>
      <c r="BG2023" s="68"/>
      <c r="BH2023" s="68"/>
      <c r="BI2023" s="68"/>
      <c r="BJ2023" s="68"/>
      <c r="BK2023" s="68"/>
      <c r="BL2023" s="68"/>
      <c r="BM2023" s="68"/>
      <c r="BN2023" s="68"/>
      <c r="BO2023" s="68"/>
      <c r="BP2023" s="68"/>
      <c r="BQ2023" s="68"/>
      <c r="BR2023" s="68"/>
      <c r="BS2023" s="68"/>
      <c r="BT2023" s="68"/>
      <c r="BU2023" s="68"/>
      <c r="BV2023" s="68"/>
      <c r="BW2023" s="68"/>
      <c r="BX2023" s="68"/>
      <c r="BY2023" s="68"/>
      <c r="BZ2023" s="68"/>
      <c r="CA2023" s="68"/>
      <c r="CB2023" s="68"/>
      <c r="CC2023" s="68"/>
      <c r="CD2023" s="68"/>
      <c r="CE2023" s="68"/>
      <c r="CF2023" s="68"/>
      <c r="CG2023" s="68"/>
      <c r="CH2023" s="68"/>
      <c r="CI2023" s="68"/>
    </row>
    <row r="2024">
      <c r="A2024" s="66">
        <v>108.0</v>
      </c>
      <c r="B2024" s="68"/>
      <c r="C2024" s="67" t="s">
        <v>758</v>
      </c>
      <c r="D2024" s="67" t="s">
        <v>990</v>
      </c>
      <c r="E2024" s="66">
        <v>2020.0</v>
      </c>
      <c r="F2024" s="67" t="s">
        <v>991</v>
      </c>
      <c r="G2024" s="67" t="s">
        <v>824</v>
      </c>
      <c r="H2024" s="68"/>
      <c r="I2024" s="67" t="s">
        <v>95</v>
      </c>
      <c r="J2024" s="66">
        <v>2100.0</v>
      </c>
      <c r="K2024" s="66">
        <v>78.34</v>
      </c>
      <c r="L2024" s="66">
        <v>2010.0</v>
      </c>
      <c r="M2024" s="67" t="s">
        <v>85</v>
      </c>
      <c r="N2024" s="66">
        <v>271.0</v>
      </c>
      <c r="O2024" s="68"/>
      <c r="P2024" s="66">
        <v>0.06</v>
      </c>
      <c r="Q2024" s="66"/>
      <c r="R2024" s="66">
        <v>4.0</v>
      </c>
      <c r="S2024" s="68"/>
      <c r="T2024" s="66">
        <v>1.0</v>
      </c>
      <c r="U2024" s="68"/>
      <c r="V2024" s="68"/>
      <c r="W2024" s="68"/>
      <c r="X2024" s="69"/>
      <c r="Y2024" s="69"/>
      <c r="Z2024" s="66">
        <v>1.0</v>
      </c>
      <c r="AA2024" s="66">
        <v>1.0</v>
      </c>
      <c r="AB2024" s="68"/>
      <c r="AC2024" s="68"/>
      <c r="AD2024" s="68"/>
      <c r="AE2024" s="68"/>
      <c r="AF2024" s="68"/>
      <c r="AG2024" s="68"/>
      <c r="AH2024" s="68"/>
      <c r="AI2024" s="68"/>
      <c r="AJ2024" s="68"/>
      <c r="AK2024" s="68"/>
      <c r="AL2024" s="68"/>
      <c r="AM2024" s="68"/>
      <c r="AN2024" s="68"/>
      <c r="AO2024" s="68"/>
      <c r="AP2024" s="68"/>
      <c r="AQ2024" s="68"/>
      <c r="AR2024" s="68"/>
      <c r="AS2024" s="68"/>
      <c r="AT2024" s="68"/>
      <c r="AU2024" s="68"/>
      <c r="AV2024" s="68"/>
      <c r="AW2024" s="68"/>
      <c r="AX2024" s="68"/>
      <c r="AY2024" s="68"/>
      <c r="AZ2024" s="68"/>
      <c r="BA2024" s="68"/>
      <c r="BB2024" s="68"/>
      <c r="BC2024" s="68"/>
      <c r="BD2024" s="68"/>
      <c r="BE2024" s="68"/>
      <c r="BF2024" s="68"/>
      <c r="BG2024" s="68"/>
      <c r="BH2024" s="68"/>
      <c r="BI2024" s="68"/>
      <c r="BJ2024" s="68"/>
      <c r="BK2024" s="68"/>
      <c r="BL2024" s="68"/>
      <c r="BM2024" s="68"/>
      <c r="BN2024" s="68"/>
      <c r="BO2024" s="68"/>
      <c r="BP2024" s="68"/>
      <c r="BQ2024" s="68"/>
      <c r="BR2024" s="68"/>
      <c r="BS2024" s="68"/>
      <c r="BT2024" s="68"/>
      <c r="BU2024" s="68"/>
      <c r="BV2024" s="68"/>
      <c r="BW2024" s="68"/>
      <c r="BX2024" s="68"/>
      <c r="BY2024" s="68"/>
      <c r="BZ2024" s="68"/>
      <c r="CA2024" s="68"/>
      <c r="CB2024" s="68"/>
      <c r="CC2024" s="68"/>
      <c r="CD2024" s="68"/>
      <c r="CE2024" s="68"/>
      <c r="CF2024" s="68"/>
      <c r="CG2024" s="68"/>
      <c r="CH2024" s="68"/>
      <c r="CI2024" s="68"/>
    </row>
    <row r="2025">
      <c r="A2025" s="66">
        <v>108.0</v>
      </c>
      <c r="B2025" s="68"/>
      <c r="C2025" s="67" t="s">
        <v>758</v>
      </c>
      <c r="D2025" s="67" t="s">
        <v>990</v>
      </c>
      <c r="E2025" s="66">
        <v>2020.0</v>
      </c>
      <c r="F2025" s="67" t="s">
        <v>991</v>
      </c>
      <c r="G2025" s="67" t="s">
        <v>824</v>
      </c>
      <c r="H2025" s="68"/>
      <c r="I2025" s="67" t="s">
        <v>95</v>
      </c>
      <c r="J2025" s="66">
        <v>2100.0</v>
      </c>
      <c r="K2025" s="66">
        <v>156.6</v>
      </c>
      <c r="L2025" s="66">
        <v>2010.0</v>
      </c>
      <c r="M2025" s="67" t="s">
        <v>85</v>
      </c>
      <c r="N2025" s="66">
        <v>271.0</v>
      </c>
      <c r="O2025" s="68"/>
      <c r="P2025" s="66">
        <v>0.07</v>
      </c>
      <c r="Q2025" s="66"/>
      <c r="R2025" s="66">
        <v>0.7</v>
      </c>
      <c r="S2025" s="68"/>
      <c r="T2025" s="66">
        <v>1.0</v>
      </c>
      <c r="U2025" s="68"/>
      <c r="V2025" s="68"/>
      <c r="W2025" s="68"/>
      <c r="X2025" s="69"/>
      <c r="Y2025" s="69"/>
      <c r="Z2025" s="66">
        <v>1.0</v>
      </c>
      <c r="AA2025" s="66">
        <v>1.0</v>
      </c>
      <c r="AB2025" s="68"/>
      <c r="AC2025" s="68"/>
      <c r="AD2025" s="68"/>
      <c r="AE2025" s="68"/>
      <c r="AF2025" s="68"/>
      <c r="AG2025" s="68"/>
      <c r="AH2025" s="68"/>
      <c r="AI2025" s="68"/>
      <c r="AJ2025" s="68"/>
      <c r="AK2025" s="68"/>
      <c r="AL2025" s="68"/>
      <c r="AM2025" s="68"/>
      <c r="AN2025" s="68"/>
      <c r="AO2025" s="68"/>
      <c r="AP2025" s="68"/>
      <c r="AQ2025" s="68"/>
      <c r="AR2025" s="68"/>
      <c r="AS2025" s="68"/>
      <c r="AT2025" s="68"/>
      <c r="AU2025" s="68"/>
      <c r="AV2025" s="68"/>
      <c r="AW2025" s="68"/>
      <c r="AX2025" s="68"/>
      <c r="AY2025" s="68"/>
      <c r="AZ2025" s="68"/>
      <c r="BA2025" s="68"/>
      <c r="BB2025" s="68"/>
      <c r="BC2025" s="68"/>
      <c r="BD2025" s="68"/>
      <c r="BE2025" s="68"/>
      <c r="BF2025" s="68"/>
      <c r="BG2025" s="68"/>
      <c r="BH2025" s="68"/>
      <c r="BI2025" s="68"/>
      <c r="BJ2025" s="68"/>
      <c r="BK2025" s="68"/>
      <c r="BL2025" s="68"/>
      <c r="BM2025" s="68"/>
      <c r="BN2025" s="68"/>
      <c r="BO2025" s="68"/>
      <c r="BP2025" s="68"/>
      <c r="BQ2025" s="68"/>
      <c r="BR2025" s="68"/>
      <c r="BS2025" s="68"/>
      <c r="BT2025" s="68"/>
      <c r="BU2025" s="68"/>
      <c r="BV2025" s="68"/>
      <c r="BW2025" s="68"/>
      <c r="BX2025" s="68"/>
      <c r="BY2025" s="68"/>
      <c r="BZ2025" s="68"/>
      <c r="CA2025" s="68"/>
      <c r="CB2025" s="68"/>
      <c r="CC2025" s="68"/>
      <c r="CD2025" s="68"/>
      <c r="CE2025" s="68"/>
      <c r="CF2025" s="68"/>
      <c r="CG2025" s="68"/>
      <c r="CH2025" s="68"/>
      <c r="CI2025" s="68"/>
    </row>
    <row r="2026">
      <c r="A2026" s="66">
        <v>108.0</v>
      </c>
      <c r="B2026" s="68"/>
      <c r="C2026" s="67" t="s">
        <v>758</v>
      </c>
      <c r="D2026" s="67" t="s">
        <v>990</v>
      </c>
      <c r="E2026" s="66">
        <v>2020.0</v>
      </c>
      <c r="F2026" s="67" t="s">
        <v>991</v>
      </c>
      <c r="G2026" s="67" t="s">
        <v>824</v>
      </c>
      <c r="H2026" s="68"/>
      <c r="I2026" s="67" t="s">
        <v>95</v>
      </c>
      <c r="J2026" s="66">
        <v>2100.0</v>
      </c>
      <c r="K2026" s="66">
        <v>118.99</v>
      </c>
      <c r="L2026" s="66">
        <v>2010.0</v>
      </c>
      <c r="M2026" s="67" t="s">
        <v>85</v>
      </c>
      <c r="N2026" s="66">
        <v>271.0</v>
      </c>
      <c r="O2026" s="68"/>
      <c r="P2026" s="66">
        <v>0.08</v>
      </c>
      <c r="Q2026" s="66"/>
      <c r="R2026" s="66">
        <v>1.0000001</v>
      </c>
      <c r="S2026" s="68"/>
      <c r="T2026" s="66">
        <v>1.0</v>
      </c>
      <c r="U2026" s="68"/>
      <c r="V2026" s="68"/>
      <c r="W2026" s="68"/>
      <c r="X2026" s="69"/>
      <c r="Y2026" s="69"/>
      <c r="Z2026" s="66">
        <v>1.0</v>
      </c>
      <c r="AA2026" s="66">
        <v>1.0</v>
      </c>
      <c r="AB2026" s="68"/>
      <c r="AC2026" s="68"/>
      <c r="AD2026" s="68"/>
      <c r="AE2026" s="68"/>
      <c r="AF2026" s="68"/>
      <c r="AG2026" s="68"/>
      <c r="AH2026" s="68"/>
      <c r="AI2026" s="68"/>
      <c r="AJ2026" s="68"/>
      <c r="AK2026" s="68"/>
      <c r="AL2026" s="68"/>
      <c r="AM2026" s="68"/>
      <c r="AN2026" s="68"/>
      <c r="AO2026" s="68"/>
      <c r="AP2026" s="68"/>
      <c r="AQ2026" s="68"/>
      <c r="AR2026" s="68"/>
      <c r="AS2026" s="68"/>
      <c r="AT2026" s="68"/>
      <c r="AU2026" s="68"/>
      <c r="AV2026" s="68"/>
      <c r="AW2026" s="68"/>
      <c r="AX2026" s="68"/>
      <c r="AY2026" s="68"/>
      <c r="AZ2026" s="68"/>
      <c r="BA2026" s="68"/>
      <c r="BB2026" s="68"/>
      <c r="BC2026" s="68"/>
      <c r="BD2026" s="68"/>
      <c r="BE2026" s="68"/>
      <c r="BF2026" s="68"/>
      <c r="BG2026" s="68"/>
      <c r="BH2026" s="68"/>
      <c r="BI2026" s="68"/>
      <c r="BJ2026" s="68"/>
      <c r="BK2026" s="68"/>
      <c r="BL2026" s="68"/>
      <c r="BM2026" s="68"/>
      <c r="BN2026" s="68"/>
      <c r="BO2026" s="68"/>
      <c r="BP2026" s="68"/>
      <c r="BQ2026" s="68"/>
      <c r="BR2026" s="68"/>
      <c r="BS2026" s="68"/>
      <c r="BT2026" s="68"/>
      <c r="BU2026" s="68"/>
      <c r="BV2026" s="68"/>
      <c r="BW2026" s="68"/>
      <c r="BX2026" s="68"/>
      <c r="BY2026" s="68"/>
      <c r="BZ2026" s="68"/>
      <c r="CA2026" s="68"/>
      <c r="CB2026" s="68"/>
      <c r="CC2026" s="68"/>
      <c r="CD2026" s="68"/>
      <c r="CE2026" s="68"/>
      <c r="CF2026" s="68"/>
      <c r="CG2026" s="68"/>
      <c r="CH2026" s="68"/>
      <c r="CI2026" s="68"/>
    </row>
    <row r="2027">
      <c r="A2027" s="66">
        <v>340.0</v>
      </c>
      <c r="B2027" s="68"/>
      <c r="C2027" s="67" t="s">
        <v>758</v>
      </c>
      <c r="D2027" s="67" t="s">
        <v>996</v>
      </c>
      <c r="E2027" s="66">
        <v>2020.0</v>
      </c>
      <c r="F2027" s="67" t="s">
        <v>997</v>
      </c>
      <c r="G2027" s="67" t="s">
        <v>520</v>
      </c>
      <c r="H2027" s="68"/>
      <c r="I2027" s="67" t="s">
        <v>95</v>
      </c>
      <c r="J2027" s="66">
        <v>2035.0</v>
      </c>
      <c r="K2027" s="66">
        <v>66.0</v>
      </c>
      <c r="L2027" s="66">
        <v>2015.0</v>
      </c>
      <c r="M2027" s="67" t="s">
        <v>998</v>
      </c>
      <c r="N2027" s="66">
        <v>43.0</v>
      </c>
      <c r="O2027" s="68"/>
      <c r="P2027" s="66">
        <v>1.5</v>
      </c>
      <c r="Q2027" s="66"/>
      <c r="R2027" s="66">
        <v>1.45</v>
      </c>
      <c r="S2027" s="68"/>
      <c r="T2027" s="68"/>
      <c r="U2027" s="68"/>
      <c r="V2027" s="68"/>
      <c r="W2027" s="68"/>
      <c r="X2027" s="68"/>
      <c r="Y2027" s="68"/>
      <c r="Z2027" s="68"/>
      <c r="AA2027" s="68"/>
      <c r="AB2027" s="68"/>
      <c r="AC2027" s="68"/>
      <c r="AD2027" s="68"/>
      <c r="AE2027" s="68"/>
      <c r="AF2027" s="68"/>
      <c r="AG2027" s="68"/>
      <c r="AH2027" s="68"/>
      <c r="AI2027" s="68"/>
      <c r="AJ2027" s="68"/>
      <c r="AK2027" s="68"/>
      <c r="AL2027" s="68"/>
      <c r="AM2027" s="68"/>
      <c r="AN2027" s="68"/>
      <c r="AO2027" s="68"/>
      <c r="AP2027" s="68"/>
      <c r="AQ2027" s="68"/>
      <c r="AR2027" s="68"/>
      <c r="AS2027" s="68"/>
      <c r="AT2027" s="68"/>
      <c r="AU2027" s="68"/>
      <c r="AV2027" s="68"/>
      <c r="AW2027" s="68"/>
      <c r="AX2027" s="68"/>
      <c r="AY2027" s="68"/>
      <c r="AZ2027" s="68"/>
      <c r="BA2027" s="68"/>
      <c r="BB2027" s="68"/>
      <c r="BC2027" s="68"/>
      <c r="BD2027" s="68"/>
      <c r="BE2027" s="68"/>
      <c r="BF2027" s="68"/>
      <c r="BG2027" s="68"/>
      <c r="BH2027" s="68"/>
      <c r="BI2027" s="68"/>
      <c r="BJ2027" s="68"/>
      <c r="BK2027" s="68"/>
      <c r="BL2027" s="68"/>
      <c r="BM2027" s="68"/>
      <c r="BN2027" s="68"/>
      <c r="BO2027" s="68"/>
      <c r="BP2027" s="68"/>
      <c r="BQ2027" s="68"/>
      <c r="BR2027" s="68"/>
      <c r="BS2027" s="68"/>
      <c r="BT2027" s="68"/>
      <c r="BU2027" s="68"/>
      <c r="BV2027" s="68"/>
      <c r="BW2027" s="68"/>
      <c r="BX2027" s="68"/>
      <c r="BY2027" s="68"/>
      <c r="BZ2027" s="68"/>
      <c r="CA2027" s="68"/>
      <c r="CB2027" s="68"/>
      <c r="CC2027" s="68"/>
      <c r="CD2027" s="68"/>
      <c r="CE2027" s="68"/>
      <c r="CF2027" s="68"/>
      <c r="CG2027" s="68"/>
      <c r="CH2027" s="68"/>
      <c r="CI2027" s="68"/>
    </row>
    <row r="2028">
      <c r="A2028" s="66">
        <v>340.0</v>
      </c>
      <c r="B2028" s="68"/>
      <c r="C2028" s="67" t="s">
        <v>758</v>
      </c>
      <c r="D2028" s="67" t="s">
        <v>996</v>
      </c>
      <c r="E2028" s="66">
        <v>2020.0</v>
      </c>
      <c r="F2028" s="67" t="s">
        <v>997</v>
      </c>
      <c r="G2028" s="67" t="s">
        <v>520</v>
      </c>
      <c r="H2028" s="68"/>
      <c r="I2028" s="67" t="s">
        <v>95</v>
      </c>
      <c r="J2028" s="66">
        <v>2035.0</v>
      </c>
      <c r="K2028" s="66">
        <v>95.0</v>
      </c>
      <c r="L2028" s="66">
        <v>2015.0</v>
      </c>
      <c r="M2028" s="67" t="s">
        <v>999</v>
      </c>
      <c r="N2028" s="66">
        <v>43.0</v>
      </c>
      <c r="O2028" s="68"/>
      <c r="P2028" s="66">
        <v>1.5</v>
      </c>
      <c r="Q2028" s="66"/>
      <c r="R2028" s="66">
        <v>1.45</v>
      </c>
      <c r="S2028" s="68"/>
      <c r="T2028" s="66">
        <v>1.0</v>
      </c>
      <c r="U2028" s="68"/>
      <c r="V2028" s="68"/>
      <c r="W2028" s="68"/>
      <c r="X2028" s="68"/>
      <c r="Y2028" s="68"/>
      <c r="Z2028" s="68"/>
      <c r="AA2028" s="68"/>
      <c r="AB2028" s="68"/>
      <c r="AC2028" s="68"/>
      <c r="AD2028" s="68"/>
      <c r="AE2028" s="68"/>
      <c r="AF2028" s="68"/>
      <c r="AG2028" s="68"/>
      <c r="AH2028" s="68"/>
      <c r="AI2028" s="68"/>
      <c r="AJ2028" s="68"/>
      <c r="AK2028" s="68"/>
      <c r="AL2028" s="68"/>
      <c r="AM2028" s="68"/>
      <c r="AN2028" s="68"/>
      <c r="AO2028" s="68"/>
      <c r="AP2028" s="68"/>
      <c r="AQ2028" s="68"/>
      <c r="AR2028" s="68"/>
      <c r="AS2028" s="68"/>
      <c r="AT2028" s="68"/>
      <c r="AU2028" s="68"/>
      <c r="AV2028" s="68"/>
      <c r="AW2028" s="68"/>
      <c r="AX2028" s="68"/>
      <c r="AY2028" s="68"/>
      <c r="AZ2028" s="68"/>
      <c r="BA2028" s="68"/>
      <c r="BB2028" s="68"/>
      <c r="BC2028" s="68"/>
      <c r="BD2028" s="68"/>
      <c r="BE2028" s="68"/>
      <c r="BF2028" s="68"/>
      <c r="BG2028" s="68"/>
      <c r="BH2028" s="68"/>
      <c r="BI2028" s="68"/>
      <c r="BJ2028" s="68"/>
      <c r="BK2028" s="68"/>
      <c r="BL2028" s="68"/>
      <c r="BM2028" s="68"/>
      <c r="BN2028" s="68"/>
      <c r="BO2028" s="68"/>
      <c r="BP2028" s="68"/>
      <c r="BQ2028" s="68"/>
      <c r="BR2028" s="68"/>
      <c r="BS2028" s="68"/>
      <c r="BT2028" s="68"/>
      <c r="BU2028" s="68"/>
      <c r="BV2028" s="68"/>
      <c r="BW2028" s="68"/>
      <c r="BX2028" s="68"/>
      <c r="BY2028" s="68"/>
      <c r="BZ2028" s="68"/>
      <c r="CA2028" s="68"/>
      <c r="CB2028" s="68"/>
      <c r="CC2028" s="68"/>
      <c r="CD2028" s="68"/>
      <c r="CE2028" s="68"/>
      <c r="CF2028" s="68"/>
      <c r="CG2028" s="68"/>
      <c r="CH2028" s="68"/>
      <c r="CI2028" s="68"/>
    </row>
    <row r="2029">
      <c r="A2029" s="66">
        <v>340.0</v>
      </c>
      <c r="B2029" s="68"/>
      <c r="C2029" s="67" t="s">
        <v>758</v>
      </c>
      <c r="D2029" s="67" t="s">
        <v>996</v>
      </c>
      <c r="E2029" s="66">
        <v>2020.0</v>
      </c>
      <c r="F2029" s="67" t="s">
        <v>997</v>
      </c>
      <c r="G2029" s="67" t="s">
        <v>520</v>
      </c>
      <c r="H2029" s="68"/>
      <c r="I2029" s="67" t="s">
        <v>95</v>
      </c>
      <c r="J2029" s="66">
        <v>2035.0</v>
      </c>
      <c r="K2029" s="66">
        <v>198.0</v>
      </c>
      <c r="L2029" s="66">
        <v>2015.0</v>
      </c>
      <c r="M2029" s="67" t="s">
        <v>1000</v>
      </c>
      <c r="N2029" s="66">
        <v>43.0</v>
      </c>
      <c r="O2029" s="68"/>
      <c r="P2029" s="66">
        <v>1.5</v>
      </c>
      <c r="Q2029" s="66"/>
      <c r="R2029" s="66">
        <v>1.45</v>
      </c>
      <c r="S2029" s="68"/>
      <c r="T2029" s="66">
        <v>1.0</v>
      </c>
      <c r="U2029" s="68"/>
      <c r="V2029" s="68"/>
      <c r="W2029" s="68"/>
      <c r="X2029" s="68"/>
      <c r="Y2029" s="68"/>
      <c r="Z2029" s="68"/>
      <c r="AA2029" s="68"/>
      <c r="AB2029" s="68"/>
      <c r="AC2029" s="68"/>
      <c r="AD2029" s="68"/>
      <c r="AE2029" s="68"/>
      <c r="AF2029" s="68"/>
      <c r="AG2029" s="68"/>
      <c r="AH2029" s="68"/>
      <c r="AI2029" s="68"/>
      <c r="AJ2029" s="68"/>
      <c r="AK2029" s="68"/>
      <c r="AL2029" s="68"/>
      <c r="AM2029" s="68"/>
      <c r="AN2029" s="68"/>
      <c r="AO2029" s="68"/>
      <c r="AP2029" s="68"/>
      <c r="AQ2029" s="68"/>
      <c r="AR2029" s="68"/>
      <c r="AS2029" s="68"/>
      <c r="AT2029" s="68"/>
      <c r="AU2029" s="68"/>
      <c r="AV2029" s="68"/>
      <c r="AW2029" s="68"/>
      <c r="AX2029" s="68"/>
      <c r="AY2029" s="68"/>
      <c r="AZ2029" s="68"/>
      <c r="BA2029" s="68"/>
      <c r="BB2029" s="68"/>
      <c r="BC2029" s="68"/>
      <c r="BD2029" s="68"/>
      <c r="BE2029" s="68"/>
      <c r="BF2029" s="68"/>
      <c r="BG2029" s="68"/>
      <c r="BH2029" s="68"/>
      <c r="BI2029" s="68"/>
      <c r="BJ2029" s="68"/>
      <c r="BK2029" s="68"/>
      <c r="BL2029" s="68"/>
      <c r="BM2029" s="68"/>
      <c r="BN2029" s="68"/>
      <c r="BO2029" s="68"/>
      <c r="BP2029" s="68"/>
      <c r="BQ2029" s="68"/>
      <c r="BR2029" s="68"/>
      <c r="BS2029" s="68"/>
      <c r="BT2029" s="68"/>
      <c r="BU2029" s="68"/>
      <c r="BV2029" s="68"/>
      <c r="BW2029" s="68"/>
      <c r="BX2029" s="68"/>
      <c r="BY2029" s="68"/>
      <c r="BZ2029" s="68"/>
      <c r="CA2029" s="68"/>
      <c r="CB2029" s="68"/>
      <c r="CC2029" s="68"/>
      <c r="CD2029" s="68"/>
      <c r="CE2029" s="68"/>
      <c r="CF2029" s="68"/>
      <c r="CG2029" s="68"/>
      <c r="CH2029" s="68"/>
      <c r="CI2029" s="68"/>
    </row>
    <row r="2030">
      <c r="A2030" s="66">
        <v>340.0</v>
      </c>
      <c r="B2030" s="68"/>
      <c r="C2030" s="67" t="s">
        <v>758</v>
      </c>
      <c r="D2030" s="67" t="s">
        <v>996</v>
      </c>
      <c r="E2030" s="66">
        <v>2020.0</v>
      </c>
      <c r="F2030" s="67" t="s">
        <v>997</v>
      </c>
      <c r="G2030" s="67" t="s">
        <v>520</v>
      </c>
      <c r="H2030" s="68"/>
      <c r="I2030" s="67" t="s">
        <v>95</v>
      </c>
      <c r="J2030" s="66">
        <v>2035.0</v>
      </c>
      <c r="K2030" s="66">
        <v>191.0</v>
      </c>
      <c r="L2030" s="66">
        <v>2015.0</v>
      </c>
      <c r="M2030" s="67" t="s">
        <v>1001</v>
      </c>
      <c r="N2030" s="66">
        <v>43.0</v>
      </c>
      <c r="O2030" s="68"/>
      <c r="P2030" s="66">
        <v>1.5</v>
      </c>
      <c r="Q2030" s="66"/>
      <c r="R2030" s="66">
        <v>1.45</v>
      </c>
      <c r="S2030" s="68"/>
      <c r="T2030" s="66">
        <v>1.0</v>
      </c>
      <c r="U2030" s="68"/>
      <c r="V2030" s="68"/>
      <c r="W2030" s="68"/>
      <c r="X2030" s="68"/>
      <c r="Y2030" s="68"/>
      <c r="Z2030" s="68"/>
      <c r="AA2030" s="68"/>
      <c r="AB2030" s="68"/>
      <c r="AC2030" s="68"/>
      <c r="AD2030" s="68"/>
      <c r="AE2030" s="68"/>
      <c r="AF2030" s="68"/>
      <c r="AG2030" s="68"/>
      <c r="AH2030" s="68"/>
      <c r="AI2030" s="68"/>
      <c r="AJ2030" s="68"/>
      <c r="AK2030" s="68"/>
      <c r="AL2030" s="68"/>
      <c r="AM2030" s="68"/>
      <c r="AN2030" s="68"/>
      <c r="AO2030" s="68"/>
      <c r="AP2030" s="68"/>
      <c r="AQ2030" s="68"/>
      <c r="AR2030" s="68"/>
      <c r="AS2030" s="68"/>
      <c r="AT2030" s="68"/>
      <c r="AU2030" s="68"/>
      <c r="AV2030" s="68"/>
      <c r="AW2030" s="68"/>
      <c r="AX2030" s="68"/>
      <c r="AY2030" s="68"/>
      <c r="AZ2030" s="68"/>
      <c r="BA2030" s="68"/>
      <c r="BB2030" s="68"/>
      <c r="BC2030" s="68"/>
      <c r="BD2030" s="68"/>
      <c r="BE2030" s="68"/>
      <c r="BF2030" s="68"/>
      <c r="BG2030" s="68"/>
      <c r="BH2030" s="68"/>
      <c r="BI2030" s="68"/>
      <c r="BJ2030" s="68"/>
      <c r="BK2030" s="68"/>
      <c r="BL2030" s="68"/>
      <c r="BM2030" s="68"/>
      <c r="BN2030" s="68"/>
      <c r="BO2030" s="68"/>
      <c r="BP2030" s="68"/>
      <c r="BQ2030" s="68"/>
      <c r="BR2030" s="68"/>
      <c r="BS2030" s="68"/>
      <c r="BT2030" s="68"/>
      <c r="BU2030" s="68"/>
      <c r="BV2030" s="68"/>
      <c r="BW2030" s="68"/>
      <c r="BX2030" s="68"/>
      <c r="BY2030" s="68"/>
      <c r="BZ2030" s="68"/>
      <c r="CA2030" s="68"/>
      <c r="CB2030" s="68"/>
      <c r="CC2030" s="68"/>
      <c r="CD2030" s="68"/>
      <c r="CE2030" s="68"/>
      <c r="CF2030" s="68"/>
      <c r="CG2030" s="68"/>
      <c r="CH2030" s="68"/>
      <c r="CI2030" s="68"/>
    </row>
    <row r="2031">
      <c r="A2031" s="66">
        <v>340.0</v>
      </c>
      <c r="B2031" s="68"/>
      <c r="C2031" s="67" t="s">
        <v>758</v>
      </c>
      <c r="D2031" s="67" t="s">
        <v>996</v>
      </c>
      <c r="E2031" s="66">
        <v>2020.0</v>
      </c>
      <c r="F2031" s="67" t="s">
        <v>997</v>
      </c>
      <c r="G2031" s="67" t="s">
        <v>520</v>
      </c>
      <c r="H2031" s="68"/>
      <c r="I2031" s="67" t="s">
        <v>84</v>
      </c>
      <c r="J2031" s="66">
        <v>2035.0</v>
      </c>
      <c r="K2031" s="66">
        <v>357.0</v>
      </c>
      <c r="L2031" s="66">
        <v>2015.0</v>
      </c>
      <c r="M2031" s="67" t="s">
        <v>1002</v>
      </c>
      <c r="N2031" s="66">
        <v>43.0</v>
      </c>
      <c r="O2031" s="68"/>
      <c r="P2031" s="66">
        <v>1.5</v>
      </c>
      <c r="Q2031" s="66"/>
      <c r="R2031" s="66">
        <v>1.45</v>
      </c>
      <c r="S2031" s="68"/>
      <c r="T2031" s="66">
        <v>1.0</v>
      </c>
      <c r="U2031" s="68"/>
      <c r="V2031" s="68"/>
      <c r="W2031" s="68"/>
      <c r="X2031" s="68"/>
      <c r="Y2031" s="68"/>
      <c r="Z2031" s="68"/>
      <c r="AA2031" s="68"/>
      <c r="AB2031" s="68"/>
      <c r="AC2031" s="68"/>
      <c r="AD2031" s="68"/>
      <c r="AE2031" s="68"/>
      <c r="AF2031" s="68"/>
      <c r="AG2031" s="68"/>
      <c r="AH2031" s="68"/>
      <c r="AI2031" s="68"/>
      <c r="AJ2031" s="68"/>
      <c r="AK2031" s="68"/>
      <c r="AL2031" s="68"/>
      <c r="AM2031" s="68"/>
      <c r="AN2031" s="68"/>
      <c r="AO2031" s="68"/>
      <c r="AP2031" s="68"/>
      <c r="AQ2031" s="68"/>
      <c r="AR2031" s="68"/>
      <c r="AS2031" s="68"/>
      <c r="AT2031" s="68"/>
      <c r="AU2031" s="68"/>
      <c r="AV2031" s="68"/>
      <c r="AW2031" s="68"/>
      <c r="AX2031" s="68"/>
      <c r="AY2031" s="68"/>
      <c r="AZ2031" s="68"/>
      <c r="BA2031" s="68"/>
      <c r="BB2031" s="68"/>
      <c r="BC2031" s="68"/>
      <c r="BD2031" s="68"/>
      <c r="BE2031" s="68"/>
      <c r="BF2031" s="68"/>
      <c r="BG2031" s="68"/>
      <c r="BH2031" s="68"/>
      <c r="BI2031" s="68"/>
      <c r="BJ2031" s="68"/>
      <c r="BK2031" s="68"/>
      <c r="BL2031" s="68"/>
      <c r="BM2031" s="68"/>
      <c r="BN2031" s="68"/>
      <c r="BO2031" s="68"/>
      <c r="BP2031" s="68"/>
      <c r="BQ2031" s="68"/>
      <c r="BR2031" s="68"/>
      <c r="BS2031" s="68"/>
      <c r="BT2031" s="68"/>
      <c r="BU2031" s="68"/>
      <c r="BV2031" s="68"/>
      <c r="BW2031" s="68"/>
      <c r="BX2031" s="68"/>
      <c r="BY2031" s="68"/>
      <c r="BZ2031" s="68"/>
      <c r="CA2031" s="68"/>
      <c r="CB2031" s="68"/>
      <c r="CC2031" s="68"/>
      <c r="CD2031" s="68"/>
      <c r="CE2031" s="68"/>
      <c r="CF2031" s="68"/>
      <c r="CG2031" s="68"/>
      <c r="CH2031" s="68"/>
      <c r="CI2031" s="68"/>
    </row>
    <row r="2032">
      <c r="A2032" s="66">
        <v>340.0</v>
      </c>
      <c r="B2032" s="68"/>
      <c r="C2032" s="67" t="s">
        <v>758</v>
      </c>
      <c r="D2032" s="67" t="s">
        <v>996</v>
      </c>
      <c r="E2032" s="66">
        <v>2020.0</v>
      </c>
      <c r="F2032" s="67" t="s">
        <v>997</v>
      </c>
      <c r="G2032" s="67" t="s">
        <v>520</v>
      </c>
      <c r="H2032" s="68"/>
      <c r="I2032" s="67" t="s">
        <v>95</v>
      </c>
      <c r="J2032" s="66">
        <v>2035.0</v>
      </c>
      <c r="K2032" s="66">
        <v>238.0</v>
      </c>
      <c r="L2032" s="66">
        <v>2015.0</v>
      </c>
      <c r="M2032" s="67" t="s">
        <v>998</v>
      </c>
      <c r="N2032" s="66">
        <v>162.0</v>
      </c>
      <c r="O2032" s="68"/>
      <c r="P2032" s="66">
        <v>2.0</v>
      </c>
      <c r="Q2032" s="66"/>
      <c r="R2032" s="66">
        <v>0.0</v>
      </c>
      <c r="S2032" s="68"/>
      <c r="T2032" s="68"/>
      <c r="U2032" s="68"/>
      <c r="V2032" s="68"/>
      <c r="W2032" s="68"/>
      <c r="X2032" s="68"/>
      <c r="Y2032" s="68"/>
      <c r="Z2032" s="68"/>
      <c r="AA2032" s="68"/>
      <c r="AB2032" s="68"/>
      <c r="AC2032" s="68"/>
      <c r="AD2032" s="68"/>
      <c r="AE2032" s="68"/>
      <c r="AF2032" s="68"/>
      <c r="AG2032" s="68"/>
      <c r="AH2032" s="68"/>
      <c r="AI2032" s="68"/>
      <c r="AJ2032" s="68"/>
      <c r="AK2032" s="68"/>
      <c r="AL2032" s="68"/>
      <c r="AM2032" s="68"/>
      <c r="AN2032" s="68"/>
      <c r="AO2032" s="68"/>
      <c r="AP2032" s="68"/>
      <c r="AQ2032" s="68"/>
      <c r="AR2032" s="68"/>
      <c r="AS2032" s="68"/>
      <c r="AT2032" s="68"/>
      <c r="AU2032" s="68"/>
      <c r="AV2032" s="68"/>
      <c r="AW2032" s="68"/>
      <c r="AX2032" s="68"/>
      <c r="AY2032" s="68"/>
      <c r="AZ2032" s="68"/>
      <c r="BA2032" s="68"/>
      <c r="BB2032" s="68"/>
      <c r="BC2032" s="68"/>
      <c r="BD2032" s="68"/>
      <c r="BE2032" s="68"/>
      <c r="BF2032" s="68"/>
      <c r="BG2032" s="68"/>
      <c r="BH2032" s="68"/>
      <c r="BI2032" s="68"/>
      <c r="BJ2032" s="68"/>
      <c r="BK2032" s="68"/>
      <c r="BL2032" s="68"/>
      <c r="BM2032" s="68"/>
      <c r="BN2032" s="68"/>
      <c r="BO2032" s="68"/>
      <c r="BP2032" s="68"/>
      <c r="BQ2032" s="68"/>
      <c r="BR2032" s="68"/>
      <c r="BS2032" s="68"/>
      <c r="BT2032" s="68"/>
      <c r="BU2032" s="68"/>
      <c r="BV2032" s="68"/>
      <c r="BW2032" s="68"/>
      <c r="BX2032" s="68"/>
      <c r="BY2032" s="68"/>
      <c r="BZ2032" s="68"/>
      <c r="CA2032" s="68"/>
      <c r="CB2032" s="68"/>
      <c r="CC2032" s="68"/>
      <c r="CD2032" s="68"/>
      <c r="CE2032" s="68"/>
      <c r="CF2032" s="68"/>
      <c r="CG2032" s="68"/>
      <c r="CH2032" s="68"/>
      <c r="CI2032" s="68"/>
    </row>
    <row r="2033">
      <c r="A2033" s="66">
        <v>340.0</v>
      </c>
      <c r="B2033" s="68"/>
      <c r="C2033" s="67" t="s">
        <v>758</v>
      </c>
      <c r="D2033" s="67" t="s">
        <v>996</v>
      </c>
      <c r="E2033" s="66">
        <v>2020.0</v>
      </c>
      <c r="F2033" s="67" t="s">
        <v>997</v>
      </c>
      <c r="G2033" s="67" t="s">
        <v>520</v>
      </c>
      <c r="H2033" s="68"/>
      <c r="I2033" s="67" t="s">
        <v>95</v>
      </c>
      <c r="J2033" s="66">
        <v>2035.0</v>
      </c>
      <c r="K2033" s="66">
        <v>324.0</v>
      </c>
      <c r="L2033" s="66">
        <v>2015.0</v>
      </c>
      <c r="M2033" s="67" t="s">
        <v>999</v>
      </c>
      <c r="N2033" s="66">
        <v>162.0</v>
      </c>
      <c r="O2033" s="68"/>
      <c r="P2033" s="66">
        <v>2.0</v>
      </c>
      <c r="Q2033" s="66"/>
      <c r="R2033" s="66">
        <v>0.0</v>
      </c>
      <c r="S2033" s="68"/>
      <c r="T2033" s="66">
        <v>1.0</v>
      </c>
      <c r="U2033" s="68"/>
      <c r="V2033" s="68"/>
      <c r="W2033" s="68"/>
      <c r="X2033" s="68"/>
      <c r="Y2033" s="68"/>
      <c r="Z2033" s="68"/>
      <c r="AA2033" s="68"/>
      <c r="AB2033" s="68"/>
      <c r="AC2033" s="68"/>
      <c r="AD2033" s="68"/>
      <c r="AE2033" s="68"/>
      <c r="AF2033" s="68"/>
      <c r="AG2033" s="68"/>
      <c r="AH2033" s="68"/>
      <c r="AI2033" s="68"/>
      <c r="AJ2033" s="68"/>
      <c r="AK2033" s="68"/>
      <c r="AL2033" s="68"/>
      <c r="AM2033" s="68"/>
      <c r="AN2033" s="68"/>
      <c r="AO2033" s="68"/>
      <c r="AP2033" s="68"/>
      <c r="AQ2033" s="68"/>
      <c r="AR2033" s="68"/>
      <c r="AS2033" s="68"/>
      <c r="AT2033" s="68"/>
      <c r="AU2033" s="68"/>
      <c r="AV2033" s="68"/>
      <c r="AW2033" s="68"/>
      <c r="AX2033" s="68"/>
      <c r="AY2033" s="68"/>
      <c r="AZ2033" s="68"/>
      <c r="BA2033" s="68"/>
      <c r="BB2033" s="68"/>
      <c r="BC2033" s="68"/>
      <c r="BD2033" s="68"/>
      <c r="BE2033" s="68"/>
      <c r="BF2033" s="68"/>
      <c r="BG2033" s="68"/>
      <c r="BH2033" s="68"/>
      <c r="BI2033" s="68"/>
      <c r="BJ2033" s="68"/>
      <c r="BK2033" s="68"/>
      <c r="BL2033" s="68"/>
      <c r="BM2033" s="68"/>
      <c r="BN2033" s="68"/>
      <c r="BO2033" s="68"/>
      <c r="BP2033" s="68"/>
      <c r="BQ2033" s="68"/>
      <c r="BR2033" s="68"/>
      <c r="BS2033" s="68"/>
      <c r="BT2033" s="68"/>
      <c r="BU2033" s="68"/>
      <c r="BV2033" s="68"/>
      <c r="BW2033" s="68"/>
      <c r="BX2033" s="68"/>
      <c r="BY2033" s="68"/>
      <c r="BZ2033" s="68"/>
      <c r="CA2033" s="68"/>
      <c r="CB2033" s="68"/>
      <c r="CC2033" s="68"/>
      <c r="CD2033" s="68"/>
      <c r="CE2033" s="68"/>
      <c r="CF2033" s="68"/>
      <c r="CG2033" s="68"/>
      <c r="CH2033" s="68"/>
      <c r="CI2033" s="68"/>
    </row>
    <row r="2034">
      <c r="A2034" s="66">
        <v>340.0</v>
      </c>
      <c r="B2034" s="68"/>
      <c r="C2034" s="67" t="s">
        <v>758</v>
      </c>
      <c r="D2034" s="67" t="s">
        <v>996</v>
      </c>
      <c r="E2034" s="66">
        <v>2020.0</v>
      </c>
      <c r="F2034" s="67" t="s">
        <v>997</v>
      </c>
      <c r="G2034" s="67" t="s">
        <v>520</v>
      </c>
      <c r="H2034" s="68"/>
      <c r="I2034" s="67" t="s">
        <v>95</v>
      </c>
      <c r="J2034" s="66">
        <v>2035.0</v>
      </c>
      <c r="K2034" s="66">
        <v>407.0</v>
      </c>
      <c r="L2034" s="66">
        <v>2015.0</v>
      </c>
      <c r="M2034" s="67" t="s">
        <v>1000</v>
      </c>
      <c r="N2034" s="66">
        <v>162.0</v>
      </c>
      <c r="O2034" s="68"/>
      <c r="P2034" s="66">
        <v>2.0</v>
      </c>
      <c r="Q2034" s="66"/>
      <c r="R2034" s="66">
        <v>0.0</v>
      </c>
      <c r="S2034" s="68"/>
      <c r="T2034" s="66">
        <v>1.0</v>
      </c>
      <c r="U2034" s="68"/>
      <c r="V2034" s="68"/>
      <c r="W2034" s="68"/>
      <c r="X2034" s="68"/>
      <c r="Y2034" s="68"/>
      <c r="Z2034" s="68"/>
      <c r="AA2034" s="68"/>
      <c r="AB2034" s="68"/>
      <c r="AC2034" s="68"/>
      <c r="AD2034" s="68"/>
      <c r="AE2034" s="68"/>
      <c r="AF2034" s="68"/>
      <c r="AG2034" s="68"/>
      <c r="AH2034" s="68"/>
      <c r="AI2034" s="68"/>
      <c r="AJ2034" s="68"/>
      <c r="AK2034" s="68"/>
      <c r="AL2034" s="68"/>
      <c r="AM2034" s="68"/>
      <c r="AN2034" s="68"/>
      <c r="AO2034" s="68"/>
      <c r="AP2034" s="68"/>
      <c r="AQ2034" s="68"/>
      <c r="AR2034" s="68"/>
      <c r="AS2034" s="68"/>
      <c r="AT2034" s="68"/>
      <c r="AU2034" s="68"/>
      <c r="AV2034" s="68"/>
      <c r="AW2034" s="68"/>
      <c r="AX2034" s="68"/>
      <c r="AY2034" s="68"/>
      <c r="AZ2034" s="68"/>
      <c r="BA2034" s="68"/>
      <c r="BB2034" s="68"/>
      <c r="BC2034" s="68"/>
      <c r="BD2034" s="68"/>
      <c r="BE2034" s="68"/>
      <c r="BF2034" s="68"/>
      <c r="BG2034" s="68"/>
      <c r="BH2034" s="68"/>
      <c r="BI2034" s="68"/>
      <c r="BJ2034" s="68"/>
      <c r="BK2034" s="68"/>
      <c r="BL2034" s="68"/>
      <c r="BM2034" s="68"/>
      <c r="BN2034" s="68"/>
      <c r="BO2034" s="68"/>
      <c r="BP2034" s="68"/>
      <c r="BQ2034" s="68"/>
      <c r="BR2034" s="68"/>
      <c r="BS2034" s="68"/>
      <c r="BT2034" s="68"/>
      <c r="BU2034" s="68"/>
      <c r="BV2034" s="68"/>
      <c r="BW2034" s="68"/>
      <c r="BX2034" s="68"/>
      <c r="BY2034" s="68"/>
      <c r="BZ2034" s="68"/>
      <c r="CA2034" s="68"/>
      <c r="CB2034" s="68"/>
      <c r="CC2034" s="68"/>
      <c r="CD2034" s="68"/>
      <c r="CE2034" s="68"/>
      <c r="CF2034" s="68"/>
      <c r="CG2034" s="68"/>
      <c r="CH2034" s="68"/>
      <c r="CI2034" s="68"/>
    </row>
    <row r="2035">
      <c r="A2035" s="66">
        <v>340.0</v>
      </c>
      <c r="B2035" s="68"/>
      <c r="C2035" s="67" t="s">
        <v>758</v>
      </c>
      <c r="D2035" s="67" t="s">
        <v>996</v>
      </c>
      <c r="E2035" s="66">
        <v>2020.0</v>
      </c>
      <c r="F2035" s="67" t="s">
        <v>997</v>
      </c>
      <c r="G2035" s="67" t="s">
        <v>520</v>
      </c>
      <c r="H2035" s="68"/>
      <c r="I2035" s="67" t="s">
        <v>95</v>
      </c>
      <c r="J2035" s="66">
        <v>2035.0</v>
      </c>
      <c r="K2035" s="66">
        <v>544.0</v>
      </c>
      <c r="L2035" s="66">
        <v>2015.0</v>
      </c>
      <c r="M2035" s="67" t="s">
        <v>1001</v>
      </c>
      <c r="N2035" s="66">
        <v>162.0</v>
      </c>
      <c r="O2035" s="68"/>
      <c r="P2035" s="66">
        <v>2.0</v>
      </c>
      <c r="Q2035" s="66"/>
      <c r="R2035" s="66">
        <v>0.0</v>
      </c>
      <c r="S2035" s="68"/>
      <c r="T2035" s="66">
        <v>1.0</v>
      </c>
      <c r="U2035" s="68"/>
      <c r="V2035" s="68"/>
      <c r="W2035" s="68"/>
      <c r="X2035" s="68"/>
      <c r="Y2035" s="68"/>
      <c r="Z2035" s="68"/>
      <c r="AA2035" s="68"/>
      <c r="AB2035" s="68"/>
      <c r="AC2035" s="68"/>
      <c r="AD2035" s="68"/>
      <c r="AE2035" s="68"/>
      <c r="AF2035" s="68"/>
      <c r="AG2035" s="68"/>
      <c r="AH2035" s="68"/>
      <c r="AI2035" s="68"/>
      <c r="AJ2035" s="68"/>
      <c r="AK2035" s="68"/>
      <c r="AL2035" s="68"/>
      <c r="AM2035" s="68"/>
      <c r="AN2035" s="68"/>
      <c r="AO2035" s="68"/>
      <c r="AP2035" s="68"/>
      <c r="AQ2035" s="68"/>
      <c r="AR2035" s="68"/>
      <c r="AS2035" s="68"/>
      <c r="AT2035" s="68"/>
      <c r="AU2035" s="68"/>
      <c r="AV2035" s="68"/>
      <c r="AW2035" s="68"/>
      <c r="AX2035" s="68"/>
      <c r="AY2035" s="68"/>
      <c r="AZ2035" s="68"/>
      <c r="BA2035" s="68"/>
      <c r="BB2035" s="68"/>
      <c r="BC2035" s="68"/>
      <c r="BD2035" s="68"/>
      <c r="BE2035" s="68"/>
      <c r="BF2035" s="68"/>
      <c r="BG2035" s="68"/>
      <c r="BH2035" s="68"/>
      <c r="BI2035" s="68"/>
      <c r="BJ2035" s="68"/>
      <c r="BK2035" s="68"/>
      <c r="BL2035" s="68"/>
      <c r="BM2035" s="68"/>
      <c r="BN2035" s="68"/>
      <c r="BO2035" s="68"/>
      <c r="BP2035" s="68"/>
      <c r="BQ2035" s="68"/>
      <c r="BR2035" s="68"/>
      <c r="BS2035" s="68"/>
      <c r="BT2035" s="68"/>
      <c r="BU2035" s="68"/>
      <c r="BV2035" s="68"/>
      <c r="BW2035" s="68"/>
      <c r="BX2035" s="68"/>
      <c r="BY2035" s="68"/>
      <c r="BZ2035" s="68"/>
      <c r="CA2035" s="68"/>
      <c r="CB2035" s="68"/>
      <c r="CC2035" s="68"/>
      <c r="CD2035" s="68"/>
      <c r="CE2035" s="68"/>
      <c r="CF2035" s="68"/>
      <c r="CG2035" s="68"/>
      <c r="CH2035" s="68"/>
      <c r="CI2035" s="68"/>
    </row>
    <row r="2036">
      <c r="A2036" s="66">
        <v>340.0</v>
      </c>
      <c r="B2036" s="68"/>
      <c r="C2036" s="67" t="s">
        <v>758</v>
      </c>
      <c r="D2036" s="67" t="s">
        <v>996</v>
      </c>
      <c r="E2036" s="66">
        <v>2020.0</v>
      </c>
      <c r="F2036" s="67" t="s">
        <v>997</v>
      </c>
      <c r="G2036" s="67" t="s">
        <v>520</v>
      </c>
      <c r="H2036" s="68"/>
      <c r="I2036" s="67" t="s">
        <v>84</v>
      </c>
      <c r="J2036" s="66">
        <v>2035.0</v>
      </c>
      <c r="K2036" s="66">
        <v>576.0</v>
      </c>
      <c r="L2036" s="66">
        <v>2015.0</v>
      </c>
      <c r="M2036" s="67" t="s">
        <v>1002</v>
      </c>
      <c r="N2036" s="66">
        <v>162.0</v>
      </c>
      <c r="O2036" s="68"/>
      <c r="P2036" s="66">
        <v>2.0</v>
      </c>
      <c r="Q2036" s="66"/>
      <c r="R2036" s="66">
        <v>0.0</v>
      </c>
      <c r="S2036" s="68"/>
      <c r="T2036" s="66">
        <v>1.0</v>
      </c>
      <c r="U2036" s="68"/>
      <c r="V2036" s="68"/>
      <c r="W2036" s="68"/>
      <c r="X2036" s="68"/>
      <c r="Y2036" s="68"/>
      <c r="Z2036" s="68"/>
      <c r="AA2036" s="68"/>
      <c r="AB2036" s="68"/>
      <c r="AC2036" s="68"/>
      <c r="AD2036" s="68"/>
      <c r="AE2036" s="68"/>
      <c r="AF2036" s="68"/>
      <c r="AG2036" s="68"/>
      <c r="AH2036" s="68"/>
      <c r="AI2036" s="68"/>
      <c r="AJ2036" s="68"/>
      <c r="AK2036" s="68"/>
      <c r="AL2036" s="68"/>
      <c r="AM2036" s="68"/>
      <c r="AN2036" s="68"/>
      <c r="AO2036" s="68"/>
      <c r="AP2036" s="68"/>
      <c r="AQ2036" s="68"/>
      <c r="AR2036" s="68"/>
      <c r="AS2036" s="68"/>
      <c r="AT2036" s="68"/>
      <c r="AU2036" s="68"/>
      <c r="AV2036" s="68"/>
      <c r="AW2036" s="68"/>
      <c r="AX2036" s="68"/>
      <c r="AY2036" s="68"/>
      <c r="AZ2036" s="68"/>
      <c r="BA2036" s="68"/>
      <c r="BB2036" s="68"/>
      <c r="BC2036" s="68"/>
      <c r="BD2036" s="68"/>
      <c r="BE2036" s="68"/>
      <c r="BF2036" s="68"/>
      <c r="BG2036" s="68"/>
      <c r="BH2036" s="68"/>
      <c r="BI2036" s="68"/>
      <c r="BJ2036" s="68"/>
      <c r="BK2036" s="68"/>
      <c r="BL2036" s="68"/>
      <c r="BM2036" s="68"/>
      <c r="BN2036" s="68"/>
      <c r="BO2036" s="68"/>
      <c r="BP2036" s="68"/>
      <c r="BQ2036" s="68"/>
      <c r="BR2036" s="68"/>
      <c r="BS2036" s="68"/>
      <c r="BT2036" s="68"/>
      <c r="BU2036" s="68"/>
      <c r="BV2036" s="68"/>
      <c r="BW2036" s="68"/>
      <c r="BX2036" s="68"/>
      <c r="BY2036" s="68"/>
      <c r="BZ2036" s="68"/>
      <c r="CA2036" s="68"/>
      <c r="CB2036" s="68"/>
      <c r="CC2036" s="68"/>
      <c r="CD2036" s="68"/>
      <c r="CE2036" s="68"/>
      <c r="CF2036" s="68"/>
      <c r="CG2036" s="68"/>
      <c r="CH2036" s="68"/>
      <c r="CI2036" s="68"/>
    </row>
    <row r="2037">
      <c r="A2037" s="66">
        <v>340.0</v>
      </c>
      <c r="B2037" s="68"/>
      <c r="C2037" s="67" t="s">
        <v>758</v>
      </c>
      <c r="D2037" s="67" t="s">
        <v>996</v>
      </c>
      <c r="E2037" s="66">
        <v>2020.0</v>
      </c>
      <c r="F2037" s="67" t="s">
        <v>997</v>
      </c>
      <c r="G2037" s="67" t="s">
        <v>520</v>
      </c>
      <c r="H2037" s="68"/>
      <c r="I2037" s="67" t="s">
        <v>95</v>
      </c>
      <c r="J2037" s="66">
        <v>2035.0</v>
      </c>
      <c r="K2037" s="66">
        <v>168.0</v>
      </c>
      <c r="L2037" s="66">
        <v>2015.0</v>
      </c>
      <c r="M2037" s="67" t="s">
        <v>998</v>
      </c>
      <c r="N2037" s="66">
        <v>113.0</v>
      </c>
      <c r="O2037" s="68"/>
      <c r="P2037" s="66">
        <v>0.5</v>
      </c>
      <c r="Q2037" s="67"/>
      <c r="R2037" s="67" t="s">
        <v>1003</v>
      </c>
      <c r="T2037" s="68"/>
      <c r="U2037" s="68"/>
      <c r="V2037" s="68"/>
      <c r="W2037" s="68"/>
      <c r="X2037" s="68"/>
      <c r="Y2037" s="68"/>
      <c r="Z2037" s="68"/>
      <c r="AA2037" s="68"/>
      <c r="AB2037" s="68"/>
      <c r="AC2037" s="68"/>
      <c r="AD2037" s="68"/>
      <c r="AE2037" s="68"/>
      <c r="AF2037" s="68"/>
      <c r="AG2037" s="68"/>
      <c r="AH2037" s="68"/>
      <c r="AI2037" s="68"/>
      <c r="AJ2037" s="68"/>
      <c r="AK2037" s="68"/>
      <c r="AL2037" s="68"/>
      <c r="AM2037" s="68"/>
      <c r="AN2037" s="68"/>
      <c r="AO2037" s="68"/>
      <c r="AP2037" s="68"/>
      <c r="AQ2037" s="68"/>
      <c r="AR2037" s="68"/>
      <c r="AS2037" s="68"/>
      <c r="AT2037" s="68"/>
      <c r="AU2037" s="68"/>
      <c r="AV2037" s="68"/>
      <c r="AW2037" s="68"/>
      <c r="AX2037" s="68"/>
      <c r="AY2037" s="68"/>
      <c r="AZ2037" s="68"/>
      <c r="BA2037" s="68"/>
      <c r="BB2037" s="68"/>
      <c r="BC2037" s="68"/>
      <c r="BD2037" s="68"/>
      <c r="BE2037" s="68"/>
      <c r="BF2037" s="68"/>
      <c r="BG2037" s="68"/>
      <c r="BH2037" s="68"/>
      <c r="BI2037" s="68"/>
      <c r="BJ2037" s="68"/>
      <c r="BK2037" s="68"/>
      <c r="BL2037" s="68"/>
      <c r="BM2037" s="68"/>
      <c r="BN2037" s="68"/>
      <c r="BO2037" s="68"/>
      <c r="BP2037" s="68"/>
      <c r="BQ2037" s="68"/>
      <c r="BR2037" s="68"/>
      <c r="BS2037" s="68"/>
      <c r="BT2037" s="68"/>
      <c r="BU2037" s="68"/>
      <c r="BV2037" s="68"/>
      <c r="BW2037" s="68"/>
      <c r="BX2037" s="68"/>
      <c r="BY2037" s="68"/>
      <c r="BZ2037" s="68"/>
      <c r="CA2037" s="68"/>
      <c r="CB2037" s="68"/>
      <c r="CC2037" s="68"/>
      <c r="CD2037" s="68"/>
      <c r="CE2037" s="68"/>
      <c r="CF2037" s="68"/>
      <c r="CG2037" s="68"/>
      <c r="CH2037" s="68"/>
      <c r="CI2037" s="68"/>
    </row>
    <row r="2038">
      <c r="A2038" s="66">
        <v>340.0</v>
      </c>
      <c r="B2038" s="68"/>
      <c r="C2038" s="67" t="s">
        <v>758</v>
      </c>
      <c r="D2038" s="67" t="s">
        <v>996</v>
      </c>
      <c r="E2038" s="66">
        <v>2020.0</v>
      </c>
      <c r="F2038" s="67" t="s">
        <v>997</v>
      </c>
      <c r="G2038" s="67" t="s">
        <v>520</v>
      </c>
      <c r="H2038" s="68"/>
      <c r="I2038" s="67" t="s">
        <v>95</v>
      </c>
      <c r="J2038" s="66">
        <v>2035.0</v>
      </c>
      <c r="K2038" s="66">
        <v>234.0</v>
      </c>
      <c r="L2038" s="66">
        <v>2015.0</v>
      </c>
      <c r="M2038" s="67" t="s">
        <v>999</v>
      </c>
      <c r="N2038" s="66">
        <v>113.0</v>
      </c>
      <c r="O2038" s="68"/>
      <c r="P2038" s="66">
        <v>0.5</v>
      </c>
      <c r="Q2038" s="67"/>
      <c r="R2038" s="67" t="s">
        <v>1003</v>
      </c>
      <c r="T2038" s="66">
        <v>1.0</v>
      </c>
      <c r="U2038" s="68"/>
      <c r="V2038" s="68"/>
      <c r="W2038" s="68"/>
      <c r="X2038" s="68"/>
      <c r="Y2038" s="68"/>
      <c r="Z2038" s="68"/>
      <c r="AA2038" s="68"/>
      <c r="AB2038" s="68"/>
      <c r="AC2038" s="68"/>
      <c r="AD2038" s="68"/>
      <c r="AE2038" s="68"/>
      <c r="AF2038" s="68"/>
      <c r="AG2038" s="68"/>
      <c r="AH2038" s="68"/>
      <c r="AI2038" s="68"/>
      <c r="AJ2038" s="68"/>
      <c r="AK2038" s="68"/>
      <c r="AL2038" s="68"/>
      <c r="AM2038" s="68"/>
      <c r="AN2038" s="68"/>
      <c r="AO2038" s="68"/>
      <c r="AP2038" s="68"/>
      <c r="AQ2038" s="68"/>
      <c r="AR2038" s="68"/>
      <c r="AS2038" s="68"/>
      <c r="AT2038" s="68"/>
      <c r="AU2038" s="68"/>
      <c r="AV2038" s="68"/>
      <c r="AW2038" s="68"/>
      <c r="AX2038" s="68"/>
      <c r="AY2038" s="68"/>
      <c r="AZ2038" s="68"/>
      <c r="BA2038" s="68"/>
      <c r="BB2038" s="68"/>
      <c r="BC2038" s="68"/>
      <c r="BD2038" s="68"/>
      <c r="BE2038" s="68"/>
      <c r="BF2038" s="68"/>
      <c r="BG2038" s="68"/>
      <c r="BH2038" s="68"/>
      <c r="BI2038" s="68"/>
      <c r="BJ2038" s="68"/>
      <c r="BK2038" s="68"/>
      <c r="BL2038" s="68"/>
      <c r="BM2038" s="68"/>
      <c r="BN2038" s="68"/>
      <c r="BO2038" s="68"/>
      <c r="BP2038" s="68"/>
      <c r="BQ2038" s="68"/>
      <c r="BR2038" s="68"/>
      <c r="BS2038" s="68"/>
      <c r="BT2038" s="68"/>
      <c r="BU2038" s="68"/>
      <c r="BV2038" s="68"/>
      <c r="BW2038" s="68"/>
      <c r="BX2038" s="68"/>
      <c r="BY2038" s="68"/>
      <c r="BZ2038" s="68"/>
      <c r="CA2038" s="68"/>
      <c r="CB2038" s="68"/>
      <c r="CC2038" s="68"/>
      <c r="CD2038" s="68"/>
      <c r="CE2038" s="68"/>
      <c r="CF2038" s="68"/>
      <c r="CG2038" s="68"/>
      <c r="CH2038" s="68"/>
      <c r="CI2038" s="68"/>
    </row>
    <row r="2039">
      <c r="A2039" s="66">
        <v>340.0</v>
      </c>
      <c r="B2039" s="68"/>
      <c r="C2039" s="67" t="s">
        <v>758</v>
      </c>
      <c r="D2039" s="67" t="s">
        <v>996</v>
      </c>
      <c r="E2039" s="66">
        <v>2020.0</v>
      </c>
      <c r="F2039" s="67" t="s">
        <v>997</v>
      </c>
      <c r="G2039" s="67" t="s">
        <v>520</v>
      </c>
      <c r="H2039" s="68"/>
      <c r="I2039" s="67" t="s">
        <v>95</v>
      </c>
      <c r="J2039" s="66">
        <v>2035.0</v>
      </c>
      <c r="K2039" s="66">
        <v>454.0</v>
      </c>
      <c r="L2039" s="66">
        <v>2015.0</v>
      </c>
      <c r="M2039" s="67" t="s">
        <v>1000</v>
      </c>
      <c r="N2039" s="66">
        <v>113.0</v>
      </c>
      <c r="O2039" s="68"/>
      <c r="P2039" s="66">
        <v>0.5</v>
      </c>
      <c r="Q2039" s="67"/>
      <c r="R2039" s="67" t="s">
        <v>1003</v>
      </c>
      <c r="T2039" s="66">
        <v>1.0</v>
      </c>
      <c r="U2039" s="68"/>
      <c r="V2039" s="68"/>
      <c r="W2039" s="68"/>
      <c r="X2039" s="68"/>
      <c r="Y2039" s="68"/>
      <c r="Z2039" s="68"/>
      <c r="AA2039" s="68"/>
      <c r="AB2039" s="68"/>
      <c r="AC2039" s="68"/>
      <c r="AD2039" s="68"/>
      <c r="AE2039" s="68"/>
      <c r="AF2039" s="68"/>
      <c r="AG2039" s="68"/>
      <c r="AH2039" s="68"/>
      <c r="AI2039" s="68"/>
      <c r="AJ2039" s="68"/>
      <c r="AK2039" s="68"/>
      <c r="AL2039" s="68"/>
      <c r="AM2039" s="68"/>
      <c r="AN2039" s="68"/>
      <c r="AO2039" s="68"/>
      <c r="AP2039" s="68"/>
      <c r="AQ2039" s="68"/>
      <c r="AR2039" s="68"/>
      <c r="AS2039" s="68"/>
      <c r="AT2039" s="68"/>
      <c r="AU2039" s="68"/>
      <c r="AV2039" s="68"/>
      <c r="AW2039" s="68"/>
      <c r="AX2039" s="68"/>
      <c r="AY2039" s="68"/>
      <c r="AZ2039" s="68"/>
      <c r="BA2039" s="68"/>
      <c r="BB2039" s="68"/>
      <c r="BC2039" s="68"/>
      <c r="BD2039" s="68"/>
      <c r="BE2039" s="68"/>
      <c r="BF2039" s="68"/>
      <c r="BG2039" s="68"/>
      <c r="BH2039" s="68"/>
      <c r="BI2039" s="68"/>
      <c r="BJ2039" s="68"/>
      <c r="BK2039" s="68"/>
      <c r="BL2039" s="68"/>
      <c r="BM2039" s="68"/>
      <c r="BN2039" s="68"/>
      <c r="BO2039" s="68"/>
      <c r="BP2039" s="68"/>
      <c r="BQ2039" s="68"/>
      <c r="BR2039" s="68"/>
      <c r="BS2039" s="68"/>
      <c r="BT2039" s="68"/>
      <c r="BU2039" s="68"/>
      <c r="BV2039" s="68"/>
      <c r="BW2039" s="68"/>
      <c r="BX2039" s="68"/>
      <c r="BY2039" s="68"/>
      <c r="BZ2039" s="68"/>
      <c r="CA2039" s="68"/>
      <c r="CB2039" s="68"/>
      <c r="CC2039" s="68"/>
      <c r="CD2039" s="68"/>
      <c r="CE2039" s="68"/>
      <c r="CF2039" s="68"/>
      <c r="CG2039" s="68"/>
      <c r="CH2039" s="68"/>
      <c r="CI2039" s="68"/>
    </row>
    <row r="2040">
      <c r="A2040" s="66">
        <v>340.0</v>
      </c>
      <c r="B2040" s="68"/>
      <c r="C2040" s="67" t="s">
        <v>758</v>
      </c>
      <c r="D2040" s="67" t="s">
        <v>996</v>
      </c>
      <c r="E2040" s="66">
        <v>2020.0</v>
      </c>
      <c r="F2040" s="67" t="s">
        <v>997</v>
      </c>
      <c r="G2040" s="67" t="s">
        <v>520</v>
      </c>
      <c r="H2040" s="68"/>
      <c r="I2040" s="67" t="s">
        <v>95</v>
      </c>
      <c r="J2040" s="66">
        <v>2035.0</v>
      </c>
      <c r="K2040" s="66">
        <v>416.0</v>
      </c>
      <c r="L2040" s="66">
        <v>2015.0</v>
      </c>
      <c r="M2040" s="67" t="s">
        <v>1001</v>
      </c>
      <c r="N2040" s="66">
        <v>113.0</v>
      </c>
      <c r="O2040" s="68"/>
      <c r="P2040" s="66">
        <v>0.5</v>
      </c>
      <c r="Q2040" s="67"/>
      <c r="R2040" s="67" t="s">
        <v>1003</v>
      </c>
      <c r="T2040" s="66">
        <v>1.0</v>
      </c>
      <c r="U2040" s="68"/>
      <c r="V2040" s="68"/>
      <c r="W2040" s="68"/>
      <c r="X2040" s="68"/>
      <c r="Y2040" s="68"/>
      <c r="Z2040" s="68"/>
      <c r="AA2040" s="68"/>
      <c r="AB2040" s="68"/>
      <c r="AC2040" s="68"/>
      <c r="AD2040" s="68"/>
      <c r="AE2040" s="68"/>
      <c r="AF2040" s="68"/>
      <c r="AG2040" s="68"/>
      <c r="AH2040" s="68"/>
      <c r="AI2040" s="68"/>
      <c r="AJ2040" s="68"/>
      <c r="AK2040" s="68"/>
      <c r="AL2040" s="68"/>
      <c r="AM2040" s="68"/>
      <c r="AN2040" s="68"/>
      <c r="AO2040" s="68"/>
      <c r="AP2040" s="68"/>
      <c r="AQ2040" s="68"/>
      <c r="AR2040" s="68"/>
      <c r="AS2040" s="68"/>
      <c r="AT2040" s="68"/>
      <c r="AU2040" s="68"/>
      <c r="AV2040" s="68"/>
      <c r="AW2040" s="68"/>
      <c r="AX2040" s="68"/>
      <c r="AY2040" s="68"/>
      <c r="AZ2040" s="68"/>
      <c r="BA2040" s="68"/>
      <c r="BB2040" s="68"/>
      <c r="BC2040" s="68"/>
      <c r="BD2040" s="68"/>
      <c r="BE2040" s="68"/>
      <c r="BF2040" s="68"/>
      <c r="BG2040" s="68"/>
      <c r="BH2040" s="68"/>
      <c r="BI2040" s="68"/>
      <c r="BJ2040" s="68"/>
      <c r="BK2040" s="68"/>
      <c r="BL2040" s="68"/>
      <c r="BM2040" s="68"/>
      <c r="BN2040" s="68"/>
      <c r="BO2040" s="68"/>
      <c r="BP2040" s="68"/>
      <c r="BQ2040" s="68"/>
      <c r="BR2040" s="68"/>
      <c r="BS2040" s="68"/>
      <c r="BT2040" s="68"/>
      <c r="BU2040" s="68"/>
      <c r="BV2040" s="68"/>
      <c r="BW2040" s="68"/>
      <c r="BX2040" s="68"/>
      <c r="BY2040" s="68"/>
      <c r="BZ2040" s="68"/>
      <c r="CA2040" s="68"/>
      <c r="CB2040" s="68"/>
      <c r="CC2040" s="68"/>
      <c r="CD2040" s="68"/>
      <c r="CE2040" s="68"/>
      <c r="CF2040" s="68"/>
      <c r="CG2040" s="68"/>
      <c r="CH2040" s="68"/>
      <c r="CI2040" s="68"/>
    </row>
    <row r="2041">
      <c r="A2041" s="66">
        <v>340.0</v>
      </c>
      <c r="B2041" s="68"/>
      <c r="C2041" s="67" t="s">
        <v>758</v>
      </c>
      <c r="D2041" s="67" t="s">
        <v>996</v>
      </c>
      <c r="E2041" s="66">
        <v>2020.0</v>
      </c>
      <c r="F2041" s="67" t="s">
        <v>997</v>
      </c>
      <c r="G2041" s="67" t="s">
        <v>520</v>
      </c>
      <c r="H2041" s="68"/>
      <c r="I2041" s="67" t="s">
        <v>84</v>
      </c>
      <c r="J2041" s="66">
        <v>2035.0</v>
      </c>
      <c r="K2041" s="66">
        <v>680.0</v>
      </c>
      <c r="L2041" s="66">
        <v>2015.0</v>
      </c>
      <c r="M2041" s="67" t="s">
        <v>1002</v>
      </c>
      <c r="N2041" s="66">
        <v>113.0</v>
      </c>
      <c r="O2041" s="68"/>
      <c r="P2041" s="66">
        <v>0.5</v>
      </c>
      <c r="Q2041" s="67"/>
      <c r="R2041" s="67" t="s">
        <v>1003</v>
      </c>
      <c r="T2041" s="66">
        <v>1.0</v>
      </c>
      <c r="U2041" s="68"/>
      <c r="V2041" s="68"/>
      <c r="W2041" s="68"/>
      <c r="X2041" s="68"/>
      <c r="Y2041" s="68"/>
      <c r="Z2041" s="68"/>
      <c r="AA2041" s="68"/>
      <c r="AB2041" s="68"/>
      <c r="AC2041" s="68"/>
      <c r="AD2041" s="68"/>
      <c r="AE2041" s="68"/>
      <c r="AF2041" s="68"/>
      <c r="AG2041" s="68"/>
      <c r="AH2041" s="68"/>
      <c r="AI2041" s="68"/>
      <c r="AJ2041" s="68"/>
      <c r="AK2041" s="68"/>
      <c r="AL2041" s="68"/>
      <c r="AM2041" s="68"/>
      <c r="AN2041" s="68"/>
      <c r="AO2041" s="68"/>
      <c r="AP2041" s="68"/>
      <c r="AQ2041" s="66">
        <v>20.0</v>
      </c>
      <c r="AR2041" s="68"/>
      <c r="AS2041" s="68"/>
      <c r="AT2041" s="68"/>
      <c r="AU2041" s="68"/>
      <c r="AV2041" s="68"/>
      <c r="AW2041" s="66">
        <v>2153.0</v>
      </c>
      <c r="AX2041" s="68"/>
      <c r="AY2041" s="68"/>
      <c r="AZ2041" s="68"/>
      <c r="BA2041" s="68"/>
      <c r="BB2041" s="68"/>
      <c r="BC2041" s="68"/>
      <c r="BD2041" s="68"/>
      <c r="BE2041" s="68"/>
      <c r="BF2041" s="68"/>
      <c r="BG2041" s="68"/>
      <c r="BH2041" s="68"/>
      <c r="BI2041" s="68"/>
      <c r="BJ2041" s="66">
        <v>1.0</v>
      </c>
      <c r="BK2041" s="68"/>
      <c r="BL2041" s="68"/>
      <c r="BM2041" s="68"/>
      <c r="BN2041" s="68"/>
      <c r="BO2041" s="68"/>
      <c r="BP2041" s="68"/>
      <c r="BQ2041" s="68"/>
      <c r="BR2041" s="68"/>
      <c r="BS2041" s="68"/>
      <c r="BT2041" s="68"/>
      <c r="BU2041" s="68"/>
      <c r="BV2041" s="68"/>
      <c r="BW2041" s="68"/>
      <c r="BX2041" s="68"/>
      <c r="BY2041" s="68"/>
      <c r="BZ2041" s="68"/>
      <c r="CA2041" s="68"/>
      <c r="CB2041" s="68"/>
      <c r="CC2041" s="68"/>
      <c r="CD2041" s="68"/>
      <c r="CE2041" s="68"/>
      <c r="CF2041" s="68"/>
      <c r="CG2041" s="68"/>
      <c r="CH2041" s="68"/>
      <c r="CI2041" s="68"/>
    </row>
    <row r="2042">
      <c r="A2042" s="66">
        <v>340.0</v>
      </c>
      <c r="B2042" s="68"/>
      <c r="C2042" s="67" t="s">
        <v>758</v>
      </c>
      <c r="D2042" s="67" t="s">
        <v>996</v>
      </c>
      <c r="E2042" s="66">
        <v>2020.0</v>
      </c>
      <c r="F2042" s="67" t="s">
        <v>997</v>
      </c>
      <c r="G2042" s="67" t="s">
        <v>1004</v>
      </c>
      <c r="I2042" s="67" t="s">
        <v>95</v>
      </c>
      <c r="J2042" s="66">
        <v>2035.0</v>
      </c>
      <c r="K2042" s="66">
        <v>116.0</v>
      </c>
      <c r="L2042" s="66">
        <v>2015.0</v>
      </c>
      <c r="M2042" s="67" t="s">
        <v>998</v>
      </c>
      <c r="N2042" s="66">
        <v>65.0</v>
      </c>
      <c r="O2042" s="68"/>
      <c r="P2042" s="66">
        <v>1.5</v>
      </c>
      <c r="Q2042" s="66"/>
      <c r="R2042" s="66">
        <v>1.45</v>
      </c>
      <c r="S2042" s="68"/>
      <c r="T2042" s="68"/>
      <c r="U2042" s="68"/>
      <c r="V2042" s="68"/>
      <c r="W2042" s="68"/>
      <c r="X2042" s="68"/>
      <c r="Y2042" s="68"/>
      <c r="Z2042" s="68"/>
      <c r="AA2042" s="68"/>
      <c r="AB2042" s="68"/>
      <c r="AC2042" s="68"/>
      <c r="AD2042" s="68"/>
      <c r="AE2042" s="68"/>
      <c r="AF2042" s="68"/>
      <c r="AG2042" s="68"/>
      <c r="AH2042" s="68"/>
      <c r="AI2042" s="68"/>
      <c r="AJ2042" s="68"/>
      <c r="AK2042" s="68"/>
      <c r="AL2042" s="68"/>
      <c r="AM2042" s="68"/>
      <c r="AN2042" s="68"/>
      <c r="AO2042" s="68"/>
      <c r="AP2042" s="68"/>
      <c r="AQ2042" s="68"/>
      <c r="AR2042" s="68"/>
      <c r="AS2042" s="68"/>
      <c r="AT2042" s="68"/>
      <c r="AU2042" s="68"/>
      <c r="AV2042" s="68"/>
      <c r="AW2042" s="68"/>
      <c r="AX2042" s="68"/>
      <c r="AY2042" s="68"/>
      <c r="AZ2042" s="68"/>
      <c r="BA2042" s="68"/>
      <c r="BB2042" s="68"/>
      <c r="BC2042" s="68"/>
      <c r="BD2042" s="68"/>
      <c r="BE2042" s="68"/>
      <c r="BF2042" s="68"/>
      <c r="BG2042" s="68"/>
      <c r="BH2042" s="68"/>
      <c r="BI2042" s="68"/>
      <c r="BJ2042" s="68"/>
      <c r="BK2042" s="68"/>
      <c r="BL2042" s="68"/>
      <c r="BM2042" s="68"/>
      <c r="BN2042" s="68"/>
      <c r="BO2042" s="68"/>
      <c r="BP2042" s="68"/>
      <c r="BQ2042" s="68"/>
      <c r="BR2042" s="68"/>
      <c r="BS2042" s="68"/>
      <c r="BT2042" s="68"/>
      <c r="BU2042" s="68"/>
      <c r="BV2042" s="68"/>
      <c r="BW2042" s="68"/>
      <c r="BX2042" s="68"/>
      <c r="BY2042" s="68"/>
      <c r="BZ2042" s="68"/>
      <c r="CA2042" s="68"/>
      <c r="CB2042" s="68"/>
      <c r="CC2042" s="68"/>
      <c r="CD2042" s="68"/>
      <c r="CE2042" s="68"/>
      <c r="CF2042" s="68"/>
      <c r="CG2042" s="68"/>
      <c r="CH2042" s="68"/>
      <c r="CI2042" s="68"/>
    </row>
    <row r="2043">
      <c r="A2043" s="66">
        <v>340.0</v>
      </c>
      <c r="B2043" s="68"/>
      <c r="C2043" s="67" t="s">
        <v>758</v>
      </c>
      <c r="D2043" s="67" t="s">
        <v>996</v>
      </c>
      <c r="E2043" s="66">
        <v>2020.0</v>
      </c>
      <c r="F2043" s="67" t="s">
        <v>997</v>
      </c>
      <c r="G2043" s="67" t="s">
        <v>1004</v>
      </c>
      <c r="I2043" s="67" t="s">
        <v>95</v>
      </c>
      <c r="J2043" s="66">
        <v>2035.0</v>
      </c>
      <c r="K2043" s="66">
        <v>170.0</v>
      </c>
      <c r="L2043" s="66">
        <v>2015.0</v>
      </c>
      <c r="M2043" s="67" t="s">
        <v>999</v>
      </c>
      <c r="N2043" s="66">
        <v>65.0</v>
      </c>
      <c r="O2043" s="68"/>
      <c r="P2043" s="66">
        <v>1.5</v>
      </c>
      <c r="Q2043" s="66"/>
      <c r="R2043" s="66">
        <v>1.45</v>
      </c>
      <c r="S2043" s="68"/>
      <c r="T2043" s="66">
        <v>1.0</v>
      </c>
      <c r="U2043" s="68"/>
      <c r="V2043" s="68"/>
      <c r="W2043" s="68"/>
      <c r="X2043" s="68"/>
      <c r="Y2043" s="68"/>
      <c r="Z2043" s="68"/>
      <c r="AA2043" s="68"/>
      <c r="AB2043" s="68"/>
      <c r="AC2043" s="68"/>
      <c r="AD2043" s="68"/>
      <c r="AE2043" s="68"/>
      <c r="AF2043" s="68"/>
      <c r="AG2043" s="68"/>
      <c r="AH2043" s="68"/>
      <c r="AI2043" s="68"/>
      <c r="AJ2043" s="68"/>
      <c r="AK2043" s="68"/>
      <c r="AL2043" s="68"/>
      <c r="AM2043" s="68"/>
      <c r="AN2043" s="68"/>
      <c r="AO2043" s="68"/>
      <c r="AP2043" s="68"/>
      <c r="AQ2043" s="68"/>
      <c r="AR2043" s="68"/>
      <c r="AS2043" s="68"/>
      <c r="AT2043" s="68"/>
      <c r="AU2043" s="68"/>
      <c r="AV2043" s="68"/>
      <c r="AW2043" s="68"/>
      <c r="AX2043" s="68"/>
      <c r="AY2043" s="68"/>
      <c r="AZ2043" s="68"/>
      <c r="BA2043" s="68"/>
      <c r="BB2043" s="68"/>
      <c r="BC2043" s="68"/>
      <c r="BD2043" s="68"/>
      <c r="BE2043" s="68"/>
      <c r="BF2043" s="68"/>
      <c r="BG2043" s="68"/>
      <c r="BH2043" s="68"/>
      <c r="BI2043" s="68"/>
      <c r="BJ2043" s="68"/>
      <c r="BK2043" s="68"/>
      <c r="BL2043" s="68"/>
      <c r="BM2043" s="68"/>
      <c r="BN2043" s="68"/>
      <c r="BO2043" s="68"/>
      <c r="BP2043" s="68"/>
      <c r="BQ2043" s="68"/>
      <c r="BR2043" s="68"/>
      <c r="BS2043" s="68"/>
      <c r="BT2043" s="68"/>
      <c r="BU2043" s="68"/>
      <c r="BV2043" s="68"/>
      <c r="BW2043" s="68"/>
      <c r="BX2043" s="68"/>
      <c r="BY2043" s="68"/>
      <c r="BZ2043" s="68"/>
      <c r="CA2043" s="68"/>
      <c r="CB2043" s="68"/>
      <c r="CC2043" s="68"/>
      <c r="CD2043" s="68"/>
      <c r="CE2043" s="68"/>
      <c r="CF2043" s="68"/>
      <c r="CG2043" s="68"/>
      <c r="CH2043" s="68"/>
      <c r="CI2043" s="68"/>
    </row>
    <row r="2044">
      <c r="A2044" s="66">
        <v>340.0</v>
      </c>
      <c r="B2044" s="68"/>
      <c r="C2044" s="67" t="s">
        <v>758</v>
      </c>
      <c r="D2044" s="67" t="s">
        <v>996</v>
      </c>
      <c r="E2044" s="66">
        <v>2020.0</v>
      </c>
      <c r="F2044" s="67" t="s">
        <v>997</v>
      </c>
      <c r="G2044" s="67" t="s">
        <v>1004</v>
      </c>
      <c r="I2044" s="67" t="s">
        <v>95</v>
      </c>
      <c r="J2044" s="66">
        <v>2035.0</v>
      </c>
      <c r="K2044" s="66">
        <v>511.0</v>
      </c>
      <c r="L2044" s="66">
        <v>2015.0</v>
      </c>
      <c r="M2044" s="67" t="s">
        <v>1000</v>
      </c>
      <c r="N2044" s="66">
        <v>65.0</v>
      </c>
      <c r="O2044" s="68"/>
      <c r="P2044" s="66">
        <v>1.5</v>
      </c>
      <c r="Q2044" s="66"/>
      <c r="R2044" s="66">
        <v>1.45</v>
      </c>
      <c r="S2044" s="68"/>
      <c r="T2044" s="66">
        <v>1.0</v>
      </c>
      <c r="U2044" s="68"/>
      <c r="V2044" s="68"/>
      <c r="W2044" s="68"/>
      <c r="X2044" s="68"/>
      <c r="Y2044" s="68"/>
      <c r="Z2044" s="68"/>
      <c r="AA2044" s="68"/>
      <c r="AB2044" s="68"/>
      <c r="AC2044" s="68"/>
      <c r="AD2044" s="68"/>
      <c r="AE2044" s="68"/>
      <c r="AF2044" s="68"/>
      <c r="AG2044" s="68"/>
      <c r="AH2044" s="68"/>
      <c r="AI2044" s="68"/>
      <c r="AJ2044" s="68"/>
      <c r="AK2044" s="68"/>
      <c r="AL2044" s="68"/>
      <c r="AM2044" s="68"/>
      <c r="AN2044" s="68"/>
      <c r="AO2044" s="68"/>
      <c r="AP2044" s="68"/>
      <c r="AQ2044" s="68"/>
      <c r="AR2044" s="68"/>
      <c r="AS2044" s="68"/>
      <c r="AT2044" s="68"/>
      <c r="AU2044" s="68"/>
      <c r="AV2044" s="68"/>
      <c r="AW2044" s="68"/>
      <c r="AX2044" s="68"/>
      <c r="AY2044" s="68"/>
      <c r="AZ2044" s="68"/>
      <c r="BA2044" s="68"/>
      <c r="BB2044" s="68"/>
      <c r="BC2044" s="68"/>
      <c r="BD2044" s="68"/>
      <c r="BE2044" s="68"/>
      <c r="BF2044" s="68"/>
      <c r="BG2044" s="68"/>
      <c r="BH2044" s="68"/>
      <c r="BI2044" s="68"/>
      <c r="BJ2044" s="68"/>
      <c r="BK2044" s="68"/>
      <c r="BL2044" s="68"/>
      <c r="BM2044" s="68"/>
      <c r="BN2044" s="68"/>
      <c r="BO2044" s="68"/>
      <c r="BP2044" s="68"/>
      <c r="BQ2044" s="68"/>
      <c r="BR2044" s="68"/>
      <c r="BS2044" s="68"/>
      <c r="BT2044" s="68"/>
      <c r="BU2044" s="68"/>
      <c r="BV2044" s="68"/>
      <c r="BW2044" s="68"/>
      <c r="BX2044" s="68"/>
      <c r="BY2044" s="68"/>
      <c r="BZ2044" s="68"/>
      <c r="CA2044" s="68"/>
      <c r="CB2044" s="68"/>
      <c r="CC2044" s="68"/>
      <c r="CD2044" s="68"/>
      <c r="CE2044" s="68"/>
      <c r="CF2044" s="68"/>
      <c r="CG2044" s="68"/>
      <c r="CH2044" s="68"/>
      <c r="CI2044" s="68"/>
    </row>
    <row r="2045">
      <c r="A2045" s="66">
        <v>340.0</v>
      </c>
      <c r="B2045" s="68"/>
      <c r="C2045" s="67" t="s">
        <v>758</v>
      </c>
      <c r="D2045" s="67" t="s">
        <v>996</v>
      </c>
      <c r="E2045" s="66">
        <v>2020.0</v>
      </c>
      <c r="F2045" s="67" t="s">
        <v>997</v>
      </c>
      <c r="G2045" s="67" t="s">
        <v>1004</v>
      </c>
      <c r="I2045" s="67" t="s">
        <v>95</v>
      </c>
      <c r="J2045" s="66">
        <v>2035.0</v>
      </c>
      <c r="K2045" s="66">
        <v>366.0</v>
      </c>
      <c r="L2045" s="66">
        <v>2015.0</v>
      </c>
      <c r="M2045" s="67" t="s">
        <v>1001</v>
      </c>
      <c r="N2045" s="66">
        <v>65.0</v>
      </c>
      <c r="O2045" s="68"/>
      <c r="P2045" s="66">
        <v>1.5</v>
      </c>
      <c r="Q2045" s="66"/>
      <c r="R2045" s="66">
        <v>1.45</v>
      </c>
      <c r="S2045" s="68"/>
      <c r="T2045" s="66">
        <v>1.0</v>
      </c>
      <c r="U2045" s="68"/>
      <c r="V2045" s="68"/>
      <c r="W2045" s="68"/>
      <c r="X2045" s="68"/>
      <c r="Y2045" s="68"/>
      <c r="Z2045" s="68"/>
      <c r="AA2045" s="68"/>
      <c r="AB2045" s="68"/>
      <c r="AC2045" s="68"/>
      <c r="AD2045" s="68"/>
      <c r="AE2045" s="68"/>
      <c r="AF2045" s="68"/>
      <c r="AG2045" s="68"/>
      <c r="AH2045" s="68"/>
      <c r="AI2045" s="68"/>
      <c r="AJ2045" s="68"/>
      <c r="AK2045" s="68"/>
      <c r="AL2045" s="68"/>
      <c r="AM2045" s="68"/>
      <c r="AN2045" s="68"/>
      <c r="AO2045" s="68"/>
      <c r="AP2045" s="68"/>
      <c r="AQ2045" s="68"/>
      <c r="AR2045" s="68"/>
      <c r="AS2045" s="68"/>
      <c r="AT2045" s="68"/>
      <c r="AU2045" s="68"/>
      <c r="AV2045" s="68"/>
      <c r="AW2045" s="68"/>
      <c r="AX2045" s="68"/>
      <c r="AY2045" s="68"/>
      <c r="AZ2045" s="68"/>
      <c r="BA2045" s="68"/>
      <c r="BB2045" s="68"/>
      <c r="BC2045" s="68"/>
      <c r="BD2045" s="68"/>
      <c r="BE2045" s="68"/>
      <c r="BF2045" s="68"/>
      <c r="BG2045" s="68"/>
      <c r="BH2045" s="68"/>
      <c r="BI2045" s="68"/>
      <c r="BJ2045" s="68"/>
      <c r="BK2045" s="68"/>
      <c r="BL2045" s="68"/>
      <c r="BM2045" s="68"/>
      <c r="BN2045" s="68"/>
      <c r="BO2045" s="68"/>
      <c r="BP2045" s="68"/>
      <c r="BQ2045" s="68"/>
      <c r="BR2045" s="68"/>
      <c r="BS2045" s="68"/>
      <c r="BT2045" s="68"/>
      <c r="BU2045" s="68"/>
      <c r="BV2045" s="68"/>
      <c r="BW2045" s="68"/>
      <c r="BX2045" s="68"/>
      <c r="BY2045" s="68"/>
      <c r="BZ2045" s="68"/>
      <c r="CA2045" s="68"/>
      <c r="CB2045" s="68"/>
      <c r="CC2045" s="68"/>
      <c r="CD2045" s="68"/>
      <c r="CE2045" s="68"/>
      <c r="CF2045" s="68"/>
      <c r="CG2045" s="68"/>
      <c r="CH2045" s="68"/>
      <c r="CI2045" s="68"/>
    </row>
    <row r="2046">
      <c r="A2046" s="66">
        <v>340.0</v>
      </c>
      <c r="B2046" s="68"/>
      <c r="C2046" s="67" t="s">
        <v>758</v>
      </c>
      <c r="D2046" s="67" t="s">
        <v>996</v>
      </c>
      <c r="E2046" s="66">
        <v>2020.0</v>
      </c>
      <c r="F2046" s="67" t="s">
        <v>997</v>
      </c>
      <c r="G2046" s="67" t="s">
        <v>1004</v>
      </c>
      <c r="I2046" s="67" t="s">
        <v>95</v>
      </c>
      <c r="J2046" s="66">
        <v>2035.0</v>
      </c>
      <c r="K2046" s="66">
        <v>909.0</v>
      </c>
      <c r="L2046" s="66">
        <v>2015.0</v>
      </c>
      <c r="M2046" s="67" t="s">
        <v>1002</v>
      </c>
      <c r="N2046" s="66">
        <v>65.0</v>
      </c>
      <c r="O2046" s="68"/>
      <c r="P2046" s="66">
        <v>1.5</v>
      </c>
      <c r="Q2046" s="66"/>
      <c r="R2046" s="66">
        <v>1.45</v>
      </c>
      <c r="S2046" s="68"/>
      <c r="T2046" s="66">
        <v>1.0</v>
      </c>
      <c r="U2046" s="68"/>
      <c r="V2046" s="68"/>
      <c r="W2046" s="68"/>
      <c r="X2046" s="68"/>
      <c r="Y2046" s="68"/>
      <c r="Z2046" s="68"/>
      <c r="AA2046" s="68"/>
      <c r="AB2046" s="68"/>
      <c r="AC2046" s="68"/>
      <c r="AD2046" s="68"/>
      <c r="AE2046" s="68"/>
      <c r="AF2046" s="68"/>
      <c r="AG2046" s="68"/>
      <c r="AH2046" s="68"/>
      <c r="AI2046" s="68"/>
      <c r="AJ2046" s="68"/>
      <c r="AK2046" s="68"/>
      <c r="AL2046" s="68"/>
      <c r="AM2046" s="68"/>
      <c r="AN2046" s="68"/>
      <c r="AO2046" s="68"/>
      <c r="AP2046" s="68"/>
      <c r="AQ2046" s="68"/>
      <c r="AR2046" s="68"/>
      <c r="AS2046" s="68"/>
      <c r="AT2046" s="68"/>
      <c r="AU2046" s="68"/>
      <c r="AV2046" s="68"/>
      <c r="AW2046" s="68"/>
      <c r="AX2046" s="68"/>
      <c r="AY2046" s="68"/>
      <c r="AZ2046" s="68"/>
      <c r="BA2046" s="68"/>
      <c r="BB2046" s="68"/>
      <c r="BC2046" s="68"/>
      <c r="BD2046" s="68"/>
      <c r="BE2046" s="68"/>
      <c r="BF2046" s="68"/>
      <c r="BG2046" s="68"/>
      <c r="BH2046" s="68"/>
      <c r="BI2046" s="68"/>
      <c r="BJ2046" s="68"/>
      <c r="BK2046" s="68"/>
      <c r="BL2046" s="68"/>
      <c r="BM2046" s="68"/>
      <c r="BN2046" s="68"/>
      <c r="BO2046" s="68"/>
      <c r="BP2046" s="68"/>
      <c r="BQ2046" s="68"/>
      <c r="BR2046" s="68"/>
      <c r="BS2046" s="68"/>
      <c r="BT2046" s="68"/>
      <c r="BU2046" s="68"/>
      <c r="BV2046" s="68"/>
      <c r="BW2046" s="68"/>
      <c r="BX2046" s="68"/>
      <c r="BY2046" s="68"/>
      <c r="BZ2046" s="68"/>
      <c r="CA2046" s="68"/>
      <c r="CB2046" s="68"/>
      <c r="CC2046" s="68"/>
      <c r="CD2046" s="68"/>
      <c r="CE2046" s="68"/>
      <c r="CF2046" s="68"/>
      <c r="CG2046" s="68"/>
      <c r="CH2046" s="68"/>
      <c r="CI2046" s="68"/>
    </row>
    <row r="2047">
      <c r="A2047" s="66">
        <v>340.0</v>
      </c>
      <c r="B2047" s="68"/>
      <c r="C2047" s="67" t="s">
        <v>758</v>
      </c>
      <c r="D2047" s="67" t="s">
        <v>996</v>
      </c>
      <c r="E2047" s="66">
        <v>2020.0</v>
      </c>
      <c r="F2047" s="67" t="s">
        <v>997</v>
      </c>
      <c r="G2047" s="67" t="s">
        <v>1004</v>
      </c>
      <c r="I2047" s="67" t="s">
        <v>95</v>
      </c>
      <c r="J2047" s="66">
        <v>2035.0</v>
      </c>
      <c r="K2047" s="66">
        <v>542.0</v>
      </c>
      <c r="L2047" s="66">
        <v>2015.0</v>
      </c>
      <c r="M2047" s="67" t="s">
        <v>998</v>
      </c>
      <c r="N2047" s="66">
        <v>330.0</v>
      </c>
      <c r="O2047" s="68"/>
      <c r="P2047" s="66">
        <v>2.0</v>
      </c>
      <c r="Q2047" s="66"/>
      <c r="R2047" s="66">
        <v>0.0</v>
      </c>
      <c r="S2047" s="68"/>
      <c r="T2047" s="68"/>
      <c r="U2047" s="68"/>
      <c r="V2047" s="68"/>
      <c r="W2047" s="68"/>
      <c r="X2047" s="68"/>
      <c r="Y2047" s="68"/>
      <c r="Z2047" s="68"/>
      <c r="AA2047" s="68"/>
      <c r="AB2047" s="68"/>
      <c r="AC2047" s="68"/>
      <c r="AD2047" s="68"/>
      <c r="AE2047" s="68"/>
      <c r="AF2047" s="68"/>
      <c r="AG2047" s="68"/>
      <c r="AH2047" s="68"/>
      <c r="AI2047" s="68"/>
      <c r="AJ2047" s="68"/>
      <c r="AK2047" s="68"/>
      <c r="AL2047" s="68"/>
      <c r="AM2047" s="68"/>
      <c r="AN2047" s="68"/>
      <c r="AO2047" s="68"/>
      <c r="AP2047" s="68"/>
      <c r="AQ2047" s="68"/>
      <c r="AR2047" s="68"/>
      <c r="AS2047" s="68"/>
      <c r="AT2047" s="68"/>
      <c r="AU2047" s="68"/>
      <c r="AV2047" s="68"/>
      <c r="AW2047" s="68"/>
      <c r="AX2047" s="68"/>
      <c r="AY2047" s="68"/>
      <c r="AZ2047" s="68"/>
      <c r="BA2047" s="68"/>
      <c r="BB2047" s="68"/>
      <c r="BC2047" s="68"/>
      <c r="BD2047" s="68"/>
      <c r="BE2047" s="68"/>
      <c r="BF2047" s="68"/>
      <c r="BG2047" s="68"/>
      <c r="BH2047" s="68"/>
      <c r="BI2047" s="68"/>
      <c r="BJ2047" s="68"/>
      <c r="BK2047" s="68"/>
      <c r="BL2047" s="68"/>
      <c r="BM2047" s="68"/>
      <c r="BN2047" s="68"/>
      <c r="BO2047" s="68"/>
      <c r="BP2047" s="68"/>
      <c r="BQ2047" s="68"/>
      <c r="BR2047" s="68"/>
      <c r="BS2047" s="68"/>
      <c r="BT2047" s="68"/>
      <c r="BU2047" s="68"/>
      <c r="BV2047" s="68"/>
      <c r="BW2047" s="68"/>
      <c r="BX2047" s="68"/>
      <c r="BY2047" s="68"/>
      <c r="BZ2047" s="68"/>
      <c r="CA2047" s="68"/>
      <c r="CB2047" s="68"/>
      <c r="CC2047" s="68"/>
      <c r="CD2047" s="68"/>
      <c r="CE2047" s="68"/>
      <c r="CF2047" s="68"/>
      <c r="CG2047" s="68"/>
      <c r="CH2047" s="68"/>
      <c r="CI2047" s="68"/>
    </row>
    <row r="2048">
      <c r="A2048" s="66">
        <v>340.0</v>
      </c>
      <c r="B2048" s="68"/>
      <c r="C2048" s="67" t="s">
        <v>758</v>
      </c>
      <c r="D2048" s="67" t="s">
        <v>996</v>
      </c>
      <c r="E2048" s="66">
        <v>2020.0</v>
      </c>
      <c r="F2048" s="67" t="s">
        <v>997</v>
      </c>
      <c r="G2048" s="67" t="s">
        <v>1004</v>
      </c>
      <c r="I2048" s="67" t="s">
        <v>95</v>
      </c>
      <c r="J2048" s="66">
        <v>2035.0</v>
      </c>
      <c r="K2048" s="66">
        <v>734.0</v>
      </c>
      <c r="L2048" s="66">
        <v>2015.0</v>
      </c>
      <c r="M2048" s="67" t="s">
        <v>999</v>
      </c>
      <c r="N2048" s="66">
        <v>330.0</v>
      </c>
      <c r="O2048" s="68"/>
      <c r="P2048" s="66">
        <v>2.0</v>
      </c>
      <c r="Q2048" s="66"/>
      <c r="R2048" s="66">
        <v>0.0</v>
      </c>
      <c r="S2048" s="68"/>
      <c r="T2048" s="66">
        <v>1.0</v>
      </c>
      <c r="U2048" s="68"/>
      <c r="V2048" s="68"/>
      <c r="W2048" s="68"/>
      <c r="X2048" s="68"/>
      <c r="Y2048" s="68"/>
      <c r="Z2048" s="68"/>
      <c r="AA2048" s="68"/>
      <c r="AB2048" s="68"/>
      <c r="AC2048" s="68"/>
      <c r="AD2048" s="68"/>
      <c r="AE2048" s="68"/>
      <c r="AF2048" s="68"/>
      <c r="AG2048" s="68"/>
      <c r="AH2048" s="68"/>
      <c r="AI2048" s="68"/>
      <c r="AJ2048" s="68"/>
      <c r="AK2048" s="68"/>
      <c r="AL2048" s="68"/>
      <c r="AM2048" s="68"/>
      <c r="AN2048" s="68"/>
      <c r="AO2048" s="68"/>
      <c r="AP2048" s="68"/>
      <c r="AQ2048" s="68"/>
      <c r="AR2048" s="68"/>
      <c r="AS2048" s="68"/>
      <c r="AT2048" s="68"/>
      <c r="AU2048" s="68"/>
      <c r="AV2048" s="68"/>
      <c r="AW2048" s="68"/>
      <c r="AX2048" s="68"/>
      <c r="AY2048" s="68"/>
      <c r="AZ2048" s="68"/>
      <c r="BA2048" s="68"/>
      <c r="BB2048" s="68"/>
      <c r="BC2048" s="68"/>
      <c r="BD2048" s="68"/>
      <c r="BE2048" s="68"/>
      <c r="BF2048" s="68"/>
      <c r="BG2048" s="68"/>
      <c r="BH2048" s="68"/>
      <c r="BI2048" s="68"/>
      <c r="BJ2048" s="68"/>
      <c r="BK2048" s="68"/>
      <c r="BL2048" s="68"/>
      <c r="BM2048" s="68"/>
      <c r="BN2048" s="68"/>
      <c r="BO2048" s="68"/>
      <c r="BP2048" s="68"/>
      <c r="BQ2048" s="68"/>
      <c r="BR2048" s="68"/>
      <c r="BS2048" s="68"/>
      <c r="BT2048" s="68"/>
      <c r="BU2048" s="68"/>
      <c r="BV2048" s="68"/>
      <c r="BW2048" s="68"/>
      <c r="BX2048" s="68"/>
      <c r="BY2048" s="68"/>
      <c r="BZ2048" s="68"/>
      <c r="CA2048" s="68"/>
      <c r="CB2048" s="68"/>
      <c r="CC2048" s="68"/>
      <c r="CD2048" s="68"/>
      <c r="CE2048" s="68"/>
      <c r="CF2048" s="68"/>
      <c r="CG2048" s="68"/>
      <c r="CH2048" s="68"/>
      <c r="CI2048" s="68"/>
    </row>
    <row r="2049">
      <c r="A2049" s="66">
        <v>340.0</v>
      </c>
      <c r="B2049" s="68"/>
      <c r="C2049" s="67" t="s">
        <v>758</v>
      </c>
      <c r="D2049" s="67" t="s">
        <v>996</v>
      </c>
      <c r="E2049" s="66">
        <v>2020.0</v>
      </c>
      <c r="F2049" s="67" t="s">
        <v>997</v>
      </c>
      <c r="G2049" s="67" t="s">
        <v>1004</v>
      </c>
      <c r="I2049" s="67" t="s">
        <v>95</v>
      </c>
      <c r="J2049" s="66">
        <v>2035.0</v>
      </c>
      <c r="K2049" s="66">
        <v>909.0</v>
      </c>
      <c r="L2049" s="66">
        <v>2015.0</v>
      </c>
      <c r="M2049" s="67" t="s">
        <v>1000</v>
      </c>
      <c r="N2049" s="66">
        <v>330.0</v>
      </c>
      <c r="O2049" s="68"/>
      <c r="P2049" s="66">
        <v>2.0</v>
      </c>
      <c r="Q2049" s="66"/>
      <c r="R2049" s="66">
        <v>0.0</v>
      </c>
      <c r="S2049" s="68"/>
      <c r="T2049" s="66">
        <v>1.0</v>
      </c>
      <c r="U2049" s="68"/>
      <c r="V2049" s="68"/>
      <c r="W2049" s="68"/>
      <c r="X2049" s="68"/>
      <c r="Y2049" s="68"/>
      <c r="Z2049" s="68"/>
      <c r="AA2049" s="68"/>
      <c r="AB2049" s="68"/>
      <c r="AC2049" s="68"/>
      <c r="AD2049" s="68"/>
      <c r="AE2049" s="68"/>
      <c r="AF2049" s="68"/>
      <c r="AG2049" s="68"/>
      <c r="AH2049" s="68"/>
      <c r="AI2049" s="68"/>
      <c r="AJ2049" s="68"/>
      <c r="AK2049" s="68"/>
      <c r="AL2049" s="68"/>
      <c r="AM2049" s="68"/>
      <c r="AN2049" s="68"/>
      <c r="AO2049" s="68"/>
      <c r="AP2049" s="68"/>
      <c r="AQ2049" s="68"/>
      <c r="AR2049" s="68"/>
      <c r="AS2049" s="68"/>
      <c r="AT2049" s="68"/>
      <c r="AU2049" s="68"/>
      <c r="AV2049" s="68"/>
      <c r="AW2049" s="68"/>
      <c r="AX2049" s="68"/>
      <c r="AY2049" s="68"/>
      <c r="AZ2049" s="68"/>
      <c r="BA2049" s="68"/>
      <c r="BB2049" s="68"/>
      <c r="BC2049" s="68"/>
      <c r="BD2049" s="68"/>
      <c r="BE2049" s="68"/>
      <c r="BF2049" s="68"/>
      <c r="BG2049" s="68"/>
      <c r="BH2049" s="68"/>
      <c r="BI2049" s="68"/>
      <c r="BJ2049" s="68"/>
      <c r="BK2049" s="68"/>
      <c r="BL2049" s="68"/>
      <c r="BM2049" s="68"/>
      <c r="BN2049" s="68"/>
      <c r="BO2049" s="68"/>
      <c r="BP2049" s="68"/>
      <c r="BQ2049" s="68"/>
      <c r="BR2049" s="68"/>
      <c r="BS2049" s="68"/>
      <c r="BT2049" s="68"/>
      <c r="BU2049" s="68"/>
      <c r="BV2049" s="68"/>
      <c r="BW2049" s="68"/>
      <c r="BX2049" s="68"/>
      <c r="BY2049" s="68"/>
      <c r="BZ2049" s="68"/>
      <c r="CA2049" s="68"/>
      <c r="CB2049" s="68"/>
      <c r="CC2049" s="68"/>
      <c r="CD2049" s="68"/>
      <c r="CE2049" s="68"/>
      <c r="CF2049" s="68"/>
      <c r="CG2049" s="68"/>
      <c r="CH2049" s="68"/>
      <c r="CI2049" s="68"/>
    </row>
    <row r="2050">
      <c r="A2050" s="66">
        <v>340.0</v>
      </c>
      <c r="B2050" s="68"/>
      <c r="C2050" s="67" t="s">
        <v>758</v>
      </c>
      <c r="D2050" s="67" t="s">
        <v>996</v>
      </c>
      <c r="E2050" s="66">
        <v>2020.0</v>
      </c>
      <c r="F2050" s="67" t="s">
        <v>997</v>
      </c>
      <c r="G2050" s="67" t="s">
        <v>1004</v>
      </c>
      <c r="I2050" s="67" t="s">
        <v>95</v>
      </c>
      <c r="J2050" s="66">
        <v>2035.0</v>
      </c>
      <c r="K2050" s="66">
        <v>1210.0</v>
      </c>
      <c r="L2050" s="66">
        <v>2015.0</v>
      </c>
      <c r="M2050" s="67" t="s">
        <v>1001</v>
      </c>
      <c r="N2050" s="66">
        <v>330.0</v>
      </c>
      <c r="O2050" s="68"/>
      <c r="P2050" s="66">
        <v>2.0</v>
      </c>
      <c r="Q2050" s="66"/>
      <c r="R2050" s="66">
        <v>0.0</v>
      </c>
      <c r="S2050" s="68"/>
      <c r="T2050" s="66">
        <v>1.0</v>
      </c>
      <c r="U2050" s="68"/>
      <c r="V2050" s="68"/>
      <c r="W2050" s="68"/>
      <c r="X2050" s="68"/>
      <c r="Y2050" s="68"/>
      <c r="Z2050" s="68"/>
      <c r="AA2050" s="68"/>
      <c r="AB2050" s="68"/>
      <c r="AC2050" s="68"/>
      <c r="AD2050" s="68"/>
      <c r="AE2050" s="68"/>
      <c r="AF2050" s="68"/>
      <c r="AG2050" s="68"/>
      <c r="AH2050" s="68"/>
      <c r="AI2050" s="68"/>
      <c r="AJ2050" s="68"/>
      <c r="AK2050" s="68"/>
      <c r="AL2050" s="68"/>
      <c r="AM2050" s="68"/>
      <c r="AN2050" s="68"/>
      <c r="AO2050" s="68"/>
      <c r="AP2050" s="68"/>
      <c r="AQ2050" s="68"/>
      <c r="AR2050" s="68"/>
      <c r="AS2050" s="68"/>
      <c r="AT2050" s="68"/>
      <c r="AU2050" s="68"/>
      <c r="AV2050" s="68"/>
      <c r="AW2050" s="68"/>
      <c r="AX2050" s="68"/>
      <c r="AY2050" s="68"/>
      <c r="AZ2050" s="68"/>
      <c r="BA2050" s="68"/>
      <c r="BB2050" s="68"/>
      <c r="BC2050" s="68"/>
      <c r="BD2050" s="68"/>
      <c r="BE2050" s="68"/>
      <c r="BF2050" s="68"/>
      <c r="BG2050" s="68"/>
      <c r="BH2050" s="68"/>
      <c r="BI2050" s="68"/>
      <c r="BJ2050" s="68"/>
      <c r="BK2050" s="68"/>
      <c r="BL2050" s="68"/>
      <c r="BM2050" s="68"/>
      <c r="BN2050" s="68"/>
      <c r="BO2050" s="68"/>
      <c r="BP2050" s="68"/>
      <c r="BQ2050" s="68"/>
      <c r="BR2050" s="68"/>
      <c r="BS2050" s="68"/>
      <c r="BT2050" s="68"/>
      <c r="BU2050" s="68"/>
      <c r="BV2050" s="68"/>
      <c r="BW2050" s="68"/>
      <c r="BX2050" s="68"/>
      <c r="BY2050" s="68"/>
      <c r="BZ2050" s="68"/>
      <c r="CA2050" s="68"/>
      <c r="CB2050" s="68"/>
      <c r="CC2050" s="68"/>
      <c r="CD2050" s="68"/>
      <c r="CE2050" s="68"/>
      <c r="CF2050" s="68"/>
      <c r="CG2050" s="68"/>
      <c r="CH2050" s="68"/>
      <c r="CI2050" s="68"/>
    </row>
    <row r="2051">
      <c r="A2051" s="66">
        <v>340.0</v>
      </c>
      <c r="B2051" s="68"/>
      <c r="C2051" s="67" t="s">
        <v>758</v>
      </c>
      <c r="D2051" s="67" t="s">
        <v>996</v>
      </c>
      <c r="E2051" s="66">
        <v>2020.0</v>
      </c>
      <c r="F2051" s="67" t="s">
        <v>997</v>
      </c>
      <c r="G2051" s="67" t="s">
        <v>1004</v>
      </c>
      <c r="I2051" s="67" t="s">
        <v>95</v>
      </c>
      <c r="J2051" s="66">
        <v>2035.0</v>
      </c>
      <c r="K2051" s="66">
        <v>1249.0</v>
      </c>
      <c r="L2051" s="66">
        <v>2015.0</v>
      </c>
      <c r="M2051" s="67" t="s">
        <v>1002</v>
      </c>
      <c r="N2051" s="66">
        <v>330.0</v>
      </c>
      <c r="O2051" s="68"/>
      <c r="P2051" s="66">
        <v>2.0</v>
      </c>
      <c r="Q2051" s="66"/>
      <c r="R2051" s="66">
        <v>0.0</v>
      </c>
      <c r="S2051" s="68"/>
      <c r="T2051" s="66">
        <v>1.0</v>
      </c>
      <c r="U2051" s="68"/>
      <c r="V2051" s="68"/>
      <c r="W2051" s="68"/>
      <c r="X2051" s="68"/>
      <c r="Y2051" s="68"/>
      <c r="Z2051" s="68"/>
      <c r="AA2051" s="68"/>
      <c r="AB2051" s="68"/>
      <c r="AC2051" s="68"/>
      <c r="AD2051" s="68"/>
      <c r="AE2051" s="68"/>
      <c r="AF2051" s="68"/>
      <c r="AG2051" s="68"/>
      <c r="AH2051" s="68"/>
      <c r="AI2051" s="68"/>
      <c r="AJ2051" s="68"/>
      <c r="AK2051" s="68"/>
      <c r="AL2051" s="68"/>
      <c r="AM2051" s="68"/>
      <c r="AN2051" s="68"/>
      <c r="AO2051" s="68"/>
      <c r="AP2051" s="68"/>
      <c r="AQ2051" s="68"/>
      <c r="AR2051" s="68"/>
      <c r="AS2051" s="68"/>
      <c r="AT2051" s="68"/>
      <c r="AU2051" s="68"/>
      <c r="AV2051" s="68"/>
      <c r="AW2051" s="68"/>
      <c r="AX2051" s="68"/>
      <c r="AY2051" s="68"/>
      <c r="AZ2051" s="68"/>
      <c r="BA2051" s="68"/>
      <c r="BB2051" s="68"/>
      <c r="BC2051" s="68"/>
      <c r="BD2051" s="68"/>
      <c r="BE2051" s="68"/>
      <c r="BF2051" s="68"/>
      <c r="BG2051" s="68"/>
      <c r="BH2051" s="68"/>
      <c r="BI2051" s="68"/>
      <c r="BJ2051" s="68"/>
      <c r="BK2051" s="68"/>
      <c r="BL2051" s="68"/>
      <c r="BM2051" s="68"/>
      <c r="BN2051" s="68"/>
      <c r="BO2051" s="68"/>
      <c r="BP2051" s="68"/>
      <c r="BQ2051" s="68"/>
      <c r="BR2051" s="68"/>
      <c r="BS2051" s="68"/>
      <c r="BT2051" s="68"/>
      <c r="BU2051" s="68"/>
      <c r="BV2051" s="68"/>
      <c r="BW2051" s="68"/>
      <c r="BX2051" s="68"/>
      <c r="BY2051" s="68"/>
      <c r="BZ2051" s="68"/>
      <c r="CA2051" s="68"/>
      <c r="CB2051" s="68"/>
      <c r="CC2051" s="68"/>
      <c r="CD2051" s="68"/>
      <c r="CE2051" s="68"/>
      <c r="CF2051" s="68"/>
      <c r="CG2051" s="68"/>
      <c r="CH2051" s="68"/>
      <c r="CI2051" s="68"/>
    </row>
    <row r="2052">
      <c r="A2052" s="66">
        <v>340.0</v>
      </c>
      <c r="B2052" s="68"/>
      <c r="C2052" s="67" t="s">
        <v>758</v>
      </c>
      <c r="D2052" s="67" t="s">
        <v>996</v>
      </c>
      <c r="E2052" s="66">
        <v>2020.0</v>
      </c>
      <c r="F2052" s="67" t="s">
        <v>997</v>
      </c>
      <c r="G2052" s="67" t="s">
        <v>1004</v>
      </c>
      <c r="I2052" s="67" t="s">
        <v>95</v>
      </c>
      <c r="J2052" s="66">
        <v>2035.0</v>
      </c>
      <c r="K2052" s="66">
        <v>435.0</v>
      </c>
      <c r="L2052" s="66">
        <v>2015.0</v>
      </c>
      <c r="M2052" s="67" t="s">
        <v>998</v>
      </c>
      <c r="N2052" s="66">
        <v>268.0</v>
      </c>
      <c r="O2052" s="68"/>
      <c r="P2052" s="66">
        <v>0.5</v>
      </c>
      <c r="Q2052" s="67"/>
      <c r="R2052" s="67" t="s">
        <v>1005</v>
      </c>
      <c r="T2052" s="68"/>
      <c r="U2052" s="68"/>
      <c r="V2052" s="68"/>
      <c r="W2052" s="68"/>
      <c r="X2052" s="68"/>
      <c r="Y2052" s="68"/>
      <c r="Z2052" s="68"/>
      <c r="AA2052" s="68"/>
      <c r="AB2052" s="68"/>
      <c r="AC2052" s="68"/>
      <c r="AD2052" s="68"/>
      <c r="AE2052" s="68"/>
      <c r="AF2052" s="68"/>
      <c r="AG2052" s="68"/>
      <c r="AH2052" s="68"/>
      <c r="AI2052" s="68"/>
      <c r="AJ2052" s="68"/>
      <c r="AK2052" s="68"/>
      <c r="AL2052" s="68"/>
      <c r="AM2052" s="68"/>
      <c r="AN2052" s="68"/>
      <c r="AO2052" s="68"/>
      <c r="AP2052" s="68"/>
      <c r="AQ2052" s="68"/>
      <c r="AR2052" s="68"/>
      <c r="AS2052" s="68"/>
      <c r="AT2052" s="68"/>
      <c r="AU2052" s="68"/>
      <c r="AV2052" s="68"/>
      <c r="AW2052" s="68"/>
      <c r="AX2052" s="68"/>
      <c r="AY2052" s="68"/>
      <c r="AZ2052" s="68"/>
      <c r="BA2052" s="68"/>
      <c r="BB2052" s="68"/>
      <c r="BC2052" s="68"/>
      <c r="BD2052" s="68"/>
      <c r="BE2052" s="68"/>
      <c r="BF2052" s="68"/>
      <c r="BG2052" s="68"/>
      <c r="BH2052" s="68"/>
      <c r="BI2052" s="68"/>
      <c r="BJ2052" s="68"/>
      <c r="BK2052" s="68"/>
      <c r="BL2052" s="68"/>
      <c r="BM2052" s="68"/>
      <c r="BN2052" s="68"/>
      <c r="BO2052" s="68"/>
      <c r="BP2052" s="68"/>
      <c r="BQ2052" s="68"/>
      <c r="BR2052" s="68"/>
      <c r="BS2052" s="68"/>
      <c r="BT2052" s="68"/>
      <c r="BU2052" s="68"/>
      <c r="BV2052" s="68"/>
      <c r="BW2052" s="68"/>
      <c r="BX2052" s="68"/>
      <c r="BY2052" s="68"/>
      <c r="BZ2052" s="68"/>
      <c r="CA2052" s="68"/>
      <c r="CB2052" s="68"/>
      <c r="CC2052" s="68"/>
      <c r="CD2052" s="68"/>
      <c r="CE2052" s="68"/>
      <c r="CF2052" s="68"/>
      <c r="CG2052" s="68"/>
      <c r="CH2052" s="68"/>
      <c r="CI2052" s="68"/>
    </row>
    <row r="2053">
      <c r="A2053" s="66">
        <v>340.0</v>
      </c>
      <c r="B2053" s="68"/>
      <c r="C2053" s="67" t="s">
        <v>758</v>
      </c>
      <c r="D2053" s="67" t="s">
        <v>996</v>
      </c>
      <c r="E2053" s="66">
        <v>2020.0</v>
      </c>
      <c r="F2053" s="67" t="s">
        <v>997</v>
      </c>
      <c r="G2053" s="67" t="s">
        <v>1004</v>
      </c>
      <c r="I2053" s="67" t="s">
        <v>95</v>
      </c>
      <c r="J2053" s="66">
        <v>2035.0</v>
      </c>
      <c r="K2053" s="66">
        <v>579.0</v>
      </c>
      <c r="L2053" s="66">
        <v>2015.0</v>
      </c>
      <c r="M2053" s="67" t="s">
        <v>999</v>
      </c>
      <c r="N2053" s="66">
        <v>268.0</v>
      </c>
      <c r="O2053" s="68"/>
      <c r="P2053" s="66">
        <v>0.5</v>
      </c>
      <c r="Q2053" s="67"/>
      <c r="R2053" s="67" t="s">
        <v>1005</v>
      </c>
      <c r="T2053" s="66">
        <v>1.0</v>
      </c>
      <c r="U2053" s="68"/>
      <c r="V2053" s="68"/>
      <c r="W2053" s="68"/>
      <c r="X2053" s="68"/>
      <c r="Y2053" s="68"/>
      <c r="Z2053" s="68"/>
      <c r="AA2053" s="68"/>
      <c r="AB2053" s="68"/>
      <c r="AC2053" s="68"/>
      <c r="AD2053" s="68"/>
      <c r="AE2053" s="68"/>
      <c r="AF2053" s="68"/>
      <c r="AG2053" s="68"/>
      <c r="AH2053" s="68"/>
      <c r="AI2053" s="68"/>
      <c r="AJ2053" s="68"/>
      <c r="AK2053" s="68"/>
      <c r="AL2053" s="68"/>
      <c r="AM2053" s="68"/>
      <c r="AN2053" s="68"/>
      <c r="AO2053" s="68"/>
      <c r="AP2053" s="68"/>
      <c r="AQ2053" s="68"/>
      <c r="AR2053" s="68"/>
      <c r="AS2053" s="68"/>
      <c r="AT2053" s="68"/>
      <c r="AU2053" s="68"/>
      <c r="AV2053" s="68"/>
      <c r="AW2053" s="68"/>
      <c r="AX2053" s="68"/>
      <c r="AY2053" s="68"/>
      <c r="AZ2053" s="68"/>
      <c r="BA2053" s="68"/>
      <c r="BB2053" s="68"/>
      <c r="BC2053" s="68"/>
      <c r="BD2053" s="68"/>
      <c r="BE2053" s="68"/>
      <c r="BF2053" s="68"/>
      <c r="BG2053" s="68"/>
      <c r="BH2053" s="68"/>
      <c r="BI2053" s="68"/>
      <c r="BJ2053" s="68"/>
      <c r="BK2053" s="68"/>
      <c r="BL2053" s="68"/>
      <c r="BM2053" s="68"/>
      <c r="BN2053" s="68"/>
      <c r="BO2053" s="68"/>
      <c r="BP2053" s="68"/>
      <c r="BQ2053" s="68"/>
      <c r="BR2053" s="68"/>
      <c r="BS2053" s="68"/>
      <c r="BT2053" s="68"/>
      <c r="BU2053" s="68"/>
      <c r="BV2053" s="68"/>
      <c r="BW2053" s="68"/>
      <c r="BX2053" s="68"/>
      <c r="BY2053" s="68"/>
      <c r="BZ2053" s="68"/>
      <c r="CA2053" s="68"/>
      <c r="CB2053" s="68"/>
      <c r="CC2053" s="68"/>
      <c r="CD2053" s="68"/>
      <c r="CE2053" s="68"/>
      <c r="CF2053" s="68"/>
      <c r="CG2053" s="68"/>
      <c r="CH2053" s="68"/>
      <c r="CI2053" s="68"/>
    </row>
    <row r="2054">
      <c r="A2054" s="66">
        <v>340.0</v>
      </c>
      <c r="B2054" s="68"/>
      <c r="C2054" s="67" t="s">
        <v>758</v>
      </c>
      <c r="D2054" s="67" t="s">
        <v>996</v>
      </c>
      <c r="E2054" s="66">
        <v>2020.0</v>
      </c>
      <c r="F2054" s="67" t="s">
        <v>997</v>
      </c>
      <c r="G2054" s="67" t="s">
        <v>1004</v>
      </c>
      <c r="I2054" s="67" t="s">
        <v>95</v>
      </c>
      <c r="J2054" s="66">
        <v>2035.0</v>
      </c>
      <c r="K2054" s="66">
        <v>1185.0</v>
      </c>
      <c r="L2054" s="66">
        <v>2015.0</v>
      </c>
      <c r="M2054" s="67" t="s">
        <v>1000</v>
      </c>
      <c r="N2054" s="66">
        <v>268.0</v>
      </c>
      <c r="O2054" s="68"/>
      <c r="P2054" s="66">
        <v>0.5</v>
      </c>
      <c r="Q2054" s="67"/>
      <c r="R2054" s="67" t="s">
        <v>1005</v>
      </c>
      <c r="T2054" s="66">
        <v>1.0</v>
      </c>
      <c r="U2054" s="68"/>
      <c r="V2054" s="68"/>
      <c r="W2054" s="68"/>
      <c r="X2054" s="68"/>
      <c r="Y2054" s="68"/>
      <c r="Z2054" s="68"/>
      <c r="AA2054" s="68"/>
      <c r="AB2054" s="68"/>
      <c r="AC2054" s="68"/>
      <c r="AD2054" s="68"/>
      <c r="AE2054" s="68"/>
      <c r="AF2054" s="68"/>
      <c r="AG2054" s="68"/>
      <c r="AH2054" s="68"/>
      <c r="AI2054" s="68"/>
      <c r="AJ2054" s="68"/>
      <c r="AK2054" s="68"/>
      <c r="AL2054" s="68"/>
      <c r="AM2054" s="68"/>
      <c r="AN2054" s="68"/>
      <c r="AO2054" s="68"/>
      <c r="AP2054" s="68"/>
      <c r="AQ2054" s="68"/>
      <c r="AR2054" s="68"/>
      <c r="AS2054" s="68"/>
      <c r="AT2054" s="68"/>
      <c r="AU2054" s="68"/>
      <c r="AV2054" s="68"/>
      <c r="AW2054" s="68"/>
      <c r="AX2054" s="68"/>
      <c r="AY2054" s="68"/>
      <c r="AZ2054" s="68"/>
      <c r="BA2054" s="68"/>
      <c r="BB2054" s="68"/>
      <c r="BC2054" s="68"/>
      <c r="BD2054" s="68"/>
      <c r="BE2054" s="68"/>
      <c r="BF2054" s="68"/>
      <c r="BG2054" s="68"/>
      <c r="BH2054" s="68"/>
      <c r="BI2054" s="68"/>
      <c r="BJ2054" s="68"/>
      <c r="BK2054" s="68"/>
      <c r="BL2054" s="68"/>
      <c r="BM2054" s="68"/>
      <c r="BN2054" s="68"/>
      <c r="BO2054" s="68"/>
      <c r="BP2054" s="68"/>
      <c r="BQ2054" s="68"/>
      <c r="BR2054" s="68"/>
      <c r="BS2054" s="68"/>
      <c r="BT2054" s="68"/>
      <c r="BU2054" s="68"/>
      <c r="BV2054" s="68"/>
      <c r="BW2054" s="68"/>
      <c r="BX2054" s="68"/>
      <c r="BY2054" s="68"/>
      <c r="BZ2054" s="68"/>
      <c r="CA2054" s="68"/>
      <c r="CB2054" s="68"/>
      <c r="CC2054" s="68"/>
      <c r="CD2054" s="68"/>
      <c r="CE2054" s="68"/>
      <c r="CF2054" s="68"/>
      <c r="CG2054" s="68"/>
      <c r="CH2054" s="68"/>
      <c r="CI2054" s="68"/>
    </row>
    <row r="2055">
      <c r="A2055" s="66">
        <v>340.0</v>
      </c>
      <c r="B2055" s="68"/>
      <c r="C2055" s="67" t="s">
        <v>758</v>
      </c>
      <c r="D2055" s="67" t="s">
        <v>996</v>
      </c>
      <c r="E2055" s="66">
        <v>2020.0</v>
      </c>
      <c r="F2055" s="67" t="s">
        <v>997</v>
      </c>
      <c r="G2055" s="67" t="s">
        <v>1004</v>
      </c>
      <c r="I2055" s="67" t="s">
        <v>95</v>
      </c>
      <c r="J2055" s="66">
        <v>2035.0</v>
      </c>
      <c r="K2055" s="66">
        <v>935.0</v>
      </c>
      <c r="L2055" s="66">
        <v>2015.0</v>
      </c>
      <c r="M2055" s="67" t="s">
        <v>1001</v>
      </c>
      <c r="N2055" s="66">
        <v>268.0</v>
      </c>
      <c r="O2055" s="68"/>
      <c r="P2055" s="66">
        <v>0.5</v>
      </c>
      <c r="Q2055" s="67"/>
      <c r="R2055" s="67" t="s">
        <v>1005</v>
      </c>
      <c r="T2055" s="66">
        <v>1.0</v>
      </c>
      <c r="U2055" s="68"/>
      <c r="V2055" s="68"/>
      <c r="W2055" s="68"/>
      <c r="X2055" s="68"/>
      <c r="Y2055" s="68"/>
      <c r="Z2055" s="68"/>
      <c r="AA2055" s="68"/>
      <c r="AB2055" s="68"/>
      <c r="AC2055" s="68"/>
      <c r="AD2055" s="68"/>
      <c r="AE2055" s="68"/>
      <c r="AF2055" s="68"/>
      <c r="AG2055" s="68"/>
      <c r="AH2055" s="68"/>
      <c r="AI2055" s="68"/>
      <c r="AJ2055" s="68"/>
      <c r="AK2055" s="68"/>
      <c r="AL2055" s="68"/>
      <c r="AM2055" s="68"/>
      <c r="AN2055" s="68"/>
      <c r="AO2055" s="68"/>
      <c r="AP2055" s="68"/>
      <c r="AQ2055" s="68"/>
      <c r="AR2055" s="68"/>
      <c r="AS2055" s="68"/>
      <c r="AT2055" s="68"/>
      <c r="AU2055" s="68"/>
      <c r="AV2055" s="68"/>
      <c r="AW2055" s="68"/>
      <c r="AX2055" s="68"/>
      <c r="AY2055" s="68"/>
      <c r="AZ2055" s="68"/>
      <c r="BA2055" s="68"/>
      <c r="BB2055" s="68"/>
      <c r="BC2055" s="68"/>
      <c r="BD2055" s="68"/>
      <c r="BE2055" s="68"/>
      <c r="BF2055" s="68"/>
      <c r="BG2055" s="68"/>
      <c r="BH2055" s="68"/>
      <c r="BI2055" s="68"/>
      <c r="BJ2055" s="68"/>
      <c r="BK2055" s="68"/>
      <c r="BL2055" s="68"/>
      <c r="BM2055" s="68"/>
      <c r="BN2055" s="68"/>
      <c r="BO2055" s="68"/>
      <c r="BP2055" s="68"/>
      <c r="BQ2055" s="68"/>
      <c r="BR2055" s="68"/>
      <c r="BS2055" s="68"/>
      <c r="BT2055" s="68"/>
      <c r="BU2055" s="68"/>
      <c r="BV2055" s="68"/>
      <c r="BW2055" s="68"/>
      <c r="BX2055" s="68"/>
      <c r="BY2055" s="68"/>
      <c r="BZ2055" s="68"/>
      <c r="CA2055" s="68"/>
      <c r="CB2055" s="68"/>
      <c r="CC2055" s="68"/>
      <c r="CD2055" s="68"/>
      <c r="CE2055" s="68"/>
      <c r="CF2055" s="68"/>
      <c r="CG2055" s="68"/>
      <c r="CH2055" s="68"/>
      <c r="CI2055" s="68"/>
    </row>
    <row r="2056">
      <c r="A2056" s="66">
        <v>340.0</v>
      </c>
      <c r="B2056" s="68"/>
      <c r="C2056" s="67" t="s">
        <v>758</v>
      </c>
      <c r="D2056" s="67" t="s">
        <v>996</v>
      </c>
      <c r="E2056" s="66">
        <v>2020.0</v>
      </c>
      <c r="F2056" s="67" t="s">
        <v>997</v>
      </c>
      <c r="G2056" s="67" t="s">
        <v>1004</v>
      </c>
      <c r="I2056" s="67" t="s">
        <v>95</v>
      </c>
      <c r="J2056" s="66">
        <v>2035.0</v>
      </c>
      <c r="K2056" s="66">
        <v>1557.0</v>
      </c>
      <c r="L2056" s="66">
        <v>2015.0</v>
      </c>
      <c r="M2056" s="67" t="s">
        <v>1002</v>
      </c>
      <c r="N2056" s="66">
        <v>268.0</v>
      </c>
      <c r="O2056" s="68"/>
      <c r="P2056" s="66">
        <v>0.5</v>
      </c>
      <c r="Q2056" s="67"/>
      <c r="R2056" s="67" t="s">
        <v>1005</v>
      </c>
      <c r="T2056" s="66">
        <v>1.0</v>
      </c>
      <c r="U2056" s="68"/>
      <c r="V2056" s="68"/>
      <c r="W2056" s="68"/>
      <c r="X2056" s="68"/>
      <c r="Y2056" s="68"/>
      <c r="Z2056" s="68"/>
      <c r="AA2056" s="68"/>
      <c r="AB2056" s="68"/>
      <c r="AC2056" s="68"/>
      <c r="AD2056" s="68"/>
      <c r="AE2056" s="68"/>
      <c r="AF2056" s="68"/>
      <c r="AG2056" s="68"/>
      <c r="AH2056" s="68"/>
      <c r="AI2056" s="68"/>
      <c r="AJ2056" s="68"/>
      <c r="AK2056" s="68"/>
      <c r="AL2056" s="68"/>
      <c r="AM2056" s="68"/>
      <c r="AN2056" s="68"/>
      <c r="AO2056" s="68"/>
      <c r="AP2056" s="68"/>
      <c r="AQ2056" s="68"/>
      <c r="AR2056" s="68"/>
      <c r="AS2056" s="68"/>
      <c r="AT2056" s="68"/>
      <c r="AU2056" s="68"/>
      <c r="AV2056" s="68"/>
      <c r="AW2056" s="68"/>
      <c r="AX2056" s="68"/>
      <c r="AY2056" s="68"/>
      <c r="AZ2056" s="68"/>
      <c r="BA2056" s="68"/>
      <c r="BB2056" s="68"/>
      <c r="BC2056" s="68"/>
      <c r="BD2056" s="68"/>
      <c r="BE2056" s="68"/>
      <c r="BF2056" s="68"/>
      <c r="BG2056" s="68"/>
      <c r="BH2056" s="68"/>
      <c r="BI2056" s="68"/>
      <c r="BJ2056" s="68"/>
      <c r="BK2056" s="68"/>
      <c r="BL2056" s="68"/>
      <c r="BM2056" s="68"/>
      <c r="BN2056" s="68"/>
      <c r="BO2056" s="68"/>
      <c r="BP2056" s="68"/>
      <c r="BQ2056" s="68"/>
      <c r="BR2056" s="68"/>
      <c r="BS2056" s="68"/>
      <c r="BT2056" s="68"/>
      <c r="BU2056" s="68"/>
      <c r="BV2056" s="68"/>
      <c r="BW2056" s="68"/>
      <c r="BX2056" s="68"/>
      <c r="BY2056" s="68"/>
      <c r="BZ2056" s="68"/>
      <c r="CA2056" s="68"/>
      <c r="CB2056" s="68"/>
      <c r="CC2056" s="68"/>
      <c r="CD2056" s="68"/>
      <c r="CE2056" s="68"/>
      <c r="CF2056" s="68"/>
      <c r="CG2056" s="68"/>
      <c r="CH2056" s="68"/>
      <c r="CI2056" s="68"/>
    </row>
    <row r="2057">
      <c r="A2057" s="70">
        <v>2284.0</v>
      </c>
      <c r="C2057" s="42" t="s">
        <v>109</v>
      </c>
      <c r="D2057" s="50" t="s">
        <v>1006</v>
      </c>
      <c r="E2057" s="42">
        <v>2015.0</v>
      </c>
      <c r="F2057" s="71" t="s">
        <v>1007</v>
      </c>
      <c r="G2057" s="42" t="s">
        <v>151</v>
      </c>
      <c r="I2057" s="42" t="s">
        <v>95</v>
      </c>
      <c r="J2057" s="42">
        <v>2005.0</v>
      </c>
      <c r="K2057" s="42">
        <v>16.0</v>
      </c>
      <c r="L2057" s="42">
        <v>2005.0</v>
      </c>
      <c r="M2057" s="42" t="s">
        <v>1008</v>
      </c>
      <c r="N2057" s="42">
        <v>7.0</v>
      </c>
      <c r="P2057" s="42">
        <v>0.1</v>
      </c>
      <c r="Q2057" s="42"/>
      <c r="R2057" s="42">
        <v>2.0</v>
      </c>
      <c r="X2057" s="42"/>
      <c r="Y2057" s="42">
        <v>2.0</v>
      </c>
      <c r="AL2057" s="51"/>
      <c r="AM2057" s="51"/>
      <c r="AN2057" s="51"/>
      <c r="AO2057" s="51"/>
      <c r="AP2057" s="51"/>
      <c r="AQ2057" s="51"/>
      <c r="AR2057" s="51"/>
      <c r="AS2057" s="51"/>
      <c r="AT2057" s="51"/>
      <c r="AU2057" s="51"/>
      <c r="AV2057" s="51"/>
      <c r="AW2057" s="51"/>
      <c r="AX2057" s="51"/>
      <c r="AY2057" s="51"/>
      <c r="AZ2057" s="51"/>
      <c r="BA2057" s="51"/>
      <c r="BB2057" s="51"/>
      <c r="BC2057" s="51"/>
      <c r="BD2057" s="51"/>
      <c r="BE2057" s="51"/>
      <c r="BF2057" s="51"/>
      <c r="BG2057" s="51"/>
      <c r="BH2057" s="51"/>
      <c r="BI2057" s="51"/>
      <c r="BJ2057" s="51"/>
      <c r="BK2057" s="51"/>
      <c r="BM2057" s="51"/>
      <c r="BN2057" s="51"/>
      <c r="BO2057" s="51"/>
      <c r="BP2057" s="52" t="s">
        <v>146</v>
      </c>
      <c r="BQ2057" s="51"/>
      <c r="BR2057" s="51"/>
      <c r="BS2057" s="51"/>
    </row>
    <row r="2058">
      <c r="A2058" s="70">
        <v>2284.0</v>
      </c>
      <c r="C2058" s="42" t="s">
        <v>109</v>
      </c>
      <c r="D2058" s="50" t="s">
        <v>1006</v>
      </c>
      <c r="E2058" s="42">
        <v>2015.0</v>
      </c>
      <c r="F2058" s="71" t="s">
        <v>1007</v>
      </c>
      <c r="G2058" s="42" t="s">
        <v>151</v>
      </c>
      <c r="I2058" s="42" t="s">
        <v>95</v>
      </c>
      <c r="J2058" s="42">
        <v>2055.0</v>
      </c>
      <c r="K2058" s="42">
        <v>57.0</v>
      </c>
      <c r="L2058" s="42">
        <v>2005.0</v>
      </c>
      <c r="M2058" s="42" t="s">
        <v>1008</v>
      </c>
      <c r="N2058" s="42">
        <v>26.0</v>
      </c>
      <c r="P2058" s="42">
        <v>0.1</v>
      </c>
      <c r="Q2058" s="42"/>
      <c r="R2058" s="42">
        <v>2.0</v>
      </c>
      <c r="X2058" s="42"/>
      <c r="Y2058" s="42">
        <v>2.0</v>
      </c>
      <c r="AL2058" s="51"/>
      <c r="AM2058" s="51"/>
      <c r="AN2058" s="51"/>
      <c r="AO2058" s="51"/>
      <c r="AP2058" s="51"/>
      <c r="AQ2058" s="51"/>
      <c r="AR2058" s="51"/>
      <c r="AS2058" s="51"/>
      <c r="AT2058" s="51"/>
      <c r="AU2058" s="51"/>
      <c r="AV2058" s="51"/>
      <c r="AW2058" s="51"/>
      <c r="AX2058" s="51"/>
      <c r="AY2058" s="51"/>
      <c r="AZ2058" s="51"/>
      <c r="BA2058" s="51"/>
      <c r="BB2058" s="51"/>
      <c r="BC2058" s="51"/>
      <c r="BD2058" s="51"/>
      <c r="BE2058" s="51"/>
      <c r="BF2058" s="51"/>
      <c r="BG2058" s="51"/>
      <c r="BH2058" s="51"/>
      <c r="BI2058" s="51"/>
      <c r="BJ2058" s="51"/>
      <c r="BK2058" s="51"/>
      <c r="BM2058" s="51"/>
      <c r="BN2058" s="51"/>
      <c r="BO2058" s="51"/>
      <c r="BP2058" s="52" t="s">
        <v>146</v>
      </c>
      <c r="BQ2058" s="51"/>
      <c r="BR2058" s="51"/>
      <c r="BS2058" s="51"/>
    </row>
    <row r="2059">
      <c r="A2059" s="70">
        <v>2284.0</v>
      </c>
      <c r="C2059" s="42" t="s">
        <v>109</v>
      </c>
      <c r="D2059" s="50" t="s">
        <v>1006</v>
      </c>
      <c r="E2059" s="42">
        <v>2015.0</v>
      </c>
      <c r="F2059" s="71" t="s">
        <v>1007</v>
      </c>
      <c r="G2059" s="42" t="s">
        <v>151</v>
      </c>
      <c r="I2059" s="42" t="s">
        <v>95</v>
      </c>
      <c r="J2059" s="42">
        <v>2105.0</v>
      </c>
      <c r="K2059" s="42">
        <v>121.0</v>
      </c>
      <c r="L2059" s="42">
        <v>2005.0</v>
      </c>
      <c r="M2059" s="42" t="s">
        <v>1008</v>
      </c>
      <c r="N2059" s="42">
        <v>58.0</v>
      </c>
      <c r="P2059" s="42">
        <v>0.1</v>
      </c>
      <c r="Q2059" s="42"/>
      <c r="R2059" s="42">
        <v>2.0</v>
      </c>
      <c r="X2059" s="42"/>
      <c r="Y2059" s="42">
        <v>2.0</v>
      </c>
      <c r="AL2059" s="51"/>
      <c r="AM2059" s="51"/>
      <c r="AN2059" s="51"/>
      <c r="AO2059" s="51"/>
      <c r="AP2059" s="51"/>
      <c r="AQ2059" s="51"/>
      <c r="AR2059" s="51"/>
      <c r="AS2059" s="51"/>
      <c r="AT2059" s="51"/>
      <c r="AU2059" s="51"/>
      <c r="AV2059" s="51"/>
      <c r="AW2059" s="51"/>
      <c r="AX2059" s="51"/>
      <c r="AY2059" s="51"/>
      <c r="AZ2059" s="51"/>
      <c r="BA2059" s="51"/>
      <c r="BB2059" s="51"/>
      <c r="BC2059" s="51"/>
      <c r="BD2059" s="51"/>
      <c r="BE2059" s="51"/>
      <c r="BF2059" s="51"/>
      <c r="BG2059" s="51"/>
      <c r="BH2059" s="51"/>
      <c r="BI2059" s="51"/>
      <c r="BJ2059" s="51"/>
      <c r="BK2059" s="51"/>
      <c r="BM2059" s="51"/>
      <c r="BN2059" s="51"/>
      <c r="BO2059" s="51"/>
      <c r="BP2059" s="52" t="s">
        <v>146</v>
      </c>
      <c r="BQ2059" s="51"/>
      <c r="BR2059" s="51"/>
      <c r="BS2059" s="51"/>
    </row>
    <row r="2060">
      <c r="A2060" s="70">
        <v>2284.0</v>
      </c>
      <c r="C2060" s="42" t="s">
        <v>109</v>
      </c>
      <c r="D2060" s="50" t="s">
        <v>1006</v>
      </c>
      <c r="E2060" s="42">
        <v>2015.0</v>
      </c>
      <c r="F2060" s="71" t="s">
        <v>1007</v>
      </c>
      <c r="G2060" s="42" t="s">
        <v>151</v>
      </c>
      <c r="I2060" s="42" t="s">
        <v>95</v>
      </c>
      <c r="J2060" s="42">
        <v>2005.0</v>
      </c>
      <c r="K2060" s="42">
        <v>16.0</v>
      </c>
      <c r="L2060" s="42">
        <v>2005.0</v>
      </c>
      <c r="M2060" s="42" t="s">
        <v>1008</v>
      </c>
      <c r="N2060" s="42">
        <v>7.0</v>
      </c>
      <c r="P2060" s="42">
        <v>1.5</v>
      </c>
      <c r="Q2060" s="42"/>
      <c r="R2060" s="42">
        <v>1.0</v>
      </c>
      <c r="X2060" s="42"/>
      <c r="Y2060" s="42">
        <v>2.0</v>
      </c>
      <c r="AL2060" s="51"/>
      <c r="AM2060" s="51"/>
      <c r="AN2060" s="51"/>
      <c r="AO2060" s="51"/>
      <c r="AP2060" s="51"/>
      <c r="AQ2060" s="51"/>
      <c r="AR2060" s="51"/>
      <c r="AS2060" s="51"/>
      <c r="AT2060" s="51"/>
      <c r="AU2060" s="51"/>
      <c r="AV2060" s="51"/>
      <c r="AW2060" s="51"/>
      <c r="AX2060" s="51"/>
      <c r="AY2060" s="51"/>
      <c r="AZ2060" s="51"/>
      <c r="BA2060" s="51"/>
      <c r="BB2060" s="51"/>
      <c r="BC2060" s="51"/>
      <c r="BD2060" s="51"/>
      <c r="BE2060" s="51"/>
      <c r="BF2060" s="51"/>
      <c r="BG2060" s="51"/>
      <c r="BH2060" s="51"/>
      <c r="BI2060" s="51"/>
      <c r="BJ2060" s="51"/>
      <c r="BK2060" s="51"/>
      <c r="BM2060" s="51"/>
      <c r="BN2060" s="51"/>
      <c r="BO2060" s="51"/>
      <c r="BP2060" s="52" t="s">
        <v>146</v>
      </c>
      <c r="BQ2060" s="51"/>
      <c r="BR2060" s="51"/>
      <c r="BS2060" s="51"/>
    </row>
    <row r="2061">
      <c r="A2061" s="70">
        <v>2284.0</v>
      </c>
      <c r="C2061" s="42" t="s">
        <v>109</v>
      </c>
      <c r="D2061" s="50" t="s">
        <v>1006</v>
      </c>
      <c r="E2061" s="42">
        <v>2015.0</v>
      </c>
      <c r="F2061" s="71" t="s">
        <v>1007</v>
      </c>
      <c r="G2061" s="42" t="s">
        <v>151</v>
      </c>
      <c r="I2061" s="42" t="s">
        <v>95</v>
      </c>
      <c r="J2061" s="42">
        <v>2055.0</v>
      </c>
      <c r="K2061" s="42">
        <v>51.0</v>
      </c>
      <c r="L2061" s="42">
        <v>2005.0</v>
      </c>
      <c r="M2061" s="42" t="s">
        <v>1008</v>
      </c>
      <c r="N2061" s="42">
        <v>26.0</v>
      </c>
      <c r="P2061" s="42">
        <v>1.5</v>
      </c>
      <c r="Q2061" s="42"/>
      <c r="R2061" s="42">
        <v>1.0</v>
      </c>
      <c r="X2061" s="42"/>
      <c r="Y2061" s="42">
        <v>2.0</v>
      </c>
      <c r="AL2061" s="51"/>
      <c r="AM2061" s="51"/>
      <c r="AN2061" s="51"/>
      <c r="AO2061" s="51"/>
      <c r="AP2061" s="51"/>
      <c r="AQ2061" s="51"/>
      <c r="AR2061" s="51"/>
      <c r="AS2061" s="51"/>
      <c r="AT2061" s="51"/>
      <c r="AU2061" s="51"/>
      <c r="AV2061" s="51"/>
      <c r="AW2061" s="51"/>
      <c r="AX2061" s="51"/>
      <c r="AY2061" s="51"/>
      <c r="AZ2061" s="51"/>
      <c r="BA2061" s="51"/>
      <c r="BB2061" s="51"/>
      <c r="BC2061" s="51"/>
      <c r="BD2061" s="51"/>
      <c r="BE2061" s="51"/>
      <c r="BF2061" s="51"/>
      <c r="BG2061" s="51"/>
      <c r="BH2061" s="51"/>
      <c r="BI2061" s="51"/>
      <c r="BJ2061" s="51"/>
      <c r="BK2061" s="51"/>
      <c r="BM2061" s="51"/>
      <c r="BN2061" s="51"/>
      <c r="BO2061" s="51"/>
      <c r="BP2061" s="52" t="s">
        <v>146</v>
      </c>
      <c r="BQ2061" s="51"/>
      <c r="BR2061" s="51"/>
      <c r="BS2061" s="51"/>
    </row>
    <row r="2062">
      <c r="A2062" s="70">
        <v>2284.0</v>
      </c>
      <c r="C2062" s="42" t="s">
        <v>109</v>
      </c>
      <c r="D2062" s="50" t="s">
        <v>1006</v>
      </c>
      <c r="E2062" s="42">
        <v>2015.0</v>
      </c>
      <c r="F2062" s="71" t="s">
        <v>1007</v>
      </c>
      <c r="G2062" s="42" t="s">
        <v>151</v>
      </c>
      <c r="I2062" s="42" t="s">
        <v>95</v>
      </c>
      <c r="J2062" s="42">
        <v>2105.0</v>
      </c>
      <c r="K2062" s="42">
        <v>106.0</v>
      </c>
      <c r="L2062" s="42">
        <v>2005.0</v>
      </c>
      <c r="M2062" s="42" t="s">
        <v>1008</v>
      </c>
      <c r="N2062" s="42">
        <v>58.0</v>
      </c>
      <c r="P2062" s="42">
        <v>1.5</v>
      </c>
      <c r="Q2062" s="42"/>
      <c r="R2062" s="42">
        <v>1.0</v>
      </c>
      <c r="X2062" s="42"/>
      <c r="Y2062" s="42">
        <v>2.0</v>
      </c>
      <c r="AL2062" s="51"/>
      <c r="AM2062" s="51"/>
      <c r="AN2062" s="51"/>
      <c r="AO2062" s="51"/>
      <c r="AP2062" s="51"/>
      <c r="AQ2062" s="51"/>
      <c r="AR2062" s="51"/>
      <c r="AS2062" s="51"/>
      <c r="AT2062" s="51"/>
      <c r="AU2062" s="51"/>
      <c r="AV2062" s="51"/>
      <c r="AW2062" s="51"/>
      <c r="AX2062" s="51"/>
      <c r="AY2062" s="51"/>
      <c r="AZ2062" s="51"/>
      <c r="BA2062" s="51"/>
      <c r="BB2062" s="51"/>
      <c r="BC2062" s="51"/>
      <c r="BD2062" s="51"/>
      <c r="BE2062" s="51"/>
      <c r="BF2062" s="51"/>
      <c r="BG2062" s="51"/>
      <c r="BH2062" s="51"/>
      <c r="BI2062" s="51"/>
      <c r="BJ2062" s="51"/>
      <c r="BK2062" s="51"/>
      <c r="BM2062" s="51"/>
      <c r="BN2062" s="51"/>
      <c r="BO2062" s="51"/>
      <c r="BP2062" s="52" t="s">
        <v>146</v>
      </c>
      <c r="BQ2062" s="51"/>
      <c r="BR2062" s="51"/>
      <c r="BS2062" s="51"/>
    </row>
    <row r="2063">
      <c r="A2063" s="70">
        <v>2284.0</v>
      </c>
      <c r="C2063" s="42" t="s">
        <v>109</v>
      </c>
      <c r="D2063" s="50" t="s">
        <v>1006</v>
      </c>
      <c r="E2063" s="42">
        <v>2015.0</v>
      </c>
      <c r="F2063" s="71" t="s">
        <v>1007</v>
      </c>
      <c r="G2063" s="42" t="s">
        <v>151</v>
      </c>
      <c r="I2063" s="42" t="s">
        <v>95</v>
      </c>
      <c r="J2063" s="42">
        <v>2005.0</v>
      </c>
      <c r="K2063" s="42">
        <v>7.0</v>
      </c>
      <c r="L2063" s="42">
        <v>2005.0</v>
      </c>
      <c r="M2063" s="42" t="s">
        <v>1008</v>
      </c>
      <c r="N2063" s="42">
        <v>7.0</v>
      </c>
      <c r="P2063" s="42">
        <v>1.5</v>
      </c>
      <c r="Q2063" s="42"/>
      <c r="R2063" s="42">
        <v>2.0</v>
      </c>
      <c r="X2063" s="42"/>
      <c r="Y2063" s="42">
        <v>2.0</v>
      </c>
      <c r="AL2063" s="51"/>
      <c r="AM2063" s="51"/>
      <c r="AN2063" s="51"/>
      <c r="AO2063" s="51"/>
      <c r="AP2063" s="51"/>
      <c r="AQ2063" s="51"/>
      <c r="AR2063" s="51"/>
      <c r="AS2063" s="51"/>
      <c r="AT2063" s="51"/>
      <c r="AU2063" s="51"/>
      <c r="AV2063" s="51"/>
      <c r="AW2063" s="51"/>
      <c r="AX2063" s="51"/>
      <c r="AY2063" s="51"/>
      <c r="AZ2063" s="51"/>
      <c r="BA2063" s="51"/>
      <c r="BB2063" s="51"/>
      <c r="BC2063" s="51"/>
      <c r="BD2063" s="52">
        <v>1.0</v>
      </c>
      <c r="BE2063" s="51"/>
      <c r="BF2063" s="51"/>
      <c r="BG2063" s="51"/>
      <c r="BH2063" s="51"/>
      <c r="BI2063" s="51"/>
      <c r="BJ2063" s="51"/>
      <c r="BK2063" s="51"/>
      <c r="BM2063" s="51"/>
      <c r="BN2063" s="51"/>
      <c r="BO2063" s="51"/>
      <c r="BP2063" s="52" t="s">
        <v>146</v>
      </c>
      <c r="BQ2063" s="51"/>
      <c r="BR2063" s="52" t="s">
        <v>1009</v>
      </c>
      <c r="BS2063" s="51"/>
    </row>
    <row r="2064">
      <c r="A2064" s="70">
        <v>2284.0</v>
      </c>
      <c r="C2064" s="42" t="s">
        <v>109</v>
      </c>
      <c r="D2064" s="50" t="s">
        <v>1006</v>
      </c>
      <c r="E2064" s="42">
        <v>2015.0</v>
      </c>
      <c r="F2064" s="71" t="s">
        <v>1007</v>
      </c>
      <c r="G2064" s="42" t="s">
        <v>151</v>
      </c>
      <c r="I2064" s="42" t="s">
        <v>95</v>
      </c>
      <c r="J2064" s="42">
        <v>2055.0</v>
      </c>
      <c r="K2064" s="42">
        <v>27.0</v>
      </c>
      <c r="L2064" s="42">
        <v>2005.0</v>
      </c>
      <c r="M2064" s="42" t="s">
        <v>1008</v>
      </c>
      <c r="N2064" s="42">
        <v>26.0</v>
      </c>
      <c r="P2064" s="42">
        <v>1.5</v>
      </c>
      <c r="Q2064" s="42"/>
      <c r="R2064" s="42">
        <v>2.0</v>
      </c>
      <c r="X2064" s="42"/>
      <c r="Y2064" s="42">
        <v>2.0</v>
      </c>
      <c r="AL2064" s="51"/>
      <c r="AM2064" s="51"/>
      <c r="AN2064" s="51"/>
      <c r="AO2064" s="51"/>
      <c r="AP2064" s="51"/>
      <c r="AQ2064" s="51"/>
      <c r="AR2064" s="51"/>
      <c r="AS2064" s="51"/>
      <c r="AT2064" s="51"/>
      <c r="AU2064" s="51"/>
      <c r="AV2064" s="51"/>
      <c r="AW2064" s="51"/>
      <c r="AX2064" s="51"/>
      <c r="AY2064" s="51"/>
      <c r="AZ2064" s="51"/>
      <c r="BA2064" s="51"/>
      <c r="BB2064" s="51"/>
      <c r="BC2064" s="51"/>
      <c r="BD2064" s="52">
        <v>1.0</v>
      </c>
      <c r="BE2064" s="51"/>
      <c r="BF2064" s="51"/>
      <c r="BG2064" s="51"/>
      <c r="BH2064" s="51"/>
      <c r="BI2064" s="51"/>
      <c r="BJ2064" s="51"/>
      <c r="BK2064" s="51"/>
      <c r="BM2064" s="51"/>
      <c r="BN2064" s="51"/>
      <c r="BO2064" s="51"/>
      <c r="BP2064" s="52" t="s">
        <v>146</v>
      </c>
      <c r="BQ2064" s="51"/>
      <c r="BR2064" s="52" t="s">
        <v>1009</v>
      </c>
      <c r="BS2064" s="51"/>
    </row>
    <row r="2065">
      <c r="A2065" s="70">
        <v>2284.0</v>
      </c>
      <c r="C2065" s="42" t="s">
        <v>109</v>
      </c>
      <c r="D2065" s="50" t="s">
        <v>1006</v>
      </c>
      <c r="E2065" s="42">
        <v>2015.0</v>
      </c>
      <c r="F2065" s="71" t="s">
        <v>1007</v>
      </c>
      <c r="G2065" s="42" t="s">
        <v>151</v>
      </c>
      <c r="I2065" s="42" t="s">
        <v>95</v>
      </c>
      <c r="J2065" s="42">
        <v>2105.0</v>
      </c>
      <c r="K2065" s="42">
        <v>64.0</v>
      </c>
      <c r="L2065" s="42">
        <v>2005.0</v>
      </c>
      <c r="M2065" s="42" t="s">
        <v>1008</v>
      </c>
      <c r="N2065" s="42">
        <v>58.0</v>
      </c>
      <c r="P2065" s="42">
        <v>1.5</v>
      </c>
      <c r="Q2065" s="42"/>
      <c r="R2065" s="42">
        <v>2.0</v>
      </c>
      <c r="X2065" s="42"/>
      <c r="Y2065" s="42">
        <v>2.0</v>
      </c>
      <c r="AL2065" s="51"/>
      <c r="AM2065" s="51"/>
      <c r="AN2065" s="51"/>
      <c r="AO2065" s="51"/>
      <c r="AP2065" s="51"/>
      <c r="AQ2065" s="51"/>
      <c r="AR2065" s="51"/>
      <c r="AS2065" s="51"/>
      <c r="AT2065" s="51"/>
      <c r="AU2065" s="51"/>
      <c r="AV2065" s="51"/>
      <c r="AW2065" s="51"/>
      <c r="AX2065" s="51"/>
      <c r="AY2065" s="51"/>
      <c r="AZ2065" s="51"/>
      <c r="BA2065" s="51"/>
      <c r="BB2065" s="51"/>
      <c r="BC2065" s="51"/>
      <c r="BD2065" s="52">
        <v>1.0</v>
      </c>
      <c r="BE2065" s="51"/>
      <c r="BF2065" s="51"/>
      <c r="BG2065" s="51"/>
      <c r="BH2065" s="51"/>
      <c r="BI2065" s="51"/>
      <c r="BJ2065" s="51"/>
      <c r="BK2065" s="51"/>
      <c r="BM2065" s="51"/>
      <c r="BN2065" s="51"/>
      <c r="BO2065" s="51"/>
      <c r="BP2065" s="52" t="s">
        <v>146</v>
      </c>
      <c r="BQ2065" s="51"/>
      <c r="BR2065" s="52" t="s">
        <v>1009</v>
      </c>
      <c r="BS2065" s="51"/>
    </row>
    <row r="2066">
      <c r="A2066" s="70">
        <v>2284.0</v>
      </c>
      <c r="C2066" s="42" t="s">
        <v>109</v>
      </c>
      <c r="D2066" s="50" t="s">
        <v>1006</v>
      </c>
      <c r="E2066" s="42">
        <v>2015.0</v>
      </c>
      <c r="F2066" s="71" t="s">
        <v>1007</v>
      </c>
      <c r="G2066" s="42" t="s">
        <v>151</v>
      </c>
      <c r="I2066" s="42" t="s">
        <v>95</v>
      </c>
      <c r="J2066" s="42">
        <v>2005.0</v>
      </c>
      <c r="K2066" s="42">
        <v>8.0</v>
      </c>
      <c r="L2066" s="42">
        <v>2005.0</v>
      </c>
      <c r="M2066" s="42" t="s">
        <v>1008</v>
      </c>
      <c r="N2066" s="42">
        <v>7.0</v>
      </c>
      <c r="P2066" s="42">
        <v>1.5</v>
      </c>
      <c r="Q2066" s="42"/>
      <c r="R2066" s="42">
        <v>2.0</v>
      </c>
      <c r="X2066" s="42"/>
      <c r="Y2066" s="42">
        <v>2.0</v>
      </c>
      <c r="AL2066" s="51"/>
      <c r="AM2066" s="51"/>
      <c r="AN2066" s="51"/>
      <c r="AO2066" s="51"/>
      <c r="AP2066" s="51"/>
      <c r="AQ2066" s="51"/>
      <c r="AR2066" s="51"/>
      <c r="AS2066" s="51"/>
      <c r="AT2066" s="51"/>
      <c r="AU2066" s="51"/>
      <c r="AV2066" s="51"/>
      <c r="AW2066" s="51"/>
      <c r="AX2066" s="51"/>
      <c r="AY2066" s="51"/>
      <c r="AZ2066" s="51"/>
      <c r="BA2066" s="51"/>
      <c r="BB2066" s="51"/>
      <c r="BC2066" s="51"/>
      <c r="BD2066" s="52">
        <v>1.0</v>
      </c>
      <c r="BE2066" s="51"/>
      <c r="BF2066" s="51"/>
      <c r="BG2066" s="51"/>
      <c r="BH2066" s="51"/>
      <c r="BI2066" s="51"/>
      <c r="BJ2066" s="51"/>
      <c r="BK2066" s="51"/>
      <c r="BM2066" s="51"/>
      <c r="BN2066" s="51"/>
      <c r="BO2066" s="51"/>
      <c r="BP2066" s="52" t="s">
        <v>146</v>
      </c>
      <c r="BQ2066" s="51"/>
      <c r="BR2066" s="52" t="s">
        <v>1010</v>
      </c>
      <c r="BS2066" s="51"/>
    </row>
    <row r="2067">
      <c r="A2067" s="70">
        <v>2284.0</v>
      </c>
      <c r="C2067" s="42" t="s">
        <v>109</v>
      </c>
      <c r="D2067" s="50" t="s">
        <v>1006</v>
      </c>
      <c r="E2067" s="42">
        <v>2015.0</v>
      </c>
      <c r="F2067" s="71" t="s">
        <v>1007</v>
      </c>
      <c r="G2067" s="42" t="s">
        <v>151</v>
      </c>
      <c r="I2067" s="42" t="s">
        <v>95</v>
      </c>
      <c r="J2067" s="42">
        <v>2055.0</v>
      </c>
      <c r="K2067" s="42">
        <v>32.0</v>
      </c>
      <c r="L2067" s="42">
        <v>2005.0</v>
      </c>
      <c r="M2067" s="42" t="s">
        <v>1008</v>
      </c>
      <c r="N2067" s="42">
        <v>26.0</v>
      </c>
      <c r="P2067" s="42">
        <v>1.5</v>
      </c>
      <c r="Q2067" s="42"/>
      <c r="R2067" s="42">
        <v>2.0</v>
      </c>
      <c r="X2067" s="42"/>
      <c r="Y2067" s="42">
        <v>2.0</v>
      </c>
      <c r="AL2067" s="51"/>
      <c r="AM2067" s="51"/>
      <c r="AN2067" s="51"/>
      <c r="AO2067" s="51"/>
      <c r="AP2067" s="51"/>
      <c r="AQ2067" s="51"/>
      <c r="AR2067" s="51"/>
      <c r="AS2067" s="51"/>
      <c r="AT2067" s="51"/>
      <c r="AU2067" s="51"/>
      <c r="AV2067" s="51"/>
      <c r="AW2067" s="51"/>
      <c r="AX2067" s="51"/>
      <c r="AY2067" s="51"/>
      <c r="AZ2067" s="51"/>
      <c r="BA2067" s="51"/>
      <c r="BB2067" s="51"/>
      <c r="BC2067" s="51"/>
      <c r="BD2067" s="52">
        <v>1.0</v>
      </c>
      <c r="BE2067" s="51"/>
      <c r="BF2067" s="51"/>
      <c r="BG2067" s="51"/>
      <c r="BH2067" s="51"/>
      <c r="BI2067" s="51"/>
      <c r="BJ2067" s="51"/>
      <c r="BK2067" s="51"/>
      <c r="BM2067" s="51"/>
      <c r="BN2067" s="51"/>
      <c r="BO2067" s="51"/>
      <c r="BP2067" s="52" t="s">
        <v>146</v>
      </c>
      <c r="BQ2067" s="51"/>
      <c r="BR2067" s="52" t="s">
        <v>1010</v>
      </c>
      <c r="BS2067" s="51"/>
    </row>
    <row r="2068">
      <c r="A2068" s="70">
        <v>2284.0</v>
      </c>
      <c r="C2068" s="42" t="s">
        <v>109</v>
      </c>
      <c r="D2068" s="50" t="s">
        <v>1006</v>
      </c>
      <c r="E2068" s="42">
        <v>2015.0</v>
      </c>
      <c r="F2068" s="71" t="s">
        <v>1007</v>
      </c>
      <c r="G2068" s="42" t="s">
        <v>151</v>
      </c>
      <c r="I2068" s="42" t="s">
        <v>95</v>
      </c>
      <c r="J2068" s="42">
        <v>2105.0</v>
      </c>
      <c r="K2068" s="42">
        <v>70.0</v>
      </c>
      <c r="L2068" s="42">
        <v>2005.0</v>
      </c>
      <c r="M2068" s="42" t="s">
        <v>1008</v>
      </c>
      <c r="N2068" s="42">
        <v>58.0</v>
      </c>
      <c r="P2068" s="42">
        <v>1.5</v>
      </c>
      <c r="Q2068" s="42"/>
      <c r="R2068" s="42">
        <v>2.0</v>
      </c>
      <c r="X2068" s="42"/>
      <c r="Y2068" s="42">
        <v>2.0</v>
      </c>
      <c r="AL2068" s="51"/>
      <c r="AM2068" s="51"/>
      <c r="AN2068" s="51"/>
      <c r="AO2068" s="51"/>
      <c r="AP2068" s="51"/>
      <c r="AQ2068" s="51"/>
      <c r="AR2068" s="51"/>
      <c r="AS2068" s="51"/>
      <c r="AT2068" s="51"/>
      <c r="AU2068" s="51"/>
      <c r="AV2068" s="51"/>
      <c r="AW2068" s="51"/>
      <c r="AX2068" s="51"/>
      <c r="AY2068" s="51"/>
      <c r="AZ2068" s="51"/>
      <c r="BA2068" s="51"/>
      <c r="BB2068" s="51"/>
      <c r="BC2068" s="51"/>
      <c r="BD2068" s="52">
        <v>1.0</v>
      </c>
      <c r="BE2068" s="51"/>
      <c r="BF2068" s="51"/>
      <c r="BG2068" s="51"/>
      <c r="BH2068" s="51"/>
      <c r="BI2068" s="51"/>
      <c r="BJ2068" s="51"/>
      <c r="BK2068" s="51"/>
      <c r="BM2068" s="51"/>
      <c r="BN2068" s="51"/>
      <c r="BO2068" s="51"/>
      <c r="BP2068" s="52" t="s">
        <v>146</v>
      </c>
      <c r="BQ2068" s="51"/>
      <c r="BR2068" s="52" t="s">
        <v>1010</v>
      </c>
      <c r="BS2068" s="51"/>
    </row>
    <row r="2069">
      <c r="A2069" s="70">
        <v>2284.0</v>
      </c>
      <c r="C2069" s="42" t="s">
        <v>109</v>
      </c>
      <c r="D2069" s="50" t="s">
        <v>1006</v>
      </c>
      <c r="E2069" s="42">
        <v>2015.0</v>
      </c>
      <c r="F2069" s="71" t="s">
        <v>1007</v>
      </c>
      <c r="G2069" s="42" t="s">
        <v>151</v>
      </c>
      <c r="I2069" s="42" t="s">
        <v>95</v>
      </c>
      <c r="J2069" s="42">
        <v>2005.0</v>
      </c>
      <c r="K2069" s="42">
        <v>6.0</v>
      </c>
      <c r="L2069" s="42">
        <v>2005.0</v>
      </c>
      <c r="M2069" s="42" t="s">
        <v>1008</v>
      </c>
      <c r="N2069" s="42">
        <v>7.0</v>
      </c>
      <c r="P2069" s="42">
        <v>1.5</v>
      </c>
      <c r="Q2069" s="42"/>
      <c r="R2069" s="42">
        <v>2.0</v>
      </c>
      <c r="X2069" s="42"/>
      <c r="Y2069" s="42">
        <v>2.0</v>
      </c>
      <c r="AL2069" s="51"/>
      <c r="AM2069" s="51"/>
      <c r="AN2069" s="51"/>
      <c r="AO2069" s="51"/>
      <c r="AP2069" s="51"/>
      <c r="AQ2069" s="51"/>
      <c r="AR2069" s="51"/>
      <c r="AS2069" s="51"/>
      <c r="AT2069" s="51"/>
      <c r="AU2069" s="51"/>
      <c r="AV2069" s="51"/>
      <c r="AW2069" s="51"/>
      <c r="AX2069" s="51"/>
      <c r="AY2069" s="51"/>
      <c r="AZ2069" s="51"/>
      <c r="BA2069" s="51"/>
      <c r="BB2069" s="51"/>
      <c r="BC2069" s="52">
        <v>1.0</v>
      </c>
      <c r="BD2069" s="51"/>
      <c r="BE2069" s="51"/>
      <c r="BF2069" s="51"/>
      <c r="BG2069" s="51"/>
      <c r="BH2069" s="51"/>
      <c r="BI2069" s="51"/>
      <c r="BJ2069" s="51"/>
      <c r="BK2069" s="51"/>
      <c r="BM2069" s="51"/>
      <c r="BN2069" s="51"/>
      <c r="BO2069" s="51"/>
      <c r="BP2069" s="52" t="s">
        <v>146</v>
      </c>
      <c r="BQ2069" s="51"/>
      <c r="BR2069" s="52" t="s">
        <v>1011</v>
      </c>
      <c r="BS2069" s="51"/>
    </row>
    <row r="2070">
      <c r="A2070" s="70">
        <v>2284.0</v>
      </c>
      <c r="C2070" s="42" t="s">
        <v>109</v>
      </c>
      <c r="D2070" s="50" t="s">
        <v>1006</v>
      </c>
      <c r="E2070" s="42">
        <v>2015.0</v>
      </c>
      <c r="F2070" s="71" t="s">
        <v>1007</v>
      </c>
      <c r="G2070" s="42" t="s">
        <v>151</v>
      </c>
      <c r="I2070" s="42" t="s">
        <v>95</v>
      </c>
      <c r="J2070" s="42">
        <v>2055.0</v>
      </c>
      <c r="K2070" s="42">
        <v>27.0</v>
      </c>
      <c r="L2070" s="42">
        <v>2005.0</v>
      </c>
      <c r="M2070" s="42" t="s">
        <v>1008</v>
      </c>
      <c r="N2070" s="42">
        <v>26.0</v>
      </c>
      <c r="P2070" s="42">
        <v>1.5</v>
      </c>
      <c r="Q2070" s="42"/>
      <c r="R2070" s="42">
        <v>2.0</v>
      </c>
      <c r="X2070" s="42"/>
      <c r="Y2070" s="42">
        <v>2.0</v>
      </c>
      <c r="AL2070" s="51"/>
      <c r="AM2070" s="51"/>
      <c r="AN2070" s="51"/>
      <c r="AO2070" s="51"/>
      <c r="AP2070" s="51"/>
      <c r="AQ2070" s="51"/>
      <c r="AR2070" s="51"/>
      <c r="AS2070" s="51"/>
      <c r="AT2070" s="51"/>
      <c r="AU2070" s="51"/>
      <c r="AV2070" s="51"/>
      <c r="AW2070" s="51"/>
      <c r="AX2070" s="51"/>
      <c r="AY2070" s="51"/>
      <c r="AZ2070" s="51"/>
      <c r="BA2070" s="51"/>
      <c r="BB2070" s="51"/>
      <c r="BC2070" s="52">
        <v>1.0</v>
      </c>
      <c r="BD2070" s="51"/>
      <c r="BE2070" s="51"/>
      <c r="BF2070" s="51"/>
      <c r="BG2070" s="51"/>
      <c r="BH2070" s="51"/>
      <c r="BI2070" s="51"/>
      <c r="BJ2070" s="51"/>
      <c r="BK2070" s="51"/>
      <c r="BM2070" s="51"/>
      <c r="BN2070" s="51"/>
      <c r="BO2070" s="51"/>
      <c r="BP2070" s="52" t="s">
        <v>146</v>
      </c>
      <c r="BQ2070" s="51"/>
      <c r="BR2070" s="52" t="s">
        <v>1011</v>
      </c>
      <c r="BS2070" s="51"/>
    </row>
    <row r="2071">
      <c r="A2071" s="70">
        <v>2284.0</v>
      </c>
      <c r="C2071" s="42" t="s">
        <v>109</v>
      </c>
      <c r="D2071" s="50" t="s">
        <v>1006</v>
      </c>
      <c r="E2071" s="42">
        <v>2015.0</v>
      </c>
      <c r="F2071" s="71" t="s">
        <v>1007</v>
      </c>
      <c r="G2071" s="42" t="s">
        <v>151</v>
      </c>
      <c r="I2071" s="42" t="s">
        <v>95</v>
      </c>
      <c r="J2071" s="42">
        <v>2105.0</v>
      </c>
      <c r="K2071" s="42">
        <v>81.0</v>
      </c>
      <c r="L2071" s="42">
        <v>2005.0</v>
      </c>
      <c r="M2071" s="42" t="s">
        <v>1008</v>
      </c>
      <c r="N2071" s="42">
        <v>58.0</v>
      </c>
      <c r="P2071" s="42">
        <v>1.5</v>
      </c>
      <c r="Q2071" s="42"/>
      <c r="R2071" s="42">
        <v>2.0</v>
      </c>
      <c r="X2071" s="42"/>
      <c r="Y2071" s="42">
        <v>2.0</v>
      </c>
      <c r="AL2071" s="51"/>
      <c r="AM2071" s="51"/>
      <c r="AN2071" s="51"/>
      <c r="AO2071" s="51"/>
      <c r="AP2071" s="51"/>
      <c r="AQ2071" s="51"/>
      <c r="AR2071" s="51"/>
      <c r="AS2071" s="51"/>
      <c r="AT2071" s="51"/>
      <c r="AU2071" s="51"/>
      <c r="AV2071" s="51"/>
      <c r="AW2071" s="51"/>
      <c r="AX2071" s="51"/>
      <c r="AY2071" s="51"/>
      <c r="AZ2071" s="51"/>
      <c r="BA2071" s="51"/>
      <c r="BB2071" s="51"/>
      <c r="BC2071" s="52">
        <v>1.0</v>
      </c>
      <c r="BD2071" s="51"/>
      <c r="BE2071" s="51"/>
      <c r="BF2071" s="51"/>
      <c r="BG2071" s="51"/>
      <c r="BH2071" s="51"/>
      <c r="BI2071" s="51"/>
      <c r="BJ2071" s="51"/>
      <c r="BK2071" s="51"/>
      <c r="BM2071" s="51"/>
      <c r="BN2071" s="51"/>
      <c r="BO2071" s="51"/>
      <c r="BP2071" s="52" t="s">
        <v>146</v>
      </c>
      <c r="BQ2071" s="51"/>
      <c r="BR2071" s="52" t="s">
        <v>1011</v>
      </c>
      <c r="BS2071" s="51"/>
    </row>
    <row r="2072">
      <c r="A2072" s="70">
        <v>2284.0</v>
      </c>
      <c r="C2072" s="42" t="s">
        <v>109</v>
      </c>
      <c r="D2072" s="50" t="s">
        <v>1006</v>
      </c>
      <c r="E2072" s="42">
        <v>2015.0</v>
      </c>
      <c r="F2072" s="71" t="s">
        <v>1007</v>
      </c>
      <c r="G2072" s="42" t="s">
        <v>151</v>
      </c>
      <c r="I2072" s="42" t="s">
        <v>95</v>
      </c>
      <c r="J2072" s="42">
        <v>2005.0</v>
      </c>
      <c r="K2072" s="42">
        <v>9.0</v>
      </c>
      <c r="L2072" s="42">
        <v>2005.0</v>
      </c>
      <c r="M2072" s="42" t="s">
        <v>1008</v>
      </c>
      <c r="N2072" s="42">
        <v>7.0</v>
      </c>
      <c r="P2072" s="42">
        <v>1.5</v>
      </c>
      <c r="Q2072" s="42"/>
      <c r="R2072" s="42">
        <v>2.0</v>
      </c>
      <c r="X2072" s="42"/>
      <c r="Y2072" s="42">
        <v>2.0</v>
      </c>
      <c r="AL2072" s="51"/>
      <c r="AM2072" s="51"/>
      <c r="AN2072" s="51"/>
      <c r="AO2072" s="51"/>
      <c r="AP2072" s="51"/>
      <c r="AQ2072" s="51"/>
      <c r="AR2072" s="51"/>
      <c r="AS2072" s="51"/>
      <c r="AT2072" s="51"/>
      <c r="AU2072" s="51"/>
      <c r="AV2072" s="51"/>
      <c r="AW2072" s="51"/>
      <c r="AX2072" s="51"/>
      <c r="AY2072" s="51"/>
      <c r="AZ2072" s="51"/>
      <c r="BA2072" s="51"/>
      <c r="BB2072" s="51"/>
      <c r="BC2072" s="52">
        <v>1.0</v>
      </c>
      <c r="BD2072" s="51"/>
      <c r="BE2072" s="51"/>
      <c r="BF2072" s="51"/>
      <c r="BG2072" s="51"/>
      <c r="BH2072" s="51"/>
      <c r="BI2072" s="51"/>
      <c r="BJ2072" s="51"/>
      <c r="BK2072" s="51"/>
      <c r="BM2072" s="51"/>
      <c r="BN2072" s="51"/>
      <c r="BO2072" s="51"/>
      <c r="BP2072" s="52" t="s">
        <v>146</v>
      </c>
      <c r="BQ2072" s="51"/>
      <c r="BR2072" s="52" t="s">
        <v>1012</v>
      </c>
      <c r="BS2072" s="51"/>
    </row>
    <row r="2073">
      <c r="A2073" s="70">
        <v>2284.0</v>
      </c>
      <c r="C2073" s="42" t="s">
        <v>109</v>
      </c>
      <c r="D2073" s="50" t="s">
        <v>1006</v>
      </c>
      <c r="E2073" s="42">
        <v>2015.0</v>
      </c>
      <c r="F2073" s="71" t="s">
        <v>1007</v>
      </c>
      <c r="G2073" s="42" t="s">
        <v>151</v>
      </c>
      <c r="I2073" s="42" t="s">
        <v>95</v>
      </c>
      <c r="J2073" s="42">
        <v>2055.0</v>
      </c>
      <c r="K2073" s="42">
        <v>32.0</v>
      </c>
      <c r="L2073" s="42">
        <v>2005.0</v>
      </c>
      <c r="M2073" s="42" t="s">
        <v>1008</v>
      </c>
      <c r="N2073" s="42">
        <v>26.0</v>
      </c>
      <c r="P2073" s="42">
        <v>1.5</v>
      </c>
      <c r="Q2073" s="42"/>
      <c r="R2073" s="42">
        <v>2.0</v>
      </c>
      <c r="X2073" s="42"/>
      <c r="Y2073" s="42">
        <v>2.0</v>
      </c>
      <c r="AL2073" s="51"/>
      <c r="AM2073" s="51"/>
      <c r="AN2073" s="51"/>
      <c r="AO2073" s="51"/>
      <c r="AP2073" s="51"/>
      <c r="AQ2073" s="51"/>
      <c r="AR2073" s="51"/>
      <c r="AS2073" s="51"/>
      <c r="AT2073" s="51"/>
      <c r="AU2073" s="51"/>
      <c r="AV2073" s="51"/>
      <c r="AW2073" s="51"/>
      <c r="AX2073" s="51"/>
      <c r="AY2073" s="51"/>
      <c r="AZ2073" s="51"/>
      <c r="BA2073" s="51"/>
      <c r="BB2073" s="51"/>
      <c r="BC2073" s="52">
        <v>1.0</v>
      </c>
      <c r="BD2073" s="51"/>
      <c r="BE2073" s="51"/>
      <c r="BF2073" s="51"/>
      <c r="BG2073" s="51"/>
      <c r="BH2073" s="51"/>
      <c r="BI2073" s="51"/>
      <c r="BJ2073" s="51"/>
      <c r="BK2073" s="51"/>
      <c r="BM2073" s="51"/>
      <c r="BN2073" s="51"/>
      <c r="BO2073" s="51"/>
      <c r="BP2073" s="52" t="s">
        <v>146</v>
      </c>
      <c r="BQ2073" s="51"/>
      <c r="BR2073" s="52" t="s">
        <v>1012</v>
      </c>
      <c r="BS2073" s="51"/>
    </row>
    <row r="2074">
      <c r="A2074" s="70">
        <v>2284.0</v>
      </c>
      <c r="C2074" s="42" t="s">
        <v>109</v>
      </c>
      <c r="D2074" s="50" t="s">
        <v>1006</v>
      </c>
      <c r="E2074" s="42">
        <v>2015.0</v>
      </c>
      <c r="F2074" s="71" t="s">
        <v>1007</v>
      </c>
      <c r="G2074" s="42" t="s">
        <v>151</v>
      </c>
      <c r="I2074" s="42" t="s">
        <v>95</v>
      </c>
      <c r="J2074" s="42">
        <v>2105.0</v>
      </c>
      <c r="K2074" s="42">
        <v>59.0</v>
      </c>
      <c r="L2074" s="42">
        <v>2005.0</v>
      </c>
      <c r="M2074" s="42" t="s">
        <v>1008</v>
      </c>
      <c r="N2074" s="42">
        <v>58.0</v>
      </c>
      <c r="P2074" s="42">
        <v>1.5</v>
      </c>
      <c r="Q2074" s="42"/>
      <c r="R2074" s="42">
        <v>2.0</v>
      </c>
      <c r="X2074" s="42"/>
      <c r="Y2074" s="42">
        <v>2.0</v>
      </c>
      <c r="AL2074" s="51"/>
      <c r="AM2074" s="51"/>
      <c r="AN2074" s="51"/>
      <c r="AO2074" s="51"/>
      <c r="AP2074" s="51"/>
      <c r="AQ2074" s="51"/>
      <c r="AR2074" s="51"/>
      <c r="AS2074" s="51"/>
      <c r="AT2074" s="51"/>
      <c r="AU2074" s="51"/>
      <c r="AV2074" s="51"/>
      <c r="AW2074" s="51"/>
      <c r="AX2074" s="51"/>
      <c r="AY2074" s="51"/>
      <c r="AZ2074" s="51"/>
      <c r="BA2074" s="51"/>
      <c r="BB2074" s="51"/>
      <c r="BC2074" s="52">
        <v>1.0</v>
      </c>
      <c r="BD2074" s="51"/>
      <c r="BE2074" s="51"/>
      <c r="BF2074" s="51"/>
      <c r="BG2074" s="51"/>
      <c r="BH2074" s="51"/>
      <c r="BI2074" s="51"/>
      <c r="BJ2074" s="51"/>
      <c r="BK2074" s="51"/>
      <c r="BM2074" s="51"/>
      <c r="BN2074" s="51"/>
      <c r="BO2074" s="51"/>
      <c r="BP2074" s="52" t="s">
        <v>146</v>
      </c>
      <c r="BQ2074" s="51"/>
      <c r="BR2074" s="52" t="s">
        <v>1012</v>
      </c>
      <c r="BS2074" s="51"/>
    </row>
    <row r="2075">
      <c r="A2075" s="70">
        <v>2284.0</v>
      </c>
      <c r="C2075" s="42" t="s">
        <v>109</v>
      </c>
      <c r="D2075" s="50" t="s">
        <v>1006</v>
      </c>
      <c r="E2075" s="42">
        <v>2015.0</v>
      </c>
      <c r="F2075" s="71" t="s">
        <v>1007</v>
      </c>
      <c r="G2075" s="42" t="s">
        <v>151</v>
      </c>
      <c r="I2075" s="42" t="s">
        <v>95</v>
      </c>
      <c r="J2075" s="42">
        <v>2005.0</v>
      </c>
      <c r="K2075" s="42">
        <v>7.0</v>
      </c>
      <c r="L2075" s="42">
        <v>2005.0</v>
      </c>
      <c r="M2075" s="42" t="s">
        <v>1008</v>
      </c>
      <c r="N2075" s="42">
        <v>7.0</v>
      </c>
      <c r="P2075" s="42">
        <v>1.5</v>
      </c>
      <c r="Q2075" s="42"/>
      <c r="R2075" s="42">
        <v>2.0</v>
      </c>
      <c r="X2075" s="42"/>
      <c r="Y2075" s="42">
        <v>2.0</v>
      </c>
      <c r="AL2075" s="51"/>
      <c r="AM2075" s="51"/>
      <c r="AN2075" s="51"/>
      <c r="AO2075" s="51"/>
      <c r="AP2075" s="51"/>
      <c r="AQ2075" s="51"/>
      <c r="AR2075" s="51"/>
      <c r="AS2075" s="51"/>
      <c r="AT2075" s="51"/>
      <c r="AU2075" s="51"/>
      <c r="AV2075" s="51"/>
      <c r="AW2075" s="51"/>
      <c r="AX2075" s="51"/>
      <c r="AY2075" s="51"/>
      <c r="AZ2075" s="51"/>
      <c r="BA2075" s="51"/>
      <c r="BB2075" s="51"/>
      <c r="BC2075" s="51"/>
      <c r="BD2075" s="51"/>
      <c r="BE2075" s="52">
        <v>1.0</v>
      </c>
      <c r="BF2075" s="51"/>
      <c r="BG2075" s="51"/>
      <c r="BH2075" s="51"/>
      <c r="BI2075" s="51"/>
      <c r="BJ2075" s="51"/>
      <c r="BK2075" s="51"/>
      <c r="BM2075" s="51"/>
      <c r="BN2075" s="51"/>
      <c r="BO2075" s="51"/>
      <c r="BP2075" s="52" t="s">
        <v>146</v>
      </c>
      <c r="BQ2075" s="51"/>
      <c r="BR2075" s="52" t="s">
        <v>1013</v>
      </c>
      <c r="BS2075" s="51"/>
    </row>
    <row r="2076">
      <c r="A2076" s="70">
        <v>2284.0</v>
      </c>
      <c r="C2076" s="42" t="s">
        <v>109</v>
      </c>
      <c r="D2076" s="50" t="s">
        <v>1006</v>
      </c>
      <c r="E2076" s="42">
        <v>2015.0</v>
      </c>
      <c r="F2076" s="71" t="s">
        <v>1007</v>
      </c>
      <c r="G2076" s="42" t="s">
        <v>151</v>
      </c>
      <c r="I2076" s="42" t="s">
        <v>95</v>
      </c>
      <c r="J2076" s="42">
        <v>2055.0</v>
      </c>
      <c r="K2076" s="42">
        <v>25.0</v>
      </c>
      <c r="L2076" s="42">
        <v>2005.0</v>
      </c>
      <c r="M2076" s="42" t="s">
        <v>1008</v>
      </c>
      <c r="N2076" s="42">
        <v>26.0</v>
      </c>
      <c r="P2076" s="42">
        <v>1.5</v>
      </c>
      <c r="Q2076" s="42"/>
      <c r="R2076" s="42">
        <v>2.0</v>
      </c>
      <c r="X2076" s="42"/>
      <c r="Y2076" s="42">
        <v>2.0</v>
      </c>
      <c r="AL2076" s="51"/>
      <c r="AM2076" s="51"/>
      <c r="AN2076" s="51"/>
      <c r="AO2076" s="51"/>
      <c r="AP2076" s="51"/>
      <c r="AQ2076" s="51"/>
      <c r="AR2076" s="51"/>
      <c r="AS2076" s="51"/>
      <c r="AT2076" s="51"/>
      <c r="AU2076" s="51"/>
      <c r="AV2076" s="51"/>
      <c r="AW2076" s="51"/>
      <c r="AX2076" s="51"/>
      <c r="AY2076" s="51"/>
      <c r="AZ2076" s="51"/>
      <c r="BA2076" s="51"/>
      <c r="BB2076" s="51"/>
      <c r="BC2076" s="51"/>
      <c r="BD2076" s="51"/>
      <c r="BE2076" s="52">
        <v>1.0</v>
      </c>
      <c r="BF2076" s="51"/>
      <c r="BG2076" s="51"/>
      <c r="BH2076" s="51"/>
      <c r="BI2076" s="51"/>
      <c r="BJ2076" s="51"/>
      <c r="BK2076" s="51"/>
      <c r="BM2076" s="51"/>
      <c r="BN2076" s="51"/>
      <c r="BO2076" s="51"/>
      <c r="BP2076" s="52" t="s">
        <v>146</v>
      </c>
      <c r="BQ2076" s="51"/>
      <c r="BR2076" s="52" t="s">
        <v>1013</v>
      </c>
      <c r="BS2076" s="51"/>
    </row>
    <row r="2077">
      <c r="A2077" s="70">
        <v>2284.0</v>
      </c>
      <c r="C2077" s="42" t="s">
        <v>109</v>
      </c>
      <c r="D2077" s="50" t="s">
        <v>1006</v>
      </c>
      <c r="E2077" s="42">
        <v>2015.0</v>
      </c>
      <c r="F2077" s="71" t="s">
        <v>1007</v>
      </c>
      <c r="G2077" s="42" t="s">
        <v>151</v>
      </c>
      <c r="I2077" s="42" t="s">
        <v>95</v>
      </c>
      <c r="J2077" s="42">
        <v>2105.0</v>
      </c>
      <c r="K2077" s="42">
        <v>57.0</v>
      </c>
      <c r="L2077" s="42">
        <v>2005.0</v>
      </c>
      <c r="M2077" s="42" t="s">
        <v>1008</v>
      </c>
      <c r="N2077" s="42">
        <v>58.0</v>
      </c>
      <c r="P2077" s="42">
        <v>1.5</v>
      </c>
      <c r="Q2077" s="42"/>
      <c r="R2077" s="42">
        <v>2.0</v>
      </c>
      <c r="X2077" s="42"/>
      <c r="Y2077" s="42">
        <v>2.0</v>
      </c>
      <c r="AL2077" s="51"/>
      <c r="AM2077" s="51"/>
      <c r="AN2077" s="51"/>
      <c r="AO2077" s="51"/>
      <c r="AP2077" s="51"/>
      <c r="AQ2077" s="51"/>
      <c r="AR2077" s="51"/>
      <c r="AS2077" s="51"/>
      <c r="AT2077" s="51"/>
      <c r="AU2077" s="51"/>
      <c r="AV2077" s="51"/>
      <c r="AW2077" s="51"/>
      <c r="AX2077" s="51"/>
      <c r="AY2077" s="51"/>
      <c r="AZ2077" s="51"/>
      <c r="BA2077" s="51"/>
      <c r="BB2077" s="51"/>
      <c r="BC2077" s="51"/>
      <c r="BD2077" s="51"/>
      <c r="BE2077" s="52">
        <v>1.0</v>
      </c>
      <c r="BF2077" s="51"/>
      <c r="BG2077" s="51"/>
      <c r="BH2077" s="51"/>
      <c r="BI2077" s="51"/>
      <c r="BJ2077" s="51"/>
      <c r="BK2077" s="51"/>
      <c r="BM2077" s="51"/>
      <c r="BN2077" s="51"/>
      <c r="BO2077" s="51"/>
      <c r="BP2077" s="52" t="s">
        <v>146</v>
      </c>
      <c r="BQ2077" s="51"/>
      <c r="BR2077" s="52" t="s">
        <v>1013</v>
      </c>
      <c r="BS2077" s="51"/>
    </row>
    <row r="2078">
      <c r="A2078" s="70">
        <v>2284.0</v>
      </c>
      <c r="C2078" s="42" t="s">
        <v>109</v>
      </c>
      <c r="D2078" s="50" t="s">
        <v>1006</v>
      </c>
      <c r="E2078" s="42">
        <v>2015.0</v>
      </c>
      <c r="F2078" s="71" t="s">
        <v>1007</v>
      </c>
      <c r="G2078" s="42" t="s">
        <v>151</v>
      </c>
      <c r="I2078" s="42" t="s">
        <v>95</v>
      </c>
      <c r="J2078" s="42">
        <v>2005.0</v>
      </c>
      <c r="K2078" s="42">
        <v>7.0</v>
      </c>
      <c r="L2078" s="42">
        <v>2005.0</v>
      </c>
      <c r="M2078" s="42" t="s">
        <v>1008</v>
      </c>
      <c r="N2078" s="42">
        <v>7.0</v>
      </c>
      <c r="P2078" s="42">
        <v>1.5</v>
      </c>
      <c r="Q2078" s="42"/>
      <c r="R2078" s="42">
        <v>2.0</v>
      </c>
      <c r="X2078" s="42"/>
      <c r="Y2078" s="42">
        <v>2.0</v>
      </c>
      <c r="AL2078" s="51"/>
      <c r="AM2078" s="51"/>
      <c r="AN2078" s="51"/>
      <c r="AO2078" s="51"/>
      <c r="AP2078" s="51"/>
      <c r="AQ2078" s="51"/>
      <c r="AR2078" s="51"/>
      <c r="AS2078" s="51"/>
      <c r="AT2078" s="51"/>
      <c r="AU2078" s="51"/>
      <c r="AV2078" s="51"/>
      <c r="AW2078" s="51"/>
      <c r="AX2078" s="51"/>
      <c r="AY2078" s="51"/>
      <c r="AZ2078" s="51"/>
      <c r="BA2078" s="51"/>
      <c r="BB2078" s="51"/>
      <c r="BC2078" s="51"/>
      <c r="BD2078" s="51"/>
      <c r="BE2078" s="52">
        <v>1.0</v>
      </c>
      <c r="BF2078" s="51"/>
      <c r="BG2078" s="51"/>
      <c r="BH2078" s="51"/>
      <c r="BI2078" s="51"/>
      <c r="BJ2078" s="51"/>
      <c r="BK2078" s="51"/>
      <c r="BM2078" s="51"/>
      <c r="BN2078" s="51"/>
      <c r="BO2078" s="51"/>
      <c r="BP2078" s="52" t="s">
        <v>146</v>
      </c>
      <c r="BQ2078" s="51"/>
      <c r="BR2078" s="52" t="s">
        <v>1014</v>
      </c>
      <c r="BS2078" s="51"/>
    </row>
    <row r="2079">
      <c r="A2079" s="70">
        <v>2284.0</v>
      </c>
      <c r="C2079" s="42" t="s">
        <v>109</v>
      </c>
      <c r="D2079" s="50" t="s">
        <v>1006</v>
      </c>
      <c r="E2079" s="42">
        <v>2015.0</v>
      </c>
      <c r="F2079" s="71" t="s">
        <v>1007</v>
      </c>
      <c r="G2079" s="42" t="s">
        <v>151</v>
      </c>
      <c r="I2079" s="42" t="s">
        <v>95</v>
      </c>
      <c r="J2079" s="42">
        <v>2055.0</v>
      </c>
      <c r="K2079" s="42">
        <v>26.0</v>
      </c>
      <c r="L2079" s="42">
        <v>2005.0</v>
      </c>
      <c r="M2079" s="42" t="s">
        <v>1008</v>
      </c>
      <c r="N2079" s="42">
        <v>26.0</v>
      </c>
      <c r="P2079" s="42">
        <v>1.5</v>
      </c>
      <c r="Q2079" s="42"/>
      <c r="R2079" s="42">
        <v>2.0</v>
      </c>
      <c r="X2079" s="42"/>
      <c r="Y2079" s="42">
        <v>2.0</v>
      </c>
      <c r="AL2079" s="51"/>
      <c r="AM2079" s="51"/>
      <c r="AN2079" s="51"/>
      <c r="AO2079" s="51"/>
      <c r="AP2079" s="51"/>
      <c r="AQ2079" s="51"/>
      <c r="AR2079" s="51"/>
      <c r="AS2079" s="51"/>
      <c r="AT2079" s="51"/>
      <c r="AU2079" s="51"/>
      <c r="AV2079" s="51"/>
      <c r="AW2079" s="51"/>
      <c r="AX2079" s="51"/>
      <c r="AY2079" s="51"/>
      <c r="AZ2079" s="51"/>
      <c r="BA2079" s="51"/>
      <c r="BB2079" s="51"/>
      <c r="BC2079" s="51"/>
      <c r="BD2079" s="51"/>
      <c r="BE2079" s="52">
        <v>1.0</v>
      </c>
      <c r="BF2079" s="51"/>
      <c r="BG2079" s="51"/>
      <c r="BH2079" s="51"/>
      <c r="BI2079" s="51"/>
      <c r="BJ2079" s="51"/>
      <c r="BK2079" s="51"/>
      <c r="BM2079" s="51"/>
      <c r="BN2079" s="51"/>
      <c r="BO2079" s="51"/>
      <c r="BP2079" s="52" t="s">
        <v>146</v>
      </c>
      <c r="BQ2079" s="51"/>
      <c r="BR2079" s="52" t="s">
        <v>1014</v>
      </c>
      <c r="BS2079" s="51"/>
    </row>
    <row r="2080">
      <c r="A2080" s="70">
        <v>2284.0</v>
      </c>
      <c r="C2080" s="42" t="s">
        <v>109</v>
      </c>
      <c r="D2080" s="50" t="s">
        <v>1006</v>
      </c>
      <c r="E2080" s="42">
        <v>2015.0</v>
      </c>
      <c r="F2080" s="71" t="s">
        <v>1007</v>
      </c>
      <c r="G2080" s="42" t="s">
        <v>151</v>
      </c>
      <c r="I2080" s="42" t="s">
        <v>95</v>
      </c>
      <c r="J2080" s="42">
        <v>2105.0</v>
      </c>
      <c r="K2080" s="42">
        <v>57.0</v>
      </c>
      <c r="L2080" s="42">
        <v>2005.0</v>
      </c>
      <c r="M2080" s="42" t="s">
        <v>1008</v>
      </c>
      <c r="N2080" s="42">
        <v>58.0</v>
      </c>
      <c r="P2080" s="42">
        <v>1.5</v>
      </c>
      <c r="Q2080" s="42"/>
      <c r="R2080" s="42">
        <v>2.0</v>
      </c>
      <c r="X2080" s="42"/>
      <c r="Y2080" s="42">
        <v>2.0</v>
      </c>
      <c r="AL2080" s="51"/>
      <c r="AM2080" s="51"/>
      <c r="AN2080" s="51"/>
      <c r="AO2080" s="51"/>
      <c r="AP2080" s="51"/>
      <c r="AQ2080" s="51"/>
      <c r="AR2080" s="51"/>
      <c r="AS2080" s="51"/>
      <c r="AT2080" s="51"/>
      <c r="AU2080" s="51"/>
      <c r="AV2080" s="51"/>
      <c r="AW2080" s="51"/>
      <c r="AX2080" s="51"/>
      <c r="AY2080" s="51"/>
      <c r="AZ2080" s="51"/>
      <c r="BA2080" s="51"/>
      <c r="BB2080" s="51"/>
      <c r="BC2080" s="51"/>
      <c r="BD2080" s="51"/>
      <c r="BE2080" s="52">
        <v>1.0</v>
      </c>
      <c r="BF2080" s="51"/>
      <c r="BG2080" s="51"/>
      <c r="BH2080" s="51"/>
      <c r="BI2080" s="51"/>
      <c r="BJ2080" s="51"/>
      <c r="BK2080" s="51"/>
      <c r="BM2080" s="51"/>
      <c r="BN2080" s="51"/>
      <c r="BO2080" s="51"/>
      <c r="BP2080" s="52" t="s">
        <v>146</v>
      </c>
      <c r="BQ2080" s="51"/>
      <c r="BR2080" s="52" t="s">
        <v>1014</v>
      </c>
      <c r="BS2080" s="51"/>
    </row>
    <row r="2081">
      <c r="A2081" s="70">
        <v>2284.0</v>
      </c>
      <c r="C2081" s="42" t="s">
        <v>109</v>
      </c>
      <c r="D2081" s="50" t="s">
        <v>1006</v>
      </c>
      <c r="E2081" s="42">
        <v>2015.0</v>
      </c>
      <c r="F2081" s="71" t="s">
        <v>1007</v>
      </c>
      <c r="G2081" s="42" t="s">
        <v>151</v>
      </c>
      <c r="I2081" s="42" t="s">
        <v>95</v>
      </c>
      <c r="J2081" s="42">
        <v>2005.0</v>
      </c>
      <c r="K2081" s="42">
        <v>7.0</v>
      </c>
      <c r="L2081" s="42">
        <v>2005.0</v>
      </c>
      <c r="M2081" s="42" t="s">
        <v>1008</v>
      </c>
      <c r="N2081" s="42">
        <v>7.0</v>
      </c>
      <c r="P2081" s="42">
        <v>1.5</v>
      </c>
      <c r="Q2081" s="42"/>
      <c r="R2081" s="42">
        <v>2.0</v>
      </c>
      <c r="X2081" s="42"/>
      <c r="Y2081" s="42">
        <v>2.0</v>
      </c>
      <c r="AL2081" s="51"/>
      <c r="AM2081" s="51"/>
      <c r="AN2081" s="51"/>
      <c r="AO2081" s="51"/>
      <c r="AP2081" s="51"/>
      <c r="AQ2081" s="51"/>
      <c r="AR2081" s="51"/>
      <c r="AS2081" s="51"/>
      <c r="AT2081" s="51"/>
      <c r="AU2081" s="51"/>
      <c r="AV2081" s="51"/>
      <c r="AW2081" s="51"/>
      <c r="AX2081" s="51"/>
      <c r="AY2081" s="51"/>
      <c r="AZ2081" s="51"/>
      <c r="BA2081" s="51"/>
      <c r="BB2081" s="51"/>
      <c r="BC2081" s="51"/>
      <c r="BD2081" s="51"/>
      <c r="BE2081" s="52">
        <v>1.0</v>
      </c>
      <c r="BF2081" s="51"/>
      <c r="BG2081" s="51"/>
      <c r="BH2081" s="51"/>
      <c r="BI2081" s="51"/>
      <c r="BJ2081" s="51"/>
      <c r="BK2081" s="51"/>
      <c r="BM2081" s="51"/>
      <c r="BN2081" s="51"/>
      <c r="BO2081" s="51"/>
      <c r="BP2081" s="52" t="s">
        <v>146</v>
      </c>
      <c r="BQ2081" s="51"/>
      <c r="BR2081" s="52" t="s">
        <v>1015</v>
      </c>
      <c r="BS2081" s="51"/>
    </row>
    <row r="2082">
      <c r="A2082" s="70">
        <v>2284.0</v>
      </c>
      <c r="C2082" s="42" t="s">
        <v>109</v>
      </c>
      <c r="D2082" s="50" t="s">
        <v>1006</v>
      </c>
      <c r="E2082" s="42">
        <v>2015.0</v>
      </c>
      <c r="F2082" s="71" t="s">
        <v>1007</v>
      </c>
      <c r="G2082" s="42" t="s">
        <v>151</v>
      </c>
      <c r="I2082" s="42" t="s">
        <v>95</v>
      </c>
      <c r="J2082" s="42">
        <v>2055.0</v>
      </c>
      <c r="K2082" s="42">
        <v>26.0</v>
      </c>
      <c r="L2082" s="42">
        <v>2005.0</v>
      </c>
      <c r="M2082" s="42" t="s">
        <v>1008</v>
      </c>
      <c r="N2082" s="42">
        <v>26.0</v>
      </c>
      <c r="P2082" s="42">
        <v>1.5</v>
      </c>
      <c r="Q2082" s="42"/>
      <c r="R2082" s="42">
        <v>2.0</v>
      </c>
      <c r="X2082" s="42"/>
      <c r="Y2082" s="42">
        <v>2.0</v>
      </c>
      <c r="AL2082" s="51"/>
      <c r="AM2082" s="51"/>
      <c r="AN2082" s="51"/>
      <c r="AO2082" s="51"/>
      <c r="AP2082" s="51"/>
      <c r="AQ2082" s="51"/>
      <c r="AR2082" s="51"/>
      <c r="AS2082" s="51"/>
      <c r="AT2082" s="51"/>
      <c r="AU2082" s="51"/>
      <c r="AV2082" s="51"/>
      <c r="AW2082" s="51"/>
      <c r="AX2082" s="51"/>
      <c r="AY2082" s="51"/>
      <c r="AZ2082" s="51"/>
      <c r="BA2082" s="51"/>
      <c r="BB2082" s="51"/>
      <c r="BC2082" s="51"/>
      <c r="BD2082" s="51"/>
      <c r="BE2082" s="52">
        <v>1.0</v>
      </c>
      <c r="BF2082" s="51"/>
      <c r="BG2082" s="51"/>
      <c r="BH2082" s="51"/>
      <c r="BI2082" s="51"/>
      <c r="BJ2082" s="51"/>
      <c r="BK2082" s="51"/>
      <c r="BM2082" s="51"/>
      <c r="BN2082" s="51"/>
      <c r="BO2082" s="51"/>
      <c r="BP2082" s="52" t="s">
        <v>146</v>
      </c>
      <c r="BQ2082" s="51"/>
      <c r="BR2082" s="52" t="s">
        <v>1015</v>
      </c>
      <c r="BS2082" s="51"/>
    </row>
    <row r="2083">
      <c r="A2083" s="70">
        <v>2284.0</v>
      </c>
      <c r="C2083" s="42" t="s">
        <v>109</v>
      </c>
      <c r="D2083" s="50" t="s">
        <v>1006</v>
      </c>
      <c r="E2083" s="42">
        <v>2015.0</v>
      </c>
      <c r="F2083" s="71" t="s">
        <v>1007</v>
      </c>
      <c r="G2083" s="42" t="s">
        <v>151</v>
      </c>
      <c r="I2083" s="42" t="s">
        <v>95</v>
      </c>
      <c r="J2083" s="42">
        <v>2105.0</v>
      </c>
      <c r="K2083" s="42">
        <v>58.0</v>
      </c>
      <c r="L2083" s="42">
        <v>2005.0</v>
      </c>
      <c r="M2083" s="42" t="s">
        <v>1008</v>
      </c>
      <c r="N2083" s="42">
        <v>58.0</v>
      </c>
      <c r="P2083" s="42">
        <v>1.5</v>
      </c>
      <c r="Q2083" s="42"/>
      <c r="R2083" s="42">
        <v>2.0</v>
      </c>
      <c r="X2083" s="42"/>
      <c r="Y2083" s="42">
        <v>2.0</v>
      </c>
      <c r="AL2083" s="51"/>
      <c r="AM2083" s="51"/>
      <c r="AN2083" s="51"/>
      <c r="AO2083" s="51"/>
      <c r="AP2083" s="51"/>
      <c r="AQ2083" s="51"/>
      <c r="AR2083" s="51"/>
      <c r="AS2083" s="51"/>
      <c r="AT2083" s="51"/>
      <c r="AU2083" s="51"/>
      <c r="AV2083" s="51"/>
      <c r="AW2083" s="51"/>
      <c r="AX2083" s="51"/>
      <c r="AY2083" s="51"/>
      <c r="AZ2083" s="51"/>
      <c r="BA2083" s="51"/>
      <c r="BB2083" s="51"/>
      <c r="BC2083" s="51"/>
      <c r="BD2083" s="51"/>
      <c r="BE2083" s="52">
        <v>1.0</v>
      </c>
      <c r="BF2083" s="51"/>
      <c r="BG2083" s="51"/>
      <c r="BH2083" s="51"/>
      <c r="BI2083" s="51"/>
      <c r="BJ2083" s="51"/>
      <c r="BK2083" s="51"/>
      <c r="BM2083" s="51"/>
      <c r="BN2083" s="51"/>
      <c r="BO2083" s="51"/>
      <c r="BP2083" s="52" t="s">
        <v>146</v>
      </c>
      <c r="BQ2083" s="51"/>
      <c r="BR2083" s="52" t="s">
        <v>1015</v>
      </c>
      <c r="BS2083" s="51"/>
    </row>
    <row r="2084">
      <c r="A2084" s="70">
        <v>2284.0</v>
      </c>
      <c r="C2084" s="42" t="s">
        <v>109</v>
      </c>
      <c r="D2084" s="50" t="s">
        <v>1006</v>
      </c>
      <c r="E2084" s="42">
        <v>2015.0</v>
      </c>
      <c r="F2084" s="71" t="s">
        <v>1007</v>
      </c>
      <c r="G2084" s="42" t="s">
        <v>151</v>
      </c>
      <c r="I2084" s="42" t="s">
        <v>95</v>
      </c>
      <c r="J2084" s="42">
        <v>2005.0</v>
      </c>
      <c r="K2084" s="42">
        <v>10.0</v>
      </c>
      <c r="L2084" s="42">
        <v>2005.0</v>
      </c>
      <c r="M2084" s="42" t="s">
        <v>1008</v>
      </c>
      <c r="N2084" s="42">
        <v>7.0</v>
      </c>
      <c r="P2084" s="42">
        <v>1.5</v>
      </c>
      <c r="Q2084" s="42"/>
      <c r="R2084" s="42">
        <v>2.0</v>
      </c>
      <c r="X2084" s="42"/>
      <c r="Y2084" s="42">
        <v>2.0</v>
      </c>
      <c r="AL2084" s="51"/>
      <c r="AM2084" s="51"/>
      <c r="AN2084" s="51"/>
      <c r="AO2084" s="51"/>
      <c r="AP2084" s="51"/>
      <c r="AQ2084" s="51"/>
      <c r="AR2084" s="51"/>
      <c r="AS2084" s="51"/>
      <c r="AT2084" s="51"/>
      <c r="AU2084" s="51"/>
      <c r="AV2084" s="51"/>
      <c r="AW2084" s="51"/>
      <c r="AX2084" s="51"/>
      <c r="AY2084" s="51"/>
      <c r="AZ2084" s="51"/>
      <c r="BA2084" s="51"/>
      <c r="BB2084" s="51"/>
      <c r="BC2084" s="51"/>
      <c r="BD2084" s="51"/>
      <c r="BE2084" s="51"/>
      <c r="BF2084" s="51"/>
      <c r="BG2084" s="51"/>
      <c r="BH2084" s="51"/>
      <c r="BI2084" s="51"/>
      <c r="BJ2084" s="52">
        <v>1.0</v>
      </c>
      <c r="BK2084" s="51"/>
      <c r="BM2084" s="51"/>
      <c r="BN2084" s="51"/>
      <c r="BO2084" s="51"/>
      <c r="BP2084" s="52" t="s">
        <v>146</v>
      </c>
      <c r="BQ2084" s="51"/>
      <c r="BR2084" s="52" t="s">
        <v>1016</v>
      </c>
      <c r="BS2084" s="51"/>
    </row>
    <row r="2085">
      <c r="A2085" s="70">
        <v>2284.0</v>
      </c>
      <c r="C2085" s="42" t="s">
        <v>109</v>
      </c>
      <c r="D2085" s="50" t="s">
        <v>1006</v>
      </c>
      <c r="E2085" s="42">
        <v>2015.0</v>
      </c>
      <c r="F2085" s="71" t="s">
        <v>1007</v>
      </c>
      <c r="G2085" s="42" t="s">
        <v>151</v>
      </c>
      <c r="I2085" s="42" t="s">
        <v>95</v>
      </c>
      <c r="J2085" s="42">
        <v>2055.0</v>
      </c>
      <c r="K2085" s="42">
        <v>37.0</v>
      </c>
      <c r="L2085" s="42">
        <v>2005.0</v>
      </c>
      <c r="M2085" s="42" t="s">
        <v>1008</v>
      </c>
      <c r="N2085" s="42">
        <v>26.0</v>
      </c>
      <c r="P2085" s="42">
        <v>1.5</v>
      </c>
      <c r="Q2085" s="42"/>
      <c r="R2085" s="42">
        <v>2.0</v>
      </c>
      <c r="X2085" s="42"/>
      <c r="Y2085" s="42">
        <v>2.0</v>
      </c>
      <c r="AL2085" s="51"/>
      <c r="AM2085" s="51"/>
      <c r="AN2085" s="51"/>
      <c r="AO2085" s="51"/>
      <c r="AP2085" s="51"/>
      <c r="AQ2085" s="51"/>
      <c r="AR2085" s="51"/>
      <c r="AS2085" s="51"/>
      <c r="AT2085" s="51"/>
      <c r="AU2085" s="51"/>
      <c r="AV2085" s="51"/>
      <c r="AW2085" s="51"/>
      <c r="AX2085" s="51"/>
      <c r="AY2085" s="51"/>
      <c r="AZ2085" s="51"/>
      <c r="BA2085" s="51"/>
      <c r="BB2085" s="51"/>
      <c r="BC2085" s="51"/>
      <c r="BD2085" s="51"/>
      <c r="BE2085" s="51"/>
      <c r="BF2085" s="51"/>
      <c r="BG2085" s="51"/>
      <c r="BH2085" s="51"/>
      <c r="BI2085" s="51"/>
      <c r="BJ2085" s="52">
        <v>1.0</v>
      </c>
      <c r="BK2085" s="51"/>
      <c r="BM2085" s="51"/>
      <c r="BN2085" s="51"/>
      <c r="BO2085" s="51"/>
      <c r="BP2085" s="52" t="s">
        <v>146</v>
      </c>
      <c r="BQ2085" s="51"/>
      <c r="BR2085" s="52" t="s">
        <v>1016</v>
      </c>
      <c r="BS2085" s="51"/>
    </row>
    <row r="2086">
      <c r="A2086" s="70">
        <v>2284.0</v>
      </c>
      <c r="C2086" s="42" t="s">
        <v>109</v>
      </c>
      <c r="D2086" s="50" t="s">
        <v>1006</v>
      </c>
      <c r="E2086" s="42">
        <v>2015.0</v>
      </c>
      <c r="F2086" s="71" t="s">
        <v>1007</v>
      </c>
      <c r="G2086" s="42" t="s">
        <v>151</v>
      </c>
      <c r="I2086" s="42" t="s">
        <v>95</v>
      </c>
      <c r="J2086" s="42">
        <v>2105.0</v>
      </c>
      <c r="K2086" s="42">
        <v>81.0</v>
      </c>
      <c r="L2086" s="42">
        <v>2005.0</v>
      </c>
      <c r="M2086" s="42" t="s">
        <v>1008</v>
      </c>
      <c r="N2086" s="42">
        <v>58.0</v>
      </c>
      <c r="P2086" s="42">
        <v>1.5</v>
      </c>
      <c r="Q2086" s="42"/>
      <c r="R2086" s="42">
        <v>2.0</v>
      </c>
      <c r="X2086" s="42"/>
      <c r="Y2086" s="42">
        <v>2.0</v>
      </c>
      <c r="AL2086" s="51"/>
      <c r="AM2086" s="51"/>
      <c r="AN2086" s="51"/>
      <c r="AO2086" s="51"/>
      <c r="AP2086" s="51"/>
      <c r="AQ2086" s="51"/>
      <c r="AR2086" s="51"/>
      <c r="AS2086" s="51"/>
      <c r="AT2086" s="51"/>
      <c r="AU2086" s="51"/>
      <c r="AV2086" s="51"/>
      <c r="AW2086" s="51"/>
      <c r="AX2086" s="51"/>
      <c r="AY2086" s="51"/>
      <c r="AZ2086" s="51"/>
      <c r="BA2086" s="51"/>
      <c r="BB2086" s="51"/>
      <c r="BC2086" s="51"/>
      <c r="BD2086" s="51"/>
      <c r="BE2086" s="51"/>
      <c r="BF2086" s="51"/>
      <c r="BG2086" s="51"/>
      <c r="BH2086" s="51"/>
      <c r="BI2086" s="51"/>
      <c r="BJ2086" s="52">
        <v>1.0</v>
      </c>
      <c r="BK2086" s="51"/>
      <c r="BM2086" s="51"/>
      <c r="BN2086" s="51"/>
      <c r="BO2086" s="51"/>
      <c r="BP2086" s="52" t="s">
        <v>146</v>
      </c>
      <c r="BQ2086" s="51"/>
      <c r="BR2086" s="52" t="s">
        <v>1016</v>
      </c>
      <c r="BS2086" s="51"/>
    </row>
    <row r="2087">
      <c r="A2087" s="70">
        <v>2284.0</v>
      </c>
      <c r="C2087" s="42" t="s">
        <v>109</v>
      </c>
      <c r="D2087" s="50" t="s">
        <v>1006</v>
      </c>
      <c r="E2087" s="42">
        <v>2015.0</v>
      </c>
      <c r="F2087" s="71" t="s">
        <v>1007</v>
      </c>
      <c r="G2087" s="42" t="s">
        <v>151</v>
      </c>
      <c r="I2087" s="42" t="s">
        <v>95</v>
      </c>
      <c r="J2087" s="42">
        <v>2005.0</v>
      </c>
      <c r="K2087" s="42">
        <v>12.0</v>
      </c>
      <c r="L2087" s="42">
        <v>2005.0</v>
      </c>
      <c r="M2087" s="42" t="s">
        <v>1008</v>
      </c>
      <c r="N2087" s="42">
        <v>7.0</v>
      </c>
      <c r="P2087" s="42">
        <v>1.5</v>
      </c>
      <c r="Q2087" s="42"/>
      <c r="R2087" s="42">
        <v>2.0</v>
      </c>
      <c r="X2087" s="42"/>
      <c r="Y2087" s="42">
        <v>2.5</v>
      </c>
      <c r="AL2087" s="51"/>
      <c r="AM2087" s="51"/>
      <c r="AN2087" s="51"/>
      <c r="AO2087" s="51"/>
      <c r="AP2087" s="51"/>
      <c r="AQ2087" s="51"/>
      <c r="AR2087" s="51"/>
      <c r="AS2087" s="51"/>
      <c r="AT2087" s="51"/>
      <c r="AU2087" s="51"/>
      <c r="AV2087" s="51"/>
      <c r="AW2087" s="51"/>
      <c r="AX2087" s="51"/>
      <c r="AY2087" s="51"/>
      <c r="AZ2087" s="51"/>
      <c r="BA2087" s="51"/>
      <c r="BB2087" s="51"/>
      <c r="BC2087" s="51"/>
      <c r="BD2087" s="51"/>
      <c r="BE2087" s="51"/>
      <c r="BF2087" s="51"/>
      <c r="BG2087" s="51"/>
      <c r="BH2087" s="51"/>
      <c r="BI2087" s="51"/>
      <c r="BJ2087" s="52">
        <v>1.0</v>
      </c>
      <c r="BK2087" s="51"/>
      <c r="BM2087" s="51"/>
      <c r="BN2087" s="51"/>
      <c r="BO2087" s="51"/>
      <c r="BP2087" s="52" t="s">
        <v>146</v>
      </c>
      <c r="BQ2087" s="51"/>
      <c r="BR2087" s="52" t="s">
        <v>1017</v>
      </c>
      <c r="BS2087" s="51"/>
    </row>
    <row r="2088">
      <c r="A2088" s="70">
        <v>2284.0</v>
      </c>
      <c r="C2088" s="42" t="s">
        <v>109</v>
      </c>
      <c r="D2088" s="50" t="s">
        <v>1006</v>
      </c>
      <c r="E2088" s="42">
        <v>2015.0</v>
      </c>
      <c r="F2088" s="71" t="s">
        <v>1007</v>
      </c>
      <c r="G2088" s="42" t="s">
        <v>151</v>
      </c>
      <c r="I2088" s="42" t="s">
        <v>95</v>
      </c>
      <c r="J2088" s="42">
        <v>2055.0</v>
      </c>
      <c r="K2088" s="42">
        <v>48.0</v>
      </c>
      <c r="L2088" s="42">
        <v>2005.0</v>
      </c>
      <c r="M2088" s="42" t="s">
        <v>1008</v>
      </c>
      <c r="N2088" s="42">
        <v>26.0</v>
      </c>
      <c r="P2088" s="42">
        <v>1.5</v>
      </c>
      <c r="Q2088" s="42"/>
      <c r="R2088" s="42">
        <v>2.0</v>
      </c>
      <c r="X2088" s="42"/>
      <c r="Y2088" s="42">
        <v>2.5</v>
      </c>
      <c r="AL2088" s="51"/>
      <c r="AM2088" s="51"/>
      <c r="AN2088" s="51"/>
      <c r="AO2088" s="51"/>
      <c r="AP2088" s="51"/>
      <c r="AQ2088" s="51"/>
      <c r="AR2088" s="51"/>
      <c r="AS2088" s="51"/>
      <c r="AT2088" s="51"/>
      <c r="AU2088" s="51"/>
      <c r="AV2088" s="51"/>
      <c r="AW2088" s="51"/>
      <c r="AX2088" s="51"/>
      <c r="AY2088" s="51"/>
      <c r="AZ2088" s="51"/>
      <c r="BA2088" s="51"/>
      <c r="BB2088" s="51"/>
      <c r="BC2088" s="51"/>
      <c r="BD2088" s="51"/>
      <c r="BE2088" s="51"/>
      <c r="BF2088" s="51"/>
      <c r="BG2088" s="51"/>
      <c r="BH2088" s="51"/>
      <c r="BI2088" s="51"/>
      <c r="BJ2088" s="52">
        <v>1.0</v>
      </c>
      <c r="BK2088" s="51"/>
      <c r="BM2088" s="51"/>
      <c r="BN2088" s="51"/>
      <c r="BO2088" s="51"/>
      <c r="BP2088" s="52" t="s">
        <v>146</v>
      </c>
      <c r="BQ2088" s="51"/>
      <c r="BR2088" s="52" t="s">
        <v>1017</v>
      </c>
      <c r="BS2088" s="51"/>
    </row>
    <row r="2089">
      <c r="A2089" s="70">
        <v>2284.0</v>
      </c>
      <c r="C2089" s="42" t="s">
        <v>109</v>
      </c>
      <c r="D2089" s="50" t="s">
        <v>1006</v>
      </c>
      <c r="E2089" s="42">
        <v>2015.0</v>
      </c>
      <c r="F2089" s="71" t="s">
        <v>1007</v>
      </c>
      <c r="G2089" s="42" t="s">
        <v>151</v>
      </c>
      <c r="I2089" s="42" t="s">
        <v>95</v>
      </c>
      <c r="J2089" s="42">
        <v>2105.0</v>
      </c>
      <c r="K2089" s="42">
        <v>112.0</v>
      </c>
      <c r="L2089" s="42">
        <v>2005.0</v>
      </c>
      <c r="M2089" s="42" t="s">
        <v>1008</v>
      </c>
      <c r="N2089" s="42">
        <v>58.0</v>
      </c>
      <c r="P2089" s="42">
        <v>1.5</v>
      </c>
      <c r="Q2089" s="42"/>
      <c r="R2089" s="42">
        <v>2.0</v>
      </c>
      <c r="X2089" s="42"/>
      <c r="Y2089" s="42">
        <v>2.5</v>
      </c>
      <c r="AL2089" s="51"/>
      <c r="AM2089" s="51"/>
      <c r="AN2089" s="51"/>
      <c r="AO2089" s="51"/>
      <c r="AP2089" s="51"/>
      <c r="AQ2089" s="51"/>
      <c r="AR2089" s="51"/>
      <c r="AS2089" s="51"/>
      <c r="AT2089" s="51"/>
      <c r="AU2089" s="51"/>
      <c r="AV2089" s="51"/>
      <c r="AW2089" s="51"/>
      <c r="AX2089" s="51"/>
      <c r="AY2089" s="51"/>
      <c r="AZ2089" s="51"/>
      <c r="BA2089" s="51"/>
      <c r="BB2089" s="51"/>
      <c r="BC2089" s="51"/>
      <c r="BD2089" s="51"/>
      <c r="BE2089" s="51"/>
      <c r="BF2089" s="51"/>
      <c r="BG2089" s="51"/>
      <c r="BH2089" s="51"/>
      <c r="BI2089" s="51"/>
      <c r="BJ2089" s="52">
        <v>1.0</v>
      </c>
      <c r="BK2089" s="51"/>
      <c r="BM2089" s="51"/>
      <c r="BN2089" s="51"/>
      <c r="BO2089" s="51"/>
      <c r="BP2089" s="52" t="s">
        <v>146</v>
      </c>
      <c r="BQ2089" s="51"/>
      <c r="BR2089" s="52" t="s">
        <v>1017</v>
      </c>
      <c r="BS2089" s="51"/>
    </row>
    <row r="2090">
      <c r="A2090" s="70">
        <v>2284.0</v>
      </c>
      <c r="C2090" s="42" t="s">
        <v>109</v>
      </c>
      <c r="D2090" s="50" t="s">
        <v>1006</v>
      </c>
      <c r="E2090" s="42">
        <v>2015.0</v>
      </c>
      <c r="F2090" s="71" t="s">
        <v>1007</v>
      </c>
      <c r="G2090" s="42" t="s">
        <v>151</v>
      </c>
      <c r="I2090" s="42" t="s">
        <v>95</v>
      </c>
      <c r="J2090" s="42">
        <v>2005.0</v>
      </c>
      <c r="K2090" s="42">
        <v>9.0</v>
      </c>
      <c r="L2090" s="42">
        <v>2005.0</v>
      </c>
      <c r="M2090" s="42" t="s">
        <v>1008</v>
      </c>
      <c r="N2090" s="42">
        <v>7.0</v>
      </c>
      <c r="P2090" s="42">
        <v>1.5</v>
      </c>
      <c r="Q2090" s="42"/>
      <c r="R2090" s="42">
        <v>2.0</v>
      </c>
      <c r="X2090" s="42"/>
      <c r="Y2090" s="42">
        <v>2.0</v>
      </c>
      <c r="AL2090" s="51"/>
      <c r="AM2090" s="51"/>
      <c r="AN2090" s="51"/>
      <c r="AO2090" s="51"/>
      <c r="AP2090" s="51"/>
      <c r="AQ2090" s="51"/>
      <c r="AR2090" s="51"/>
      <c r="AS2090" s="51"/>
      <c r="AT2090" s="51"/>
      <c r="AU2090" s="51"/>
      <c r="AV2090" s="51"/>
      <c r="AW2090" s="51"/>
      <c r="AX2090" s="51"/>
      <c r="AY2090" s="51"/>
      <c r="AZ2090" s="51"/>
      <c r="BA2090" s="51"/>
      <c r="BB2090" s="51"/>
      <c r="BC2090" s="51"/>
      <c r="BD2090" s="51"/>
      <c r="BE2090" s="51"/>
      <c r="BF2090" s="51"/>
      <c r="BG2090" s="52">
        <v>1.0</v>
      </c>
      <c r="BH2090" s="51"/>
      <c r="BI2090" s="51"/>
      <c r="BJ2090" s="51"/>
      <c r="BK2090" s="51"/>
      <c r="BM2090" s="51"/>
      <c r="BN2090" s="51"/>
      <c r="BO2090" s="51"/>
      <c r="BP2090" s="52" t="s">
        <v>146</v>
      </c>
      <c r="BQ2090" s="51"/>
      <c r="BR2090" s="52" t="s">
        <v>1018</v>
      </c>
      <c r="BS2090" s="51"/>
    </row>
    <row r="2091">
      <c r="A2091" s="70">
        <v>2284.0</v>
      </c>
      <c r="C2091" s="42" t="s">
        <v>109</v>
      </c>
      <c r="D2091" s="50" t="s">
        <v>1006</v>
      </c>
      <c r="E2091" s="42">
        <v>2015.0</v>
      </c>
      <c r="F2091" s="71" t="s">
        <v>1007</v>
      </c>
      <c r="G2091" s="42" t="s">
        <v>151</v>
      </c>
      <c r="I2091" s="42" t="s">
        <v>95</v>
      </c>
      <c r="J2091" s="42">
        <v>2055.0</v>
      </c>
      <c r="K2091" s="42">
        <v>30.0</v>
      </c>
      <c r="L2091" s="42">
        <v>2005.0</v>
      </c>
      <c r="M2091" s="42" t="s">
        <v>1008</v>
      </c>
      <c r="N2091" s="42">
        <v>26.0</v>
      </c>
      <c r="P2091" s="42">
        <v>1.5</v>
      </c>
      <c r="Q2091" s="42"/>
      <c r="R2091" s="42">
        <v>2.0</v>
      </c>
      <c r="X2091" s="42"/>
      <c r="Y2091" s="42">
        <v>2.0</v>
      </c>
      <c r="AL2091" s="51"/>
      <c r="AM2091" s="51"/>
      <c r="AN2091" s="51"/>
      <c r="AO2091" s="51"/>
      <c r="AP2091" s="51"/>
      <c r="AQ2091" s="51"/>
      <c r="AR2091" s="51"/>
      <c r="AS2091" s="51"/>
      <c r="AT2091" s="51"/>
      <c r="AU2091" s="51"/>
      <c r="AV2091" s="51"/>
      <c r="AW2091" s="51"/>
      <c r="AX2091" s="51"/>
      <c r="AY2091" s="51"/>
      <c r="AZ2091" s="51"/>
      <c r="BA2091" s="51"/>
      <c r="BB2091" s="51"/>
      <c r="BC2091" s="51"/>
      <c r="BD2091" s="51"/>
      <c r="BE2091" s="51"/>
      <c r="BF2091" s="51"/>
      <c r="BG2091" s="52">
        <v>1.0</v>
      </c>
      <c r="BH2091" s="51"/>
      <c r="BI2091" s="51"/>
      <c r="BJ2091" s="51"/>
      <c r="BK2091" s="51"/>
      <c r="BM2091" s="51"/>
      <c r="BN2091" s="51"/>
      <c r="BO2091" s="51"/>
      <c r="BP2091" s="52" t="s">
        <v>146</v>
      </c>
      <c r="BQ2091" s="51"/>
      <c r="BR2091" s="52" t="s">
        <v>1018</v>
      </c>
      <c r="BS2091" s="51"/>
    </row>
    <row r="2092">
      <c r="A2092" s="70">
        <v>2284.0</v>
      </c>
      <c r="C2092" s="42" t="s">
        <v>109</v>
      </c>
      <c r="D2092" s="50" t="s">
        <v>1006</v>
      </c>
      <c r="E2092" s="42">
        <v>2015.0</v>
      </c>
      <c r="F2092" s="71" t="s">
        <v>1007</v>
      </c>
      <c r="G2092" s="42" t="s">
        <v>151</v>
      </c>
      <c r="I2092" s="42" t="s">
        <v>95</v>
      </c>
      <c r="J2092" s="42">
        <v>2105.0</v>
      </c>
      <c r="K2092" s="42">
        <v>64.0</v>
      </c>
      <c r="L2092" s="42">
        <v>2005.0</v>
      </c>
      <c r="M2092" s="42" t="s">
        <v>1008</v>
      </c>
      <c r="N2092" s="42">
        <v>58.0</v>
      </c>
      <c r="P2092" s="42">
        <v>1.5</v>
      </c>
      <c r="Q2092" s="42"/>
      <c r="R2092" s="42">
        <v>2.0</v>
      </c>
      <c r="X2092" s="42"/>
      <c r="Y2092" s="42">
        <v>2.0</v>
      </c>
      <c r="AL2092" s="51"/>
      <c r="AM2092" s="51"/>
      <c r="AN2092" s="51"/>
      <c r="AO2092" s="51"/>
      <c r="AP2092" s="51"/>
      <c r="AQ2092" s="51"/>
      <c r="AR2092" s="51"/>
      <c r="AS2092" s="51"/>
      <c r="AT2092" s="51"/>
      <c r="AU2092" s="51"/>
      <c r="AV2092" s="51"/>
      <c r="AW2092" s="51"/>
      <c r="AX2092" s="51"/>
      <c r="AY2092" s="51"/>
      <c r="AZ2092" s="51"/>
      <c r="BA2092" s="51"/>
      <c r="BB2092" s="51"/>
      <c r="BC2092" s="51"/>
      <c r="BD2092" s="51"/>
      <c r="BE2092" s="51"/>
      <c r="BF2092" s="51"/>
      <c r="BG2092" s="52">
        <v>1.0</v>
      </c>
      <c r="BH2092" s="51"/>
      <c r="BI2092" s="51"/>
      <c r="BJ2092" s="51"/>
      <c r="BK2092" s="51"/>
      <c r="BM2092" s="51"/>
      <c r="BN2092" s="51"/>
      <c r="BO2092" s="51"/>
      <c r="BP2092" s="52" t="s">
        <v>146</v>
      </c>
      <c r="BQ2092" s="51"/>
      <c r="BR2092" s="52" t="s">
        <v>1018</v>
      </c>
      <c r="BS2092" s="51"/>
    </row>
    <row r="2093">
      <c r="A2093" s="70">
        <v>2284.0</v>
      </c>
      <c r="C2093" s="42" t="s">
        <v>109</v>
      </c>
      <c r="D2093" s="50" t="s">
        <v>1006</v>
      </c>
      <c r="E2093" s="42">
        <v>2015.0</v>
      </c>
      <c r="F2093" s="71" t="s">
        <v>1007</v>
      </c>
      <c r="G2093" s="42" t="s">
        <v>151</v>
      </c>
      <c r="I2093" s="42" t="s">
        <v>95</v>
      </c>
      <c r="J2093" s="42">
        <v>2005.0</v>
      </c>
      <c r="K2093" s="42">
        <v>10.0</v>
      </c>
      <c r="L2093" s="42">
        <v>2005.0</v>
      </c>
      <c r="M2093" s="42" t="s">
        <v>1008</v>
      </c>
      <c r="N2093" s="42">
        <v>7.0</v>
      </c>
      <c r="P2093" s="42">
        <v>1.5</v>
      </c>
      <c r="Q2093" s="42"/>
      <c r="R2093" s="42">
        <v>2.0</v>
      </c>
      <c r="X2093" s="42"/>
      <c r="Y2093" s="42">
        <v>2.0</v>
      </c>
      <c r="AL2093" s="51"/>
      <c r="AM2093" s="51"/>
      <c r="AN2093" s="51"/>
      <c r="AO2093" s="51"/>
      <c r="AP2093" s="51"/>
      <c r="AQ2093" s="51"/>
      <c r="AR2093" s="51"/>
      <c r="AS2093" s="51"/>
      <c r="AT2093" s="51"/>
      <c r="AU2093" s="51"/>
      <c r="AV2093" s="51"/>
      <c r="AW2093" s="51"/>
      <c r="AX2093" s="51"/>
      <c r="AY2093" s="51"/>
      <c r="AZ2093" s="51"/>
      <c r="BA2093" s="51"/>
      <c r="BB2093" s="51"/>
      <c r="BC2093" s="51"/>
      <c r="BD2093" s="51"/>
      <c r="BE2093" s="51"/>
      <c r="BF2093" s="51"/>
      <c r="BG2093" s="51"/>
      <c r="BH2093" s="52">
        <v>1.0</v>
      </c>
      <c r="BI2093" s="51"/>
      <c r="BJ2093" s="51"/>
      <c r="BK2093" s="51"/>
      <c r="BM2093" s="51"/>
      <c r="BN2093" s="51"/>
      <c r="BO2093" s="51"/>
      <c r="BP2093" s="52" t="s">
        <v>146</v>
      </c>
      <c r="BQ2093" s="51"/>
      <c r="BR2093" s="52" t="s">
        <v>1019</v>
      </c>
      <c r="BS2093" s="51"/>
    </row>
    <row r="2094">
      <c r="A2094" s="70">
        <v>2284.0</v>
      </c>
      <c r="C2094" s="42" t="s">
        <v>109</v>
      </c>
      <c r="D2094" s="50" t="s">
        <v>1006</v>
      </c>
      <c r="E2094" s="42">
        <v>2015.0</v>
      </c>
      <c r="F2094" s="71" t="s">
        <v>1007</v>
      </c>
      <c r="G2094" s="42" t="s">
        <v>151</v>
      </c>
      <c r="I2094" s="42" t="s">
        <v>95</v>
      </c>
      <c r="J2094" s="42">
        <v>2055.0</v>
      </c>
      <c r="K2094" s="42">
        <v>36.0</v>
      </c>
      <c r="L2094" s="42">
        <v>2005.0</v>
      </c>
      <c r="M2094" s="42" t="s">
        <v>1008</v>
      </c>
      <c r="N2094" s="42">
        <v>26.0</v>
      </c>
      <c r="P2094" s="42">
        <v>1.5</v>
      </c>
      <c r="Q2094" s="42"/>
      <c r="R2094" s="42">
        <v>2.0</v>
      </c>
      <c r="X2094" s="42"/>
      <c r="Y2094" s="42">
        <v>2.0</v>
      </c>
      <c r="AL2094" s="51"/>
      <c r="AM2094" s="51"/>
      <c r="AN2094" s="51"/>
      <c r="AO2094" s="51"/>
      <c r="AP2094" s="51"/>
      <c r="AQ2094" s="51"/>
      <c r="AR2094" s="51"/>
      <c r="AS2094" s="51"/>
      <c r="AT2094" s="51"/>
      <c r="AU2094" s="51"/>
      <c r="AV2094" s="51"/>
      <c r="AW2094" s="51"/>
      <c r="AX2094" s="51"/>
      <c r="AY2094" s="51"/>
      <c r="AZ2094" s="51"/>
      <c r="BA2094" s="51"/>
      <c r="BB2094" s="51"/>
      <c r="BC2094" s="51"/>
      <c r="BD2094" s="51"/>
      <c r="BE2094" s="51"/>
      <c r="BF2094" s="51"/>
      <c r="BG2094" s="51"/>
      <c r="BH2094" s="52">
        <v>1.0</v>
      </c>
      <c r="BI2094" s="51"/>
      <c r="BJ2094" s="51"/>
      <c r="BK2094" s="51"/>
      <c r="BM2094" s="51"/>
      <c r="BN2094" s="51"/>
      <c r="BO2094" s="51"/>
      <c r="BP2094" s="52" t="s">
        <v>146</v>
      </c>
      <c r="BQ2094" s="51"/>
      <c r="BR2094" s="52" t="s">
        <v>1019</v>
      </c>
      <c r="BS2094" s="51"/>
    </row>
    <row r="2095">
      <c r="A2095" s="70">
        <v>2284.0</v>
      </c>
      <c r="C2095" s="42" t="s">
        <v>109</v>
      </c>
      <c r="D2095" s="50" t="s">
        <v>1006</v>
      </c>
      <c r="E2095" s="42">
        <v>2015.0</v>
      </c>
      <c r="F2095" s="71" t="s">
        <v>1007</v>
      </c>
      <c r="G2095" s="42" t="s">
        <v>151</v>
      </c>
      <c r="I2095" s="42" t="s">
        <v>95</v>
      </c>
      <c r="J2095" s="42">
        <v>2105.0</v>
      </c>
      <c r="K2095" s="42">
        <v>80.0</v>
      </c>
      <c r="L2095" s="42">
        <v>2005.0</v>
      </c>
      <c r="M2095" s="42" t="s">
        <v>1008</v>
      </c>
      <c r="N2095" s="42">
        <v>58.0</v>
      </c>
      <c r="P2095" s="42">
        <v>1.5</v>
      </c>
      <c r="Q2095" s="42"/>
      <c r="R2095" s="42">
        <v>2.0</v>
      </c>
      <c r="X2095" s="42"/>
      <c r="Y2095" s="42">
        <v>2.0</v>
      </c>
      <c r="AL2095" s="51"/>
      <c r="AM2095" s="51"/>
      <c r="AN2095" s="51"/>
      <c r="AO2095" s="51"/>
      <c r="AP2095" s="51"/>
      <c r="AQ2095" s="51"/>
      <c r="AR2095" s="51"/>
      <c r="AS2095" s="51"/>
      <c r="AT2095" s="51"/>
      <c r="AU2095" s="51"/>
      <c r="AV2095" s="51"/>
      <c r="AW2095" s="51"/>
      <c r="AX2095" s="51"/>
      <c r="AY2095" s="51"/>
      <c r="AZ2095" s="51"/>
      <c r="BA2095" s="51"/>
      <c r="BB2095" s="51"/>
      <c r="BC2095" s="51"/>
      <c r="BD2095" s="51"/>
      <c r="BE2095" s="51"/>
      <c r="BF2095" s="51"/>
      <c r="BG2095" s="51"/>
      <c r="BH2095" s="52">
        <v>1.0</v>
      </c>
      <c r="BI2095" s="51"/>
      <c r="BJ2095" s="51"/>
      <c r="BK2095" s="51"/>
      <c r="BM2095" s="51"/>
      <c r="BN2095" s="51"/>
      <c r="BO2095" s="51"/>
      <c r="BP2095" s="52" t="s">
        <v>146</v>
      </c>
      <c r="BQ2095" s="51"/>
      <c r="BR2095" s="52" t="s">
        <v>1019</v>
      </c>
      <c r="BS2095" s="51"/>
    </row>
    <row r="2096">
      <c r="A2096" s="70">
        <v>1005.0</v>
      </c>
      <c r="B2096" s="42" t="s">
        <v>1020</v>
      </c>
      <c r="C2096" s="42" t="s">
        <v>80</v>
      </c>
      <c r="D2096" s="50" t="s">
        <v>1021</v>
      </c>
      <c r="E2096" s="42">
        <v>2018.0</v>
      </c>
      <c r="F2096" s="50" t="s">
        <v>1022</v>
      </c>
      <c r="G2096" s="42" t="s">
        <v>863</v>
      </c>
      <c r="I2096" s="42" t="s">
        <v>95</v>
      </c>
      <c r="J2096" s="42">
        <v>2020.0</v>
      </c>
      <c r="K2096" s="42">
        <v>21.9</v>
      </c>
      <c r="L2096" s="42">
        <v>2005.0</v>
      </c>
      <c r="M2096" s="42" t="s">
        <v>325</v>
      </c>
      <c r="P2096" s="42">
        <v>1.5</v>
      </c>
      <c r="Q2096" s="42"/>
      <c r="R2096" s="42">
        <v>1.45</v>
      </c>
      <c r="X2096" s="42"/>
      <c r="Y2096" s="42">
        <v>2.0</v>
      </c>
      <c r="AL2096" s="51"/>
      <c r="AM2096" s="52">
        <v>1.0</v>
      </c>
      <c r="AN2096" s="52">
        <v>3.0</v>
      </c>
      <c r="AO2096" s="51"/>
      <c r="AP2096" s="52">
        <v>5.3</v>
      </c>
      <c r="AQ2096" s="52">
        <v>7.0</v>
      </c>
      <c r="AS2096" s="52">
        <v>11.2</v>
      </c>
      <c r="AT2096" s="52">
        <v>18.2</v>
      </c>
      <c r="AU2096" s="52">
        <v>28.4</v>
      </c>
      <c r="AV2096" s="51"/>
      <c r="AW2096" s="52">
        <v>41.2</v>
      </c>
      <c r="AX2096" s="52">
        <v>51.0</v>
      </c>
      <c r="AY2096" s="51"/>
      <c r="AZ2096" s="52">
        <v>75.0</v>
      </c>
      <c r="BA2096" s="52">
        <v>114.4</v>
      </c>
      <c r="BB2096" s="51"/>
      <c r="BC2096" s="52">
        <v>1.0</v>
      </c>
      <c r="BD2096" s="52">
        <v>1.0</v>
      </c>
      <c r="BE2096" s="51"/>
      <c r="BF2096" s="51"/>
      <c r="BG2096" s="51"/>
      <c r="BH2096" s="52">
        <v>1.0</v>
      </c>
      <c r="BI2096" s="51"/>
      <c r="BJ2096" s="51"/>
      <c r="BK2096" s="51"/>
      <c r="BM2096" s="51"/>
      <c r="BN2096" s="51"/>
      <c r="BO2096" s="51"/>
      <c r="BP2096" s="52" t="s">
        <v>1023</v>
      </c>
      <c r="BQ2096" s="51"/>
      <c r="BR2096" s="52" t="s">
        <v>1024</v>
      </c>
      <c r="BS2096" s="51"/>
    </row>
    <row r="2097">
      <c r="A2097" s="70">
        <v>1005.0</v>
      </c>
      <c r="B2097" s="42" t="s">
        <v>1020</v>
      </c>
      <c r="C2097" s="42" t="s">
        <v>80</v>
      </c>
      <c r="D2097" s="50" t="s">
        <v>1021</v>
      </c>
      <c r="E2097" s="42">
        <v>2018.0</v>
      </c>
      <c r="F2097" s="50" t="s">
        <v>1022</v>
      </c>
      <c r="G2097" s="42" t="s">
        <v>1025</v>
      </c>
      <c r="I2097" s="42" t="s">
        <v>95</v>
      </c>
      <c r="J2097" s="42">
        <v>2020.0</v>
      </c>
      <c r="K2097" s="42">
        <v>2.8</v>
      </c>
      <c r="L2097" s="42">
        <v>2005.0</v>
      </c>
      <c r="M2097" s="42" t="s">
        <v>325</v>
      </c>
      <c r="P2097" s="42">
        <v>1.5</v>
      </c>
      <c r="Q2097" s="42"/>
      <c r="R2097" s="42">
        <v>1.45</v>
      </c>
      <c r="AL2097" s="51"/>
      <c r="AM2097" s="52">
        <v>-1.0</v>
      </c>
      <c r="AN2097" s="52">
        <v>-0.3</v>
      </c>
      <c r="AO2097" s="51"/>
      <c r="AP2097" s="52">
        <v>0.4</v>
      </c>
      <c r="AQ2097" s="52">
        <v>0.8</v>
      </c>
      <c r="AR2097" s="51"/>
      <c r="AS2097" s="52">
        <v>1.4</v>
      </c>
      <c r="AT2097" s="52">
        <v>2.1</v>
      </c>
      <c r="AU2097" s="52">
        <v>3.6</v>
      </c>
      <c r="AV2097" s="51"/>
      <c r="AW2097" s="52">
        <v>5.6</v>
      </c>
      <c r="AX2097" s="52">
        <v>7.1</v>
      </c>
      <c r="AY2097" s="51"/>
      <c r="AZ2097" s="52">
        <v>10.4</v>
      </c>
      <c r="BA2097" s="52">
        <v>15.2</v>
      </c>
      <c r="BB2097" s="51"/>
      <c r="BC2097" s="52">
        <v>1.0</v>
      </c>
      <c r="BD2097" s="52">
        <v>1.0</v>
      </c>
      <c r="BE2097" s="51"/>
      <c r="BF2097" s="51"/>
      <c r="BG2097" s="51"/>
      <c r="BH2097" s="52">
        <v>1.0</v>
      </c>
      <c r="BI2097" s="51"/>
      <c r="BJ2097" s="51"/>
      <c r="BK2097" s="51"/>
      <c r="BM2097" s="51"/>
      <c r="BN2097" s="51"/>
      <c r="BO2097" s="51"/>
      <c r="BP2097" s="52" t="s">
        <v>1023</v>
      </c>
      <c r="BQ2097" s="51"/>
      <c r="BR2097" s="52" t="s">
        <v>1026</v>
      </c>
      <c r="BS2097" s="51"/>
    </row>
    <row r="2098">
      <c r="A2098" s="70">
        <v>1005.0</v>
      </c>
      <c r="B2098" s="42" t="s">
        <v>1020</v>
      </c>
      <c r="C2098" s="42" t="s">
        <v>80</v>
      </c>
      <c r="D2098" s="50" t="s">
        <v>1021</v>
      </c>
      <c r="E2098" s="42">
        <v>2018.0</v>
      </c>
      <c r="F2098" s="50" t="s">
        <v>1022</v>
      </c>
      <c r="G2098" s="42" t="s">
        <v>1027</v>
      </c>
      <c r="I2098" s="42" t="s">
        <v>95</v>
      </c>
      <c r="J2098" s="42">
        <v>2020.0</v>
      </c>
      <c r="K2098" s="42">
        <v>15.5</v>
      </c>
      <c r="L2098" s="42">
        <v>2005.0</v>
      </c>
      <c r="M2098" s="42" t="s">
        <v>325</v>
      </c>
      <c r="P2098" s="42">
        <v>1.0</v>
      </c>
      <c r="Q2098" s="42"/>
      <c r="R2098" s="42">
        <v>1.5</v>
      </c>
      <c r="X2098" s="42"/>
      <c r="Y2098" s="42">
        <v>2.0</v>
      </c>
      <c r="AL2098" s="51"/>
      <c r="AM2098" s="52">
        <v>5.56</v>
      </c>
      <c r="AN2098" s="52">
        <v>7.25</v>
      </c>
      <c r="AO2098" s="51"/>
      <c r="AP2098" s="52">
        <v>9.08</v>
      </c>
      <c r="AQ2098" s="52">
        <v>10.18</v>
      </c>
      <c r="AR2098" s="51"/>
      <c r="AS2098" s="52">
        <v>12.27</v>
      </c>
      <c r="AT2098" s="52">
        <v>14.98</v>
      </c>
      <c r="AU2098" s="52">
        <v>18.14</v>
      </c>
      <c r="AV2098" s="51"/>
      <c r="AW2098" s="52">
        <v>21.4</v>
      </c>
      <c r="AX2098" s="52">
        <v>23.56</v>
      </c>
      <c r="AY2098" s="51"/>
      <c r="AZ2098" s="52">
        <v>28.1</v>
      </c>
      <c r="BA2098" s="52">
        <v>33.85</v>
      </c>
      <c r="BB2098" s="51"/>
      <c r="BC2098" s="52">
        <v>1.0</v>
      </c>
      <c r="BD2098" s="52">
        <v>1.0</v>
      </c>
      <c r="BE2098" s="51"/>
      <c r="BF2098" s="51"/>
      <c r="BG2098" s="51"/>
      <c r="BH2098" s="52">
        <v>1.0</v>
      </c>
      <c r="BI2098" s="51"/>
      <c r="BJ2098" s="51"/>
      <c r="BK2098" s="51"/>
      <c r="BM2098" s="51"/>
      <c r="BN2098" s="51"/>
      <c r="BO2098" s="51"/>
      <c r="BP2098" s="52" t="s">
        <v>1023</v>
      </c>
      <c r="BQ2098" s="51"/>
      <c r="BR2098" s="52" t="s">
        <v>1028</v>
      </c>
      <c r="BS2098" s="51"/>
    </row>
    <row r="2099">
      <c r="A2099" s="70">
        <v>368.0</v>
      </c>
      <c r="B2099" s="42" t="s">
        <v>1029</v>
      </c>
      <c r="C2099" s="42" t="s">
        <v>674</v>
      </c>
      <c r="D2099" s="50" t="s">
        <v>1030</v>
      </c>
      <c r="E2099" s="42">
        <v>2021.0</v>
      </c>
      <c r="F2099" s="42" t="s">
        <v>1031</v>
      </c>
      <c r="G2099" s="42" t="s">
        <v>124</v>
      </c>
      <c r="I2099" s="39" t="s">
        <v>608</v>
      </c>
      <c r="J2099" s="42">
        <v>2020.0</v>
      </c>
      <c r="K2099" s="52">
        <v>33.0</v>
      </c>
      <c r="L2099" s="42">
        <v>2019.0</v>
      </c>
      <c r="M2099" s="42" t="s">
        <v>85</v>
      </c>
      <c r="P2099" s="42">
        <v>0.8</v>
      </c>
      <c r="Q2099" s="42"/>
      <c r="R2099" s="42">
        <v>1.45</v>
      </c>
      <c r="X2099" s="42"/>
      <c r="Y2099" s="42">
        <v>2.0</v>
      </c>
      <c r="AL2099" s="51"/>
      <c r="AM2099" s="51"/>
      <c r="AN2099" s="51"/>
      <c r="AO2099" s="51"/>
      <c r="AP2099" s="51"/>
      <c r="AQ2099" s="51"/>
      <c r="AR2099" s="51"/>
      <c r="AS2099" s="51"/>
      <c r="AU2099" s="51"/>
      <c r="AV2099" s="51"/>
      <c r="AW2099" s="51"/>
      <c r="AX2099" s="51"/>
      <c r="AY2099" s="51"/>
      <c r="AZ2099" s="51"/>
      <c r="BA2099" s="51"/>
      <c r="BB2099" s="52">
        <v>78.0</v>
      </c>
      <c r="BC2099" s="51"/>
      <c r="BD2099" s="51"/>
      <c r="BE2099" s="51"/>
      <c r="BF2099" s="51"/>
      <c r="BG2099" s="51"/>
      <c r="BH2099" s="51"/>
      <c r="BI2099" s="51"/>
      <c r="BJ2099" s="51"/>
      <c r="BK2099" s="51"/>
      <c r="BM2099" s="51"/>
      <c r="BN2099" s="51"/>
      <c r="BO2099" s="51"/>
      <c r="BP2099" s="52" t="s">
        <v>139</v>
      </c>
      <c r="BQ2099" s="51"/>
      <c r="BR2099" s="52" t="s">
        <v>1032</v>
      </c>
      <c r="BS2099" s="51"/>
    </row>
    <row r="2100">
      <c r="A2100" s="70">
        <v>368.0</v>
      </c>
      <c r="B2100" s="42" t="s">
        <v>1029</v>
      </c>
      <c r="C2100" s="42" t="s">
        <v>674</v>
      </c>
      <c r="D2100" s="50" t="s">
        <v>1030</v>
      </c>
      <c r="E2100" s="42">
        <v>2021.0</v>
      </c>
      <c r="F2100" s="42" t="s">
        <v>1031</v>
      </c>
      <c r="G2100" s="42" t="s">
        <v>124</v>
      </c>
      <c r="I2100" s="39" t="s">
        <v>608</v>
      </c>
      <c r="J2100" s="42">
        <v>2020.0</v>
      </c>
      <c r="K2100" s="52">
        <v>23.0</v>
      </c>
      <c r="L2100" s="42">
        <v>2019.0</v>
      </c>
      <c r="M2100" s="42" t="s">
        <v>85</v>
      </c>
      <c r="P2100" s="42">
        <v>1.5</v>
      </c>
      <c r="Q2100" s="42"/>
      <c r="R2100" s="42">
        <v>1.45</v>
      </c>
      <c r="X2100" s="42"/>
      <c r="Y2100" s="42">
        <v>2.0</v>
      </c>
      <c r="AL2100" s="51"/>
      <c r="AM2100" s="51"/>
      <c r="AN2100" s="51"/>
      <c r="AO2100" s="51"/>
      <c r="AP2100" s="51"/>
      <c r="AQ2100" s="51"/>
      <c r="AR2100" s="51"/>
      <c r="AS2100" s="51"/>
      <c r="AU2100" s="51"/>
      <c r="AV2100" s="51"/>
      <c r="AW2100" s="51"/>
      <c r="AX2100" s="51"/>
      <c r="AY2100" s="51"/>
      <c r="AZ2100" s="51"/>
      <c r="BA2100" s="51"/>
      <c r="BB2100" s="52">
        <v>70.0</v>
      </c>
      <c r="BC2100" s="51"/>
      <c r="BD2100" s="51"/>
      <c r="BE2100" s="51"/>
      <c r="BF2100" s="51"/>
      <c r="BG2100" s="51"/>
      <c r="BH2100" s="51"/>
      <c r="BI2100" s="51"/>
      <c r="BJ2100" s="51"/>
      <c r="BK2100" s="51"/>
      <c r="BM2100" s="51"/>
      <c r="BN2100" s="51"/>
      <c r="BO2100" s="51"/>
      <c r="BP2100" s="52" t="s">
        <v>139</v>
      </c>
      <c r="BQ2100" s="51"/>
      <c r="BR2100" s="52" t="s">
        <v>1032</v>
      </c>
      <c r="BS2100" s="51"/>
    </row>
    <row r="2101">
      <c r="A2101" s="70">
        <v>368.0</v>
      </c>
      <c r="B2101" s="42" t="s">
        <v>1029</v>
      </c>
      <c r="C2101" s="42" t="s">
        <v>674</v>
      </c>
      <c r="D2101" s="50" t="s">
        <v>1030</v>
      </c>
      <c r="E2101" s="42">
        <v>2021.0</v>
      </c>
      <c r="F2101" s="42" t="s">
        <v>1031</v>
      </c>
      <c r="G2101" s="42" t="s">
        <v>124</v>
      </c>
      <c r="I2101" s="39" t="s">
        <v>608</v>
      </c>
      <c r="J2101" s="42">
        <v>2020.0</v>
      </c>
      <c r="K2101" s="52">
        <v>13.0</v>
      </c>
      <c r="L2101" s="42">
        <v>2019.0</v>
      </c>
      <c r="M2101" s="42" t="s">
        <v>85</v>
      </c>
      <c r="P2101" s="42">
        <v>3.0</v>
      </c>
      <c r="Q2101" s="42"/>
      <c r="R2101" s="42">
        <v>1.45</v>
      </c>
      <c r="X2101" s="42"/>
      <c r="Y2101" s="42">
        <v>2.0</v>
      </c>
      <c r="AL2101" s="51"/>
      <c r="AM2101" s="51"/>
      <c r="AN2101" s="51"/>
      <c r="AO2101" s="51"/>
      <c r="AP2101" s="51"/>
      <c r="AQ2101" s="51"/>
      <c r="AR2101" s="51"/>
      <c r="AS2101" s="51"/>
      <c r="AU2101" s="51"/>
      <c r="AV2101" s="51"/>
      <c r="AW2101" s="51"/>
      <c r="AX2101" s="51"/>
      <c r="AY2101" s="51"/>
      <c r="AZ2101" s="51"/>
      <c r="BA2101" s="51"/>
      <c r="BB2101" s="52">
        <v>51.0</v>
      </c>
      <c r="BC2101" s="51"/>
      <c r="BD2101" s="51"/>
      <c r="BE2101" s="51"/>
      <c r="BF2101" s="51"/>
      <c r="BG2101" s="51"/>
      <c r="BH2101" s="51"/>
      <c r="BI2101" s="51"/>
      <c r="BJ2101" s="51"/>
      <c r="BK2101" s="51"/>
      <c r="BM2101" s="51"/>
      <c r="BN2101" s="51"/>
      <c r="BO2101" s="51"/>
      <c r="BP2101" s="52" t="s">
        <v>139</v>
      </c>
      <c r="BQ2101" s="51"/>
      <c r="BR2101" s="52" t="s">
        <v>1032</v>
      </c>
      <c r="BS2101" s="51"/>
    </row>
    <row r="2102">
      <c r="A2102" s="70">
        <v>2636.0</v>
      </c>
      <c r="B2102" s="49" t="s">
        <v>1033</v>
      </c>
      <c r="C2102" s="42" t="s">
        <v>674</v>
      </c>
      <c r="D2102" s="50" t="s">
        <v>1034</v>
      </c>
      <c r="E2102" s="42">
        <v>2014.0</v>
      </c>
      <c r="F2102" s="42" t="s">
        <v>1035</v>
      </c>
      <c r="G2102" s="42" t="s">
        <v>151</v>
      </c>
      <c r="H2102" s="42" t="s">
        <v>1036</v>
      </c>
      <c r="I2102" s="39" t="s">
        <v>608</v>
      </c>
      <c r="J2102" s="42">
        <v>2005.0</v>
      </c>
      <c r="K2102" s="42">
        <v>35.7</v>
      </c>
      <c r="L2102" s="42">
        <v>2005.0</v>
      </c>
      <c r="M2102" s="42" t="s">
        <v>85</v>
      </c>
      <c r="N2102" s="42">
        <v>7.4</v>
      </c>
      <c r="X2102" s="42"/>
      <c r="Y2102" s="42">
        <v>5.0</v>
      </c>
      <c r="AL2102" s="51"/>
      <c r="AM2102" s="51"/>
      <c r="AN2102" s="51"/>
      <c r="AO2102" s="51"/>
      <c r="AP2102" s="51"/>
      <c r="AQ2102" s="51"/>
      <c r="AR2102" s="51"/>
      <c r="AS2102" s="51"/>
      <c r="AT2102" s="42">
        <v>35.7</v>
      </c>
      <c r="AU2102" s="51"/>
      <c r="AV2102" s="51"/>
      <c r="AW2102" s="51"/>
      <c r="AX2102" s="51"/>
      <c r="AY2102" s="51"/>
      <c r="AZ2102" s="51"/>
      <c r="BA2102" s="51"/>
      <c r="BB2102" s="51"/>
      <c r="BC2102" s="51"/>
      <c r="BD2102" s="51"/>
      <c r="BE2102" s="51"/>
      <c r="BF2102" s="51"/>
      <c r="BG2102" s="51"/>
      <c r="BH2102" s="51"/>
      <c r="BI2102" s="51"/>
      <c r="BJ2102" s="51"/>
      <c r="BK2102" s="51"/>
      <c r="BM2102" s="51"/>
      <c r="BN2102" s="51"/>
      <c r="BO2102" s="51"/>
      <c r="BP2102" s="52" t="s">
        <v>146</v>
      </c>
      <c r="BQ2102" s="51"/>
      <c r="BR2102" s="52" t="s">
        <v>1037</v>
      </c>
      <c r="BS2102" s="51"/>
    </row>
    <row r="2103">
      <c r="AL2103" s="51"/>
      <c r="AM2103" s="51"/>
      <c r="AN2103" s="51"/>
      <c r="AO2103" s="51"/>
      <c r="AP2103" s="51"/>
      <c r="AQ2103" s="51"/>
      <c r="AR2103" s="51"/>
      <c r="AS2103" s="51"/>
      <c r="AT2103" s="51"/>
      <c r="AU2103" s="51"/>
      <c r="AV2103" s="51"/>
      <c r="AW2103" s="51"/>
      <c r="AX2103" s="51"/>
      <c r="AY2103" s="51"/>
      <c r="AZ2103" s="51"/>
      <c r="BA2103" s="51"/>
      <c r="BB2103" s="51"/>
      <c r="BC2103" s="51"/>
      <c r="BD2103" s="51"/>
      <c r="BE2103" s="51"/>
      <c r="BF2103" s="51"/>
      <c r="BG2103" s="51"/>
      <c r="BH2103" s="51"/>
      <c r="BI2103" s="51"/>
      <c r="BJ2103" s="51"/>
      <c r="BK2103" s="51"/>
      <c r="BM2103" s="51"/>
      <c r="BN2103" s="51"/>
      <c r="BO2103" s="51"/>
      <c r="BP2103" s="51"/>
      <c r="BQ2103" s="51"/>
      <c r="BR2103" s="51"/>
      <c r="BS2103" s="51"/>
    </row>
    <row r="2104">
      <c r="AL2104" s="51"/>
      <c r="AM2104" s="51"/>
      <c r="AN2104" s="51"/>
      <c r="AO2104" s="51"/>
      <c r="AP2104" s="51"/>
      <c r="AQ2104" s="51"/>
      <c r="AR2104" s="51"/>
      <c r="AS2104" s="51"/>
      <c r="AT2104" s="51"/>
      <c r="AU2104" s="51"/>
      <c r="AV2104" s="51"/>
      <c r="AW2104" s="51"/>
      <c r="AX2104" s="51"/>
      <c r="AY2104" s="51"/>
      <c r="AZ2104" s="51"/>
      <c r="BA2104" s="51"/>
      <c r="BB2104" s="51"/>
      <c r="BC2104" s="51"/>
      <c r="BD2104" s="51"/>
      <c r="BE2104" s="51"/>
      <c r="BF2104" s="51"/>
      <c r="BG2104" s="51"/>
      <c r="BH2104" s="51"/>
      <c r="BI2104" s="51"/>
      <c r="BJ2104" s="51"/>
      <c r="BK2104" s="51"/>
      <c r="BM2104" s="51"/>
      <c r="BN2104" s="51"/>
      <c r="BO2104" s="51"/>
      <c r="BP2104" s="51"/>
      <c r="BQ2104" s="51"/>
      <c r="BR2104" s="51"/>
      <c r="BS2104" s="51"/>
    </row>
    <row r="2105">
      <c r="AL2105" s="51"/>
      <c r="AM2105" s="51"/>
      <c r="AN2105" s="51"/>
      <c r="AO2105" s="51"/>
      <c r="AP2105" s="51"/>
      <c r="AQ2105" s="51"/>
      <c r="AR2105" s="51"/>
      <c r="AS2105" s="51"/>
      <c r="AT2105" s="51"/>
      <c r="AU2105" s="51"/>
      <c r="AV2105" s="51"/>
      <c r="AW2105" s="51"/>
      <c r="AX2105" s="51"/>
      <c r="AY2105" s="51"/>
      <c r="AZ2105" s="51"/>
      <c r="BA2105" s="51"/>
      <c r="BB2105" s="51"/>
      <c r="BC2105" s="51"/>
      <c r="BD2105" s="51"/>
      <c r="BE2105" s="51"/>
      <c r="BF2105" s="51"/>
      <c r="BG2105" s="51"/>
      <c r="BH2105" s="51"/>
      <c r="BI2105" s="51"/>
      <c r="BJ2105" s="51"/>
      <c r="BK2105" s="51"/>
      <c r="BM2105" s="51"/>
      <c r="BN2105" s="51"/>
      <c r="BO2105" s="51"/>
      <c r="BP2105" s="51"/>
      <c r="BQ2105" s="51"/>
      <c r="BR2105" s="51"/>
      <c r="BS2105" s="51"/>
    </row>
    <row r="2106">
      <c r="AL2106" s="51"/>
      <c r="AM2106" s="51"/>
      <c r="AN2106" s="51"/>
      <c r="AO2106" s="51"/>
      <c r="AP2106" s="51"/>
      <c r="AQ2106" s="51"/>
      <c r="AR2106" s="51"/>
      <c r="AS2106" s="51"/>
      <c r="AT2106" s="51"/>
      <c r="AU2106" s="51"/>
      <c r="AV2106" s="51"/>
      <c r="AW2106" s="51"/>
      <c r="AX2106" s="51"/>
      <c r="AY2106" s="51"/>
      <c r="AZ2106" s="51"/>
      <c r="BA2106" s="51"/>
      <c r="BB2106" s="51"/>
      <c r="BC2106" s="51"/>
      <c r="BD2106" s="51"/>
      <c r="BE2106" s="51"/>
      <c r="BF2106" s="51"/>
      <c r="BG2106" s="51"/>
      <c r="BH2106" s="51"/>
      <c r="BI2106" s="51"/>
      <c r="BJ2106" s="51"/>
      <c r="BK2106" s="51"/>
      <c r="BM2106" s="51"/>
      <c r="BN2106" s="51"/>
      <c r="BO2106" s="51"/>
      <c r="BP2106" s="51"/>
      <c r="BQ2106" s="51"/>
      <c r="BR2106" s="51"/>
      <c r="BS2106" s="51"/>
    </row>
    <row r="2107">
      <c r="AL2107" s="51"/>
      <c r="AM2107" s="51"/>
      <c r="AN2107" s="51"/>
      <c r="AO2107" s="51"/>
      <c r="AP2107" s="51"/>
      <c r="AQ2107" s="51"/>
      <c r="AR2107" s="51"/>
      <c r="AS2107" s="51"/>
      <c r="AT2107" s="51"/>
      <c r="AU2107" s="51"/>
      <c r="AV2107" s="51"/>
      <c r="AW2107" s="51"/>
      <c r="AX2107" s="51"/>
      <c r="AY2107" s="51"/>
      <c r="AZ2107" s="51"/>
      <c r="BA2107" s="51"/>
      <c r="BB2107" s="51"/>
      <c r="BC2107" s="51"/>
      <c r="BD2107" s="51"/>
      <c r="BE2107" s="51"/>
      <c r="BF2107" s="51"/>
      <c r="BG2107" s="51"/>
      <c r="BH2107" s="51"/>
      <c r="BI2107" s="51"/>
      <c r="BJ2107" s="51"/>
      <c r="BK2107" s="51"/>
      <c r="BM2107" s="51"/>
      <c r="BN2107" s="51"/>
      <c r="BO2107" s="51"/>
      <c r="BP2107" s="51"/>
      <c r="BQ2107" s="51"/>
      <c r="BR2107" s="51"/>
      <c r="BS2107" s="51"/>
    </row>
    <row r="2108">
      <c r="AL2108" s="51"/>
      <c r="AM2108" s="51"/>
      <c r="AN2108" s="51"/>
      <c r="AO2108" s="51"/>
      <c r="AP2108" s="51"/>
      <c r="AQ2108" s="51"/>
      <c r="AR2108" s="51"/>
      <c r="AS2108" s="51"/>
      <c r="AT2108" s="51"/>
      <c r="AU2108" s="51"/>
      <c r="AV2108" s="51"/>
      <c r="AW2108" s="51"/>
      <c r="AX2108" s="51"/>
      <c r="AY2108" s="51"/>
      <c r="AZ2108" s="51"/>
      <c r="BA2108" s="51"/>
      <c r="BB2108" s="51"/>
      <c r="BC2108" s="51"/>
      <c r="BD2108" s="51"/>
      <c r="BE2108" s="51"/>
      <c r="BF2108" s="51"/>
      <c r="BG2108" s="51"/>
      <c r="BH2108" s="51"/>
      <c r="BI2108" s="51"/>
      <c r="BJ2108" s="51"/>
      <c r="BK2108" s="51"/>
      <c r="BM2108" s="51"/>
      <c r="BN2108" s="51"/>
      <c r="BO2108" s="51"/>
      <c r="BP2108" s="51"/>
      <c r="BQ2108" s="51"/>
      <c r="BR2108" s="51"/>
      <c r="BS2108" s="51"/>
    </row>
    <row r="2109">
      <c r="AL2109" s="51"/>
      <c r="AM2109" s="51"/>
      <c r="AN2109" s="51"/>
      <c r="AO2109" s="51"/>
      <c r="AP2109" s="51"/>
      <c r="AQ2109" s="51"/>
      <c r="AR2109" s="51"/>
      <c r="AS2109" s="51"/>
      <c r="AT2109" s="51"/>
      <c r="AU2109" s="51"/>
      <c r="AV2109" s="51"/>
      <c r="AW2109" s="51"/>
      <c r="AX2109" s="51"/>
      <c r="AY2109" s="51"/>
      <c r="AZ2109" s="51"/>
      <c r="BA2109" s="51"/>
      <c r="BB2109" s="51"/>
      <c r="BC2109" s="51"/>
      <c r="BD2109" s="51"/>
      <c r="BE2109" s="51"/>
      <c r="BF2109" s="51"/>
      <c r="BG2109" s="51"/>
      <c r="BH2109" s="51"/>
      <c r="BI2109" s="51"/>
      <c r="BJ2109" s="51"/>
      <c r="BK2109" s="51"/>
      <c r="BM2109" s="51"/>
      <c r="BN2109" s="51"/>
      <c r="BO2109" s="51"/>
      <c r="BP2109" s="51"/>
      <c r="BQ2109" s="51"/>
      <c r="BR2109" s="51"/>
      <c r="BS2109" s="51"/>
    </row>
    <row r="2110">
      <c r="AL2110" s="51"/>
      <c r="AM2110" s="51"/>
      <c r="AN2110" s="51"/>
      <c r="AO2110" s="51"/>
      <c r="AP2110" s="51"/>
      <c r="AQ2110" s="51"/>
      <c r="AR2110" s="51"/>
      <c r="AS2110" s="51"/>
      <c r="AT2110" s="51"/>
      <c r="AU2110" s="51"/>
      <c r="AV2110" s="51"/>
      <c r="AW2110" s="51"/>
      <c r="AX2110" s="51"/>
      <c r="AY2110" s="51"/>
      <c r="AZ2110" s="51"/>
      <c r="BA2110" s="51"/>
      <c r="BB2110" s="51"/>
      <c r="BC2110" s="51"/>
      <c r="BD2110" s="51"/>
      <c r="BE2110" s="51"/>
      <c r="BF2110" s="51"/>
      <c r="BG2110" s="51"/>
      <c r="BH2110" s="51"/>
      <c r="BI2110" s="51"/>
      <c r="BJ2110" s="51"/>
      <c r="BK2110" s="51"/>
      <c r="BM2110" s="51"/>
      <c r="BN2110" s="51"/>
      <c r="BO2110" s="51"/>
      <c r="BP2110" s="51"/>
      <c r="BQ2110" s="51"/>
      <c r="BR2110" s="51"/>
      <c r="BS2110" s="51"/>
    </row>
    <row r="2111">
      <c r="AL2111" s="51"/>
      <c r="AM2111" s="51"/>
      <c r="AN2111" s="51"/>
      <c r="AO2111" s="51"/>
      <c r="AP2111" s="51"/>
      <c r="AQ2111" s="51"/>
      <c r="AR2111" s="51"/>
      <c r="AS2111" s="51"/>
      <c r="AT2111" s="51"/>
      <c r="AU2111" s="51"/>
      <c r="AV2111" s="51"/>
      <c r="AW2111" s="51"/>
      <c r="AX2111" s="51"/>
      <c r="AY2111" s="51"/>
      <c r="AZ2111" s="51"/>
      <c r="BA2111" s="51"/>
      <c r="BB2111" s="51"/>
      <c r="BC2111" s="51"/>
      <c r="BD2111" s="51"/>
      <c r="BE2111" s="51"/>
      <c r="BF2111" s="51"/>
      <c r="BG2111" s="51"/>
      <c r="BH2111" s="51"/>
      <c r="BI2111" s="51"/>
      <c r="BJ2111" s="51"/>
      <c r="BK2111" s="51"/>
      <c r="BM2111" s="51"/>
      <c r="BN2111" s="51"/>
      <c r="BO2111" s="51"/>
      <c r="BP2111" s="51"/>
      <c r="BQ2111" s="51"/>
      <c r="BR2111" s="51"/>
      <c r="BS2111" s="51"/>
    </row>
    <row r="2112">
      <c r="AL2112" s="51"/>
      <c r="AM2112" s="51"/>
      <c r="AN2112" s="51"/>
      <c r="AO2112" s="51"/>
      <c r="AP2112" s="51"/>
      <c r="AQ2112" s="51"/>
      <c r="AR2112" s="51"/>
      <c r="AS2112" s="51"/>
      <c r="AT2112" s="51"/>
      <c r="AU2112" s="51"/>
      <c r="AV2112" s="51"/>
      <c r="AW2112" s="51"/>
      <c r="AX2112" s="51"/>
      <c r="AY2112" s="51"/>
      <c r="AZ2112" s="51"/>
      <c r="BA2112" s="51"/>
      <c r="BB2112" s="51"/>
      <c r="BC2112" s="51"/>
      <c r="BD2112" s="51"/>
      <c r="BE2112" s="51"/>
      <c r="BF2112" s="51"/>
      <c r="BG2112" s="51"/>
      <c r="BH2112" s="51"/>
      <c r="BI2112" s="51"/>
      <c r="BJ2112" s="51"/>
      <c r="BK2112" s="51"/>
      <c r="BM2112" s="51"/>
      <c r="BN2112" s="51"/>
      <c r="BO2112" s="51"/>
      <c r="BP2112" s="51"/>
      <c r="BQ2112" s="51"/>
      <c r="BR2112" s="51"/>
      <c r="BS2112" s="51"/>
    </row>
    <row r="2113">
      <c r="AL2113" s="51"/>
      <c r="AM2113" s="51"/>
      <c r="AN2113" s="51"/>
      <c r="AO2113" s="51"/>
      <c r="AP2113" s="51"/>
      <c r="AQ2113" s="51"/>
      <c r="AR2113" s="51"/>
      <c r="AS2113" s="51"/>
      <c r="AT2113" s="51"/>
      <c r="AU2113" s="51"/>
      <c r="AV2113" s="51"/>
      <c r="AW2113" s="51"/>
      <c r="AX2113" s="51"/>
      <c r="AY2113" s="51"/>
      <c r="AZ2113" s="51"/>
      <c r="BA2113" s="51"/>
      <c r="BB2113" s="51"/>
      <c r="BC2113" s="51"/>
      <c r="BD2113" s="51"/>
      <c r="BE2113" s="51"/>
      <c r="BF2113" s="51"/>
      <c r="BG2113" s="51"/>
      <c r="BH2113" s="51"/>
      <c r="BI2113" s="51"/>
      <c r="BJ2113" s="51"/>
      <c r="BK2113" s="51"/>
      <c r="BM2113" s="51"/>
      <c r="BN2113" s="51"/>
      <c r="BO2113" s="51"/>
      <c r="BP2113" s="51"/>
      <c r="BQ2113" s="51"/>
      <c r="BR2113" s="51"/>
      <c r="BS2113" s="51"/>
    </row>
    <row r="2114">
      <c r="AL2114" s="51"/>
      <c r="AM2114" s="51"/>
      <c r="AN2114" s="51"/>
      <c r="AO2114" s="51"/>
      <c r="AP2114" s="51"/>
      <c r="AQ2114" s="51"/>
      <c r="AR2114" s="51"/>
      <c r="AS2114" s="51"/>
      <c r="AT2114" s="51"/>
      <c r="AU2114" s="51"/>
      <c r="AV2114" s="51"/>
      <c r="AW2114" s="51"/>
      <c r="AX2114" s="51"/>
      <c r="AY2114" s="51"/>
      <c r="AZ2114" s="51"/>
      <c r="BA2114" s="51"/>
      <c r="BB2114" s="51"/>
      <c r="BC2114" s="51"/>
      <c r="BD2114" s="51"/>
      <c r="BE2114" s="51"/>
      <c r="BF2114" s="51"/>
      <c r="BG2114" s="51"/>
      <c r="BH2114" s="51"/>
      <c r="BI2114" s="51"/>
      <c r="BJ2114" s="51"/>
      <c r="BK2114" s="51"/>
      <c r="BM2114" s="51"/>
      <c r="BN2114" s="51"/>
      <c r="BO2114" s="51"/>
      <c r="BP2114" s="51"/>
      <c r="BQ2114" s="51"/>
      <c r="BR2114" s="51"/>
      <c r="BS2114" s="51"/>
    </row>
    <row r="2115">
      <c r="AL2115" s="51"/>
      <c r="AM2115" s="51"/>
      <c r="AN2115" s="51"/>
      <c r="AO2115" s="51"/>
      <c r="AP2115" s="51"/>
      <c r="AQ2115" s="51"/>
      <c r="AR2115" s="51"/>
      <c r="AS2115" s="51"/>
      <c r="AT2115" s="51"/>
      <c r="AU2115" s="51"/>
      <c r="AV2115" s="51"/>
      <c r="AW2115" s="51"/>
      <c r="AX2115" s="51"/>
      <c r="AY2115" s="51"/>
      <c r="AZ2115" s="51"/>
      <c r="BA2115" s="51"/>
      <c r="BB2115" s="51"/>
      <c r="BC2115" s="51"/>
      <c r="BD2115" s="51"/>
      <c r="BE2115" s="51"/>
      <c r="BF2115" s="51"/>
      <c r="BG2115" s="51"/>
      <c r="BH2115" s="51"/>
      <c r="BI2115" s="51"/>
      <c r="BJ2115" s="51"/>
      <c r="BK2115" s="51"/>
      <c r="BM2115" s="51"/>
      <c r="BN2115" s="51"/>
      <c r="BO2115" s="51"/>
      <c r="BP2115" s="51"/>
      <c r="BQ2115" s="51"/>
      <c r="BR2115" s="51"/>
      <c r="BS2115" s="51"/>
    </row>
    <row r="2116">
      <c r="AL2116" s="51"/>
      <c r="AM2116" s="51"/>
      <c r="AN2116" s="51"/>
      <c r="AO2116" s="51"/>
      <c r="AP2116" s="51"/>
      <c r="AQ2116" s="51"/>
      <c r="AR2116" s="51"/>
      <c r="AS2116" s="51"/>
      <c r="AT2116" s="51"/>
      <c r="AU2116" s="51"/>
      <c r="AV2116" s="51"/>
      <c r="AW2116" s="51"/>
      <c r="AX2116" s="51"/>
      <c r="AY2116" s="51"/>
      <c r="AZ2116" s="51"/>
      <c r="BA2116" s="51"/>
      <c r="BB2116" s="51"/>
      <c r="BC2116" s="51"/>
      <c r="BD2116" s="51"/>
      <c r="BE2116" s="51"/>
      <c r="BF2116" s="51"/>
      <c r="BG2116" s="51"/>
      <c r="BH2116" s="51"/>
      <c r="BI2116" s="51"/>
      <c r="BJ2116" s="51"/>
      <c r="BK2116" s="51"/>
      <c r="BM2116" s="51"/>
      <c r="BN2116" s="51"/>
      <c r="BO2116" s="51"/>
      <c r="BP2116" s="51"/>
      <c r="BQ2116" s="51"/>
      <c r="BR2116" s="51"/>
      <c r="BS2116" s="51"/>
    </row>
    <row r="2117">
      <c r="AL2117" s="51"/>
      <c r="AM2117" s="51"/>
      <c r="AN2117" s="51"/>
      <c r="AO2117" s="51"/>
      <c r="AP2117" s="51"/>
      <c r="AQ2117" s="51"/>
      <c r="AR2117" s="51"/>
      <c r="AS2117" s="51"/>
      <c r="AT2117" s="51"/>
      <c r="AU2117" s="51"/>
      <c r="AV2117" s="51"/>
      <c r="AW2117" s="51"/>
      <c r="AX2117" s="51"/>
      <c r="AY2117" s="51"/>
      <c r="AZ2117" s="51"/>
      <c r="BA2117" s="51"/>
      <c r="BB2117" s="51"/>
      <c r="BC2117" s="51"/>
      <c r="BD2117" s="51"/>
      <c r="BE2117" s="51"/>
      <c r="BF2117" s="51"/>
      <c r="BG2117" s="51"/>
      <c r="BH2117" s="51"/>
      <c r="BI2117" s="51"/>
      <c r="BJ2117" s="51"/>
      <c r="BK2117" s="51"/>
      <c r="BM2117" s="51"/>
      <c r="BN2117" s="51"/>
      <c r="BO2117" s="51"/>
      <c r="BP2117" s="51"/>
      <c r="BQ2117" s="51"/>
      <c r="BR2117" s="51"/>
      <c r="BS2117" s="51"/>
    </row>
    <row r="2118">
      <c r="AL2118" s="51"/>
      <c r="AM2118" s="51"/>
      <c r="AN2118" s="51"/>
      <c r="AO2118" s="51"/>
      <c r="AP2118" s="51"/>
      <c r="AQ2118" s="51"/>
      <c r="AR2118" s="51"/>
      <c r="AS2118" s="51"/>
      <c r="AT2118" s="51"/>
      <c r="AU2118" s="51"/>
      <c r="AV2118" s="51"/>
      <c r="AW2118" s="51"/>
      <c r="AX2118" s="51"/>
      <c r="AY2118" s="51"/>
      <c r="AZ2118" s="51"/>
      <c r="BA2118" s="51"/>
      <c r="BB2118" s="51"/>
      <c r="BC2118" s="51"/>
      <c r="BD2118" s="51"/>
      <c r="BE2118" s="51"/>
      <c r="BF2118" s="51"/>
      <c r="BG2118" s="51"/>
      <c r="BH2118" s="51"/>
      <c r="BI2118" s="51"/>
      <c r="BJ2118" s="51"/>
      <c r="BK2118" s="51"/>
      <c r="BM2118" s="51"/>
      <c r="BN2118" s="51"/>
      <c r="BO2118" s="51"/>
      <c r="BP2118" s="51"/>
      <c r="BQ2118" s="51"/>
      <c r="BR2118" s="51"/>
      <c r="BS2118" s="51"/>
    </row>
    <row r="2119">
      <c r="AL2119" s="51"/>
      <c r="AM2119" s="51"/>
      <c r="AN2119" s="51"/>
      <c r="AO2119" s="51"/>
      <c r="AP2119" s="51"/>
      <c r="AQ2119" s="51"/>
      <c r="AR2119" s="51"/>
      <c r="AS2119" s="51"/>
      <c r="AT2119" s="51"/>
      <c r="AU2119" s="51"/>
      <c r="AV2119" s="51"/>
      <c r="AW2119" s="51"/>
      <c r="AX2119" s="51"/>
      <c r="AY2119" s="51"/>
      <c r="AZ2119" s="51"/>
      <c r="BA2119" s="51"/>
      <c r="BB2119" s="51"/>
      <c r="BC2119" s="51"/>
      <c r="BD2119" s="51"/>
      <c r="BE2119" s="51"/>
      <c r="BF2119" s="51"/>
      <c r="BG2119" s="51"/>
      <c r="BH2119" s="51"/>
      <c r="BI2119" s="51"/>
      <c r="BJ2119" s="51"/>
      <c r="BK2119" s="51"/>
      <c r="BM2119" s="51"/>
      <c r="BN2119" s="51"/>
      <c r="BO2119" s="51"/>
      <c r="BP2119" s="51"/>
      <c r="BQ2119" s="51"/>
      <c r="BR2119" s="51"/>
      <c r="BS2119" s="51"/>
    </row>
    <row r="2120">
      <c r="AL2120" s="51"/>
      <c r="AM2120" s="51"/>
      <c r="AN2120" s="51"/>
      <c r="AO2120" s="51"/>
      <c r="AP2120" s="51"/>
      <c r="AQ2120" s="51"/>
      <c r="AR2120" s="51"/>
      <c r="AS2120" s="51"/>
      <c r="AT2120" s="51"/>
      <c r="AU2120" s="51"/>
      <c r="AV2120" s="51"/>
      <c r="AW2120" s="51"/>
      <c r="AX2120" s="51"/>
      <c r="AY2120" s="51"/>
      <c r="AZ2120" s="51"/>
      <c r="BA2120" s="51"/>
      <c r="BB2120" s="51"/>
      <c r="BC2120" s="51"/>
      <c r="BD2120" s="51"/>
      <c r="BE2120" s="51"/>
      <c r="BF2120" s="51"/>
      <c r="BG2120" s="51"/>
      <c r="BH2120" s="51"/>
      <c r="BI2120" s="51"/>
      <c r="BJ2120" s="51"/>
      <c r="BK2120" s="51"/>
      <c r="BM2120" s="51"/>
      <c r="BN2120" s="51"/>
      <c r="BO2120" s="51"/>
      <c r="BP2120" s="51"/>
      <c r="BQ2120" s="51"/>
      <c r="BR2120" s="51"/>
      <c r="BS2120" s="51"/>
    </row>
    <row r="2121">
      <c r="AL2121" s="51"/>
      <c r="AM2121" s="51"/>
      <c r="AN2121" s="51"/>
      <c r="AO2121" s="51"/>
      <c r="AP2121" s="51"/>
      <c r="AQ2121" s="51"/>
      <c r="AR2121" s="51"/>
      <c r="AS2121" s="51"/>
      <c r="AT2121" s="51"/>
      <c r="AU2121" s="51"/>
      <c r="AV2121" s="51"/>
      <c r="AW2121" s="51"/>
      <c r="AX2121" s="51"/>
      <c r="AY2121" s="51"/>
      <c r="AZ2121" s="51"/>
      <c r="BA2121" s="51"/>
      <c r="BB2121" s="51"/>
      <c r="BC2121" s="51"/>
      <c r="BD2121" s="51"/>
      <c r="BE2121" s="51"/>
      <c r="BF2121" s="51"/>
      <c r="BG2121" s="51"/>
      <c r="BH2121" s="51"/>
      <c r="BI2121" s="51"/>
      <c r="BJ2121" s="51"/>
      <c r="BK2121" s="51"/>
      <c r="BM2121" s="51"/>
      <c r="BN2121" s="51"/>
      <c r="BO2121" s="51"/>
      <c r="BP2121" s="51"/>
      <c r="BQ2121" s="51"/>
      <c r="BR2121" s="51"/>
      <c r="BS2121" s="51"/>
    </row>
    <row r="2122">
      <c r="AL2122" s="51"/>
      <c r="AM2122" s="51"/>
      <c r="AN2122" s="51"/>
      <c r="AO2122" s="51"/>
      <c r="AP2122" s="51"/>
      <c r="AQ2122" s="51"/>
      <c r="AR2122" s="51"/>
      <c r="AS2122" s="51"/>
      <c r="AT2122" s="51"/>
      <c r="AU2122" s="51"/>
      <c r="AV2122" s="51"/>
      <c r="AW2122" s="51"/>
      <c r="AX2122" s="51"/>
      <c r="AY2122" s="51"/>
      <c r="AZ2122" s="51"/>
      <c r="BA2122" s="51"/>
      <c r="BB2122" s="51"/>
      <c r="BC2122" s="51"/>
      <c r="BD2122" s="51"/>
      <c r="BE2122" s="51"/>
      <c r="BF2122" s="51"/>
      <c r="BG2122" s="51"/>
      <c r="BH2122" s="51"/>
      <c r="BI2122" s="51"/>
      <c r="BJ2122" s="51"/>
      <c r="BK2122" s="51"/>
      <c r="BM2122" s="51"/>
      <c r="BN2122" s="51"/>
      <c r="BO2122" s="51"/>
      <c r="BP2122" s="51"/>
      <c r="BQ2122" s="51"/>
      <c r="BR2122" s="51"/>
      <c r="BS2122" s="51"/>
    </row>
    <row r="2123">
      <c r="AL2123" s="51"/>
      <c r="AM2123" s="51"/>
      <c r="AN2123" s="51"/>
      <c r="AO2123" s="51"/>
      <c r="AP2123" s="51"/>
      <c r="AQ2123" s="51"/>
      <c r="AR2123" s="51"/>
      <c r="AS2123" s="51"/>
      <c r="AT2123" s="51"/>
      <c r="AU2123" s="51"/>
      <c r="AV2123" s="51"/>
      <c r="AW2123" s="51"/>
      <c r="AX2123" s="51"/>
      <c r="AY2123" s="51"/>
      <c r="AZ2123" s="51"/>
      <c r="BA2123" s="51"/>
      <c r="BB2123" s="51"/>
      <c r="BC2123" s="51"/>
      <c r="BD2123" s="51"/>
      <c r="BE2123" s="51"/>
      <c r="BF2123" s="51"/>
      <c r="BG2123" s="51"/>
      <c r="BH2123" s="51"/>
      <c r="BI2123" s="51"/>
      <c r="BJ2123" s="51"/>
      <c r="BK2123" s="51"/>
      <c r="BM2123" s="51"/>
      <c r="BN2123" s="51"/>
      <c r="BO2123" s="51"/>
      <c r="BP2123" s="51"/>
      <c r="BQ2123" s="51"/>
      <c r="BR2123" s="51"/>
      <c r="BS2123" s="51"/>
    </row>
    <row r="2124">
      <c r="AL2124" s="51"/>
      <c r="AM2124" s="51"/>
      <c r="AN2124" s="51"/>
      <c r="AO2124" s="51"/>
      <c r="AP2124" s="51"/>
      <c r="AQ2124" s="51"/>
      <c r="AR2124" s="51"/>
      <c r="AS2124" s="51"/>
      <c r="AT2124" s="51"/>
      <c r="AU2124" s="51"/>
      <c r="AV2124" s="51"/>
      <c r="AW2124" s="51"/>
      <c r="AX2124" s="51"/>
      <c r="AY2124" s="51"/>
      <c r="AZ2124" s="51"/>
      <c r="BA2124" s="51"/>
      <c r="BB2124" s="51"/>
      <c r="BC2124" s="51"/>
      <c r="BD2124" s="51"/>
      <c r="BE2124" s="51"/>
      <c r="BF2124" s="51"/>
      <c r="BG2124" s="51"/>
      <c r="BH2124" s="51"/>
      <c r="BI2124" s="51"/>
      <c r="BJ2124" s="51"/>
      <c r="BK2124" s="51"/>
      <c r="BM2124" s="51"/>
      <c r="BN2124" s="51"/>
      <c r="BO2124" s="51"/>
      <c r="BP2124" s="51"/>
      <c r="BQ2124" s="51"/>
      <c r="BR2124" s="51"/>
      <c r="BS2124" s="51"/>
    </row>
    <row r="2125">
      <c r="AL2125" s="51"/>
      <c r="AM2125" s="51"/>
      <c r="AN2125" s="51"/>
      <c r="AO2125" s="51"/>
      <c r="AP2125" s="51"/>
      <c r="AQ2125" s="51"/>
      <c r="AR2125" s="51"/>
      <c r="AS2125" s="51"/>
      <c r="AT2125" s="51"/>
      <c r="AU2125" s="51"/>
      <c r="AV2125" s="51"/>
      <c r="AW2125" s="51"/>
      <c r="AX2125" s="51"/>
      <c r="AY2125" s="51"/>
      <c r="AZ2125" s="51"/>
      <c r="BA2125" s="51"/>
      <c r="BB2125" s="51"/>
      <c r="BC2125" s="51"/>
      <c r="BD2125" s="51"/>
      <c r="BE2125" s="51"/>
      <c r="BF2125" s="51"/>
      <c r="BG2125" s="51"/>
      <c r="BH2125" s="51"/>
      <c r="BI2125" s="51"/>
      <c r="BJ2125" s="51"/>
      <c r="BK2125" s="51"/>
      <c r="BM2125" s="51"/>
      <c r="BN2125" s="51"/>
      <c r="BO2125" s="51"/>
      <c r="BP2125" s="51"/>
      <c r="BQ2125" s="51"/>
      <c r="BR2125" s="51"/>
      <c r="BS2125" s="51"/>
    </row>
    <row r="2126">
      <c r="AL2126" s="51"/>
      <c r="AM2126" s="51"/>
      <c r="AN2126" s="51"/>
      <c r="AO2126" s="51"/>
      <c r="AP2126" s="51"/>
      <c r="AQ2126" s="51"/>
      <c r="AR2126" s="51"/>
      <c r="AS2126" s="51"/>
      <c r="AT2126" s="51"/>
      <c r="AU2126" s="51"/>
      <c r="AV2126" s="51"/>
      <c r="AW2126" s="51"/>
      <c r="AX2126" s="51"/>
      <c r="AY2126" s="51"/>
      <c r="AZ2126" s="51"/>
      <c r="BA2126" s="51"/>
      <c r="BB2126" s="51"/>
      <c r="BC2126" s="51"/>
      <c r="BD2126" s="51"/>
      <c r="BE2126" s="51"/>
      <c r="BF2126" s="51"/>
      <c r="BG2126" s="51"/>
      <c r="BH2126" s="51"/>
      <c r="BI2126" s="51"/>
      <c r="BJ2126" s="51"/>
      <c r="BK2126" s="51"/>
      <c r="BM2126" s="51"/>
      <c r="BN2126" s="51"/>
      <c r="BO2126" s="51"/>
      <c r="BP2126" s="51"/>
      <c r="BQ2126" s="51"/>
      <c r="BR2126" s="51"/>
      <c r="BS2126" s="51"/>
    </row>
    <row r="2127">
      <c r="AL2127" s="51"/>
      <c r="AM2127" s="51"/>
      <c r="AN2127" s="51"/>
      <c r="AO2127" s="51"/>
      <c r="AP2127" s="51"/>
      <c r="AQ2127" s="51"/>
      <c r="AR2127" s="51"/>
      <c r="AS2127" s="51"/>
      <c r="AT2127" s="51"/>
      <c r="AU2127" s="51"/>
      <c r="AV2127" s="51"/>
      <c r="AW2127" s="51"/>
      <c r="AX2127" s="51"/>
      <c r="AY2127" s="51"/>
      <c r="AZ2127" s="51"/>
      <c r="BA2127" s="51"/>
      <c r="BB2127" s="51"/>
      <c r="BC2127" s="51"/>
      <c r="BD2127" s="51"/>
      <c r="BE2127" s="51"/>
      <c r="BF2127" s="51"/>
      <c r="BG2127" s="51"/>
      <c r="BH2127" s="51"/>
      <c r="BI2127" s="51"/>
      <c r="BJ2127" s="51"/>
      <c r="BK2127" s="51"/>
      <c r="BM2127" s="51"/>
      <c r="BN2127" s="51"/>
      <c r="BO2127" s="51"/>
      <c r="BP2127" s="51"/>
      <c r="BQ2127" s="51"/>
      <c r="BR2127" s="51"/>
      <c r="BS2127" s="51"/>
    </row>
    <row r="2128">
      <c r="AL2128" s="51"/>
      <c r="AM2128" s="51"/>
      <c r="AN2128" s="51"/>
      <c r="AO2128" s="51"/>
      <c r="AP2128" s="51"/>
      <c r="AQ2128" s="51"/>
      <c r="AR2128" s="51"/>
      <c r="AS2128" s="51"/>
      <c r="AT2128" s="51"/>
      <c r="AU2128" s="51"/>
      <c r="AV2128" s="51"/>
      <c r="AW2128" s="51"/>
      <c r="AX2128" s="51"/>
      <c r="AY2128" s="51"/>
      <c r="AZ2128" s="51"/>
      <c r="BA2128" s="51"/>
      <c r="BB2128" s="51"/>
      <c r="BC2128" s="51"/>
      <c r="BD2128" s="51"/>
      <c r="BE2128" s="51"/>
      <c r="BF2128" s="51"/>
      <c r="BG2128" s="51"/>
      <c r="BH2128" s="51"/>
      <c r="BI2128" s="51"/>
      <c r="BJ2128" s="51"/>
      <c r="BK2128" s="51"/>
      <c r="BM2128" s="51"/>
      <c r="BN2128" s="51"/>
      <c r="BO2128" s="51"/>
      <c r="BP2128" s="51"/>
      <c r="BQ2128" s="51"/>
      <c r="BR2128" s="51"/>
      <c r="BS2128" s="51"/>
    </row>
    <row r="2129">
      <c r="AL2129" s="51"/>
      <c r="AM2129" s="51"/>
      <c r="AN2129" s="51"/>
      <c r="AO2129" s="51"/>
      <c r="AP2129" s="51"/>
      <c r="AQ2129" s="51"/>
      <c r="AR2129" s="51"/>
      <c r="AS2129" s="51"/>
      <c r="AT2129" s="51"/>
      <c r="AU2129" s="51"/>
      <c r="AV2129" s="51"/>
      <c r="AW2129" s="51"/>
      <c r="AX2129" s="51"/>
      <c r="AY2129" s="51"/>
      <c r="AZ2129" s="51"/>
      <c r="BA2129" s="51"/>
      <c r="BB2129" s="51"/>
      <c r="BC2129" s="51"/>
      <c r="BD2129" s="51"/>
      <c r="BE2129" s="51"/>
      <c r="BF2129" s="51"/>
      <c r="BG2129" s="51"/>
      <c r="BH2129" s="51"/>
      <c r="BI2129" s="51"/>
      <c r="BJ2129" s="51"/>
      <c r="BK2129" s="51"/>
      <c r="BM2129" s="51"/>
      <c r="BN2129" s="51"/>
      <c r="BO2129" s="51"/>
      <c r="BP2129" s="51"/>
      <c r="BQ2129" s="51"/>
      <c r="BR2129" s="51"/>
      <c r="BS2129" s="51"/>
    </row>
    <row r="2130">
      <c r="AL2130" s="51"/>
      <c r="AM2130" s="51"/>
      <c r="AN2130" s="51"/>
      <c r="AO2130" s="51"/>
      <c r="AP2130" s="51"/>
      <c r="AQ2130" s="51"/>
      <c r="AR2130" s="51"/>
      <c r="AS2130" s="51"/>
      <c r="AT2130" s="51"/>
      <c r="AU2130" s="51"/>
      <c r="AV2130" s="51"/>
      <c r="AW2130" s="51"/>
      <c r="AX2130" s="51"/>
      <c r="AY2130" s="51"/>
      <c r="AZ2130" s="51"/>
      <c r="BA2130" s="51"/>
      <c r="BB2130" s="51"/>
      <c r="BC2130" s="51"/>
      <c r="BD2130" s="51"/>
      <c r="BE2130" s="51"/>
      <c r="BF2130" s="51"/>
      <c r="BG2130" s="51"/>
      <c r="BH2130" s="51"/>
      <c r="BI2130" s="51"/>
      <c r="BJ2130" s="51"/>
      <c r="BK2130" s="51"/>
      <c r="BM2130" s="51"/>
      <c r="BN2130" s="51"/>
      <c r="BO2130" s="51"/>
      <c r="BP2130" s="51"/>
      <c r="BQ2130" s="51"/>
      <c r="BR2130" s="51"/>
      <c r="BS2130" s="51"/>
    </row>
    <row r="2131">
      <c r="AL2131" s="51"/>
      <c r="AM2131" s="51"/>
      <c r="AN2131" s="51"/>
      <c r="AO2131" s="51"/>
      <c r="AP2131" s="51"/>
      <c r="AQ2131" s="51"/>
      <c r="AR2131" s="51"/>
      <c r="AS2131" s="51"/>
      <c r="AT2131" s="51"/>
      <c r="AU2131" s="51"/>
      <c r="AV2131" s="51"/>
      <c r="AW2131" s="51"/>
      <c r="AX2131" s="51"/>
      <c r="AY2131" s="51"/>
      <c r="AZ2131" s="51"/>
      <c r="BA2131" s="51"/>
      <c r="BB2131" s="51"/>
      <c r="BC2131" s="51"/>
      <c r="BD2131" s="51"/>
      <c r="BE2131" s="51"/>
      <c r="BF2131" s="51"/>
      <c r="BG2131" s="51"/>
      <c r="BH2131" s="51"/>
      <c r="BI2131" s="51"/>
      <c r="BJ2131" s="51"/>
      <c r="BK2131" s="51"/>
      <c r="BM2131" s="51"/>
      <c r="BN2131" s="51"/>
      <c r="BO2131" s="51"/>
      <c r="BP2131" s="51"/>
      <c r="BQ2131" s="51"/>
      <c r="BR2131" s="51"/>
      <c r="BS2131" s="51"/>
    </row>
    <row r="2132">
      <c r="AL2132" s="51"/>
      <c r="AM2132" s="51"/>
      <c r="AN2132" s="51"/>
      <c r="AO2132" s="51"/>
      <c r="AP2132" s="51"/>
      <c r="AQ2132" s="51"/>
      <c r="AR2132" s="51"/>
      <c r="AS2132" s="51"/>
      <c r="AT2132" s="51"/>
      <c r="AU2132" s="51"/>
      <c r="AV2132" s="51"/>
      <c r="AW2132" s="51"/>
      <c r="AX2132" s="51"/>
      <c r="AY2132" s="51"/>
      <c r="AZ2132" s="51"/>
      <c r="BA2132" s="51"/>
      <c r="BB2132" s="51"/>
      <c r="BC2132" s="51"/>
      <c r="BD2132" s="51"/>
      <c r="BE2132" s="51"/>
      <c r="BF2132" s="51"/>
      <c r="BG2132" s="51"/>
      <c r="BH2132" s="51"/>
      <c r="BI2132" s="51"/>
      <c r="BJ2132" s="51"/>
      <c r="BK2132" s="51"/>
      <c r="BM2132" s="51"/>
      <c r="BN2132" s="51"/>
      <c r="BO2132" s="51"/>
      <c r="BP2132" s="51"/>
      <c r="BQ2132" s="51"/>
      <c r="BR2132" s="51"/>
      <c r="BS2132" s="51"/>
    </row>
    <row r="2133">
      <c r="AL2133" s="51"/>
      <c r="AM2133" s="51"/>
      <c r="AN2133" s="51"/>
      <c r="AO2133" s="51"/>
      <c r="AP2133" s="51"/>
      <c r="AQ2133" s="51"/>
      <c r="AR2133" s="51"/>
      <c r="AS2133" s="51"/>
      <c r="AT2133" s="51"/>
      <c r="AU2133" s="51"/>
      <c r="AV2133" s="51"/>
      <c r="AW2133" s="51"/>
      <c r="AX2133" s="51"/>
      <c r="AY2133" s="51"/>
      <c r="AZ2133" s="51"/>
      <c r="BA2133" s="51"/>
      <c r="BB2133" s="51"/>
      <c r="BC2133" s="51"/>
      <c r="BD2133" s="51"/>
      <c r="BE2133" s="51"/>
      <c r="BF2133" s="51"/>
      <c r="BG2133" s="51"/>
      <c r="BH2133" s="51"/>
      <c r="BI2133" s="51"/>
      <c r="BJ2133" s="51"/>
      <c r="BK2133" s="51"/>
      <c r="BM2133" s="51"/>
      <c r="BN2133" s="51"/>
      <c r="BO2133" s="51"/>
      <c r="BP2133" s="51"/>
      <c r="BQ2133" s="51"/>
      <c r="BR2133" s="51"/>
      <c r="BS2133" s="51"/>
    </row>
    <row r="2134">
      <c r="AL2134" s="51"/>
      <c r="AM2134" s="51"/>
      <c r="AN2134" s="51"/>
      <c r="AO2134" s="51"/>
      <c r="AP2134" s="51"/>
      <c r="AQ2134" s="51"/>
      <c r="AR2134" s="51"/>
      <c r="AS2134" s="51"/>
      <c r="AT2134" s="51"/>
      <c r="AU2134" s="51"/>
      <c r="AV2134" s="51"/>
      <c r="AW2134" s="51"/>
      <c r="AX2134" s="51"/>
      <c r="AY2134" s="51"/>
      <c r="AZ2134" s="51"/>
      <c r="BA2134" s="51"/>
      <c r="BB2134" s="51"/>
      <c r="BC2134" s="51"/>
      <c r="BD2134" s="51"/>
      <c r="BE2134" s="51"/>
      <c r="BF2134" s="51"/>
      <c r="BG2134" s="51"/>
      <c r="BH2134" s="51"/>
      <c r="BI2134" s="51"/>
      <c r="BJ2134" s="51"/>
      <c r="BK2134" s="51"/>
      <c r="BM2134" s="51"/>
      <c r="BN2134" s="51"/>
      <c r="BO2134" s="51"/>
      <c r="BP2134" s="51"/>
      <c r="BQ2134" s="51"/>
      <c r="BR2134" s="51"/>
      <c r="BS2134" s="51"/>
    </row>
    <row r="2135">
      <c r="AL2135" s="51"/>
      <c r="AM2135" s="51"/>
      <c r="AN2135" s="51"/>
      <c r="AO2135" s="51"/>
      <c r="AP2135" s="51"/>
      <c r="AQ2135" s="51"/>
      <c r="AR2135" s="51"/>
      <c r="AS2135" s="51"/>
      <c r="AT2135" s="51"/>
      <c r="AU2135" s="51"/>
      <c r="AV2135" s="51"/>
      <c r="AW2135" s="51"/>
      <c r="AX2135" s="51"/>
      <c r="AY2135" s="51"/>
      <c r="AZ2135" s="51"/>
      <c r="BA2135" s="51"/>
      <c r="BB2135" s="51"/>
      <c r="BC2135" s="51"/>
      <c r="BD2135" s="51"/>
      <c r="BE2135" s="51"/>
      <c r="BF2135" s="51"/>
      <c r="BG2135" s="51"/>
      <c r="BH2135" s="51"/>
      <c r="BI2135" s="51"/>
      <c r="BJ2135" s="51"/>
      <c r="BK2135" s="51"/>
      <c r="BM2135" s="51"/>
      <c r="BN2135" s="51"/>
      <c r="BO2135" s="51"/>
      <c r="BP2135" s="51"/>
      <c r="BQ2135" s="51"/>
      <c r="BR2135" s="51"/>
      <c r="BS2135" s="51"/>
    </row>
    <row r="2136">
      <c r="AL2136" s="51"/>
      <c r="AM2136" s="51"/>
      <c r="AN2136" s="51"/>
      <c r="AO2136" s="51"/>
      <c r="AP2136" s="51"/>
      <c r="AQ2136" s="51"/>
      <c r="AR2136" s="51"/>
      <c r="AS2136" s="51"/>
      <c r="AT2136" s="51"/>
      <c r="AU2136" s="51"/>
      <c r="AV2136" s="51"/>
      <c r="AW2136" s="51"/>
      <c r="AX2136" s="51"/>
      <c r="AY2136" s="51"/>
      <c r="AZ2136" s="51"/>
      <c r="BA2136" s="51"/>
      <c r="BB2136" s="51"/>
      <c r="BC2136" s="51"/>
      <c r="BD2136" s="51"/>
      <c r="BE2136" s="51"/>
      <c r="BF2136" s="51"/>
      <c r="BG2136" s="51"/>
      <c r="BH2136" s="51"/>
      <c r="BI2136" s="51"/>
      <c r="BJ2136" s="51"/>
      <c r="BK2136" s="51"/>
      <c r="BM2136" s="51"/>
      <c r="BN2136" s="51"/>
      <c r="BO2136" s="51"/>
      <c r="BP2136" s="51"/>
      <c r="BQ2136" s="51"/>
      <c r="BR2136" s="51"/>
      <c r="BS2136" s="51"/>
    </row>
    <row r="2137">
      <c r="AL2137" s="51"/>
      <c r="AM2137" s="51"/>
      <c r="AN2137" s="51"/>
      <c r="AO2137" s="51"/>
      <c r="AP2137" s="51"/>
      <c r="AQ2137" s="51"/>
      <c r="AR2137" s="51"/>
      <c r="AS2137" s="51"/>
      <c r="AT2137" s="51"/>
      <c r="AU2137" s="51"/>
      <c r="AV2137" s="51"/>
      <c r="AW2137" s="51"/>
      <c r="AX2137" s="51"/>
      <c r="AY2137" s="51"/>
      <c r="AZ2137" s="51"/>
      <c r="BA2137" s="51"/>
      <c r="BB2137" s="51"/>
      <c r="BC2137" s="51"/>
      <c r="BD2137" s="51"/>
      <c r="BE2137" s="51"/>
      <c r="BF2137" s="51"/>
      <c r="BG2137" s="51"/>
      <c r="BH2137" s="51"/>
      <c r="BI2137" s="51"/>
      <c r="BJ2137" s="51"/>
      <c r="BK2137" s="51"/>
      <c r="BM2137" s="51"/>
      <c r="BN2137" s="51"/>
      <c r="BO2137" s="51"/>
      <c r="BP2137" s="51"/>
      <c r="BQ2137" s="51"/>
      <c r="BR2137" s="51"/>
      <c r="BS2137" s="51"/>
    </row>
    <row r="2138">
      <c r="AL2138" s="51"/>
      <c r="AM2138" s="51"/>
      <c r="AN2138" s="51"/>
      <c r="AO2138" s="51"/>
      <c r="AP2138" s="51"/>
      <c r="AQ2138" s="51"/>
      <c r="AR2138" s="51"/>
      <c r="AS2138" s="51"/>
      <c r="AT2138" s="51"/>
      <c r="AU2138" s="51"/>
      <c r="AV2138" s="51"/>
      <c r="AW2138" s="51"/>
      <c r="AX2138" s="51"/>
      <c r="AY2138" s="51"/>
      <c r="AZ2138" s="51"/>
      <c r="BA2138" s="51"/>
      <c r="BB2138" s="51"/>
      <c r="BC2138" s="51"/>
      <c r="BD2138" s="51"/>
      <c r="BE2138" s="51"/>
      <c r="BF2138" s="51"/>
      <c r="BG2138" s="51"/>
      <c r="BH2138" s="51"/>
      <c r="BI2138" s="51"/>
      <c r="BJ2138" s="51"/>
      <c r="BK2138" s="51"/>
      <c r="BM2138" s="51"/>
      <c r="BN2138" s="51"/>
      <c r="BO2138" s="51"/>
      <c r="BP2138" s="51"/>
      <c r="BQ2138" s="51"/>
      <c r="BR2138" s="51"/>
      <c r="BS2138" s="51"/>
    </row>
    <row r="2139">
      <c r="AL2139" s="51"/>
      <c r="AM2139" s="51"/>
      <c r="AN2139" s="51"/>
      <c r="AO2139" s="51"/>
      <c r="AP2139" s="51"/>
      <c r="AQ2139" s="51"/>
      <c r="AR2139" s="51"/>
      <c r="AS2139" s="51"/>
      <c r="AT2139" s="51"/>
      <c r="AU2139" s="51"/>
      <c r="AV2139" s="51"/>
      <c r="AW2139" s="51"/>
      <c r="AX2139" s="51"/>
      <c r="AY2139" s="51"/>
      <c r="AZ2139" s="51"/>
      <c r="BA2139" s="51"/>
      <c r="BB2139" s="51"/>
      <c r="BC2139" s="51"/>
      <c r="BD2139" s="51"/>
      <c r="BE2139" s="51"/>
      <c r="BF2139" s="51"/>
      <c r="BG2139" s="51"/>
      <c r="BH2139" s="51"/>
      <c r="BI2139" s="51"/>
      <c r="BJ2139" s="51"/>
      <c r="BK2139" s="51"/>
      <c r="BM2139" s="51"/>
      <c r="BN2139" s="51"/>
      <c r="BO2139" s="51"/>
      <c r="BP2139" s="51"/>
      <c r="BQ2139" s="51"/>
      <c r="BR2139" s="51"/>
      <c r="BS2139" s="51"/>
    </row>
    <row r="2140">
      <c r="AL2140" s="51"/>
      <c r="AM2140" s="51"/>
      <c r="AN2140" s="51"/>
      <c r="AO2140" s="51"/>
      <c r="AP2140" s="51"/>
      <c r="AQ2140" s="51"/>
      <c r="AR2140" s="51"/>
      <c r="AS2140" s="51"/>
      <c r="AT2140" s="51"/>
      <c r="AU2140" s="51"/>
      <c r="AV2140" s="51"/>
      <c r="AW2140" s="51"/>
      <c r="AX2140" s="51"/>
      <c r="AY2140" s="51"/>
      <c r="AZ2140" s="51"/>
      <c r="BA2140" s="51"/>
      <c r="BB2140" s="51"/>
      <c r="BC2140" s="51"/>
      <c r="BD2140" s="51"/>
      <c r="BE2140" s="51"/>
      <c r="BF2140" s="51"/>
      <c r="BG2140" s="51"/>
      <c r="BH2140" s="51"/>
      <c r="BI2140" s="51"/>
      <c r="BJ2140" s="51"/>
      <c r="BK2140" s="51"/>
      <c r="BM2140" s="51"/>
      <c r="BN2140" s="51"/>
      <c r="BO2140" s="51"/>
      <c r="BP2140" s="51"/>
      <c r="BQ2140" s="51"/>
      <c r="BR2140" s="51"/>
      <c r="BS2140" s="51"/>
    </row>
    <row r="2141">
      <c r="AL2141" s="51"/>
      <c r="AM2141" s="51"/>
      <c r="AN2141" s="51"/>
      <c r="AO2141" s="51"/>
      <c r="AP2141" s="51"/>
      <c r="AQ2141" s="51"/>
      <c r="AR2141" s="51"/>
      <c r="AS2141" s="51"/>
      <c r="AT2141" s="51"/>
      <c r="AU2141" s="51"/>
      <c r="AV2141" s="51"/>
      <c r="AW2141" s="51"/>
      <c r="AX2141" s="51"/>
      <c r="AY2141" s="51"/>
      <c r="AZ2141" s="51"/>
      <c r="BA2141" s="51"/>
      <c r="BB2141" s="51"/>
      <c r="BC2141" s="51"/>
      <c r="BD2141" s="51"/>
      <c r="BE2141" s="51"/>
      <c r="BF2141" s="51"/>
      <c r="BG2141" s="51"/>
      <c r="BH2141" s="51"/>
      <c r="BI2141" s="51"/>
      <c r="BJ2141" s="51"/>
      <c r="BK2141" s="51"/>
      <c r="BM2141" s="51"/>
      <c r="BN2141" s="51"/>
      <c r="BO2141" s="51"/>
      <c r="BP2141" s="51"/>
      <c r="BQ2141" s="51"/>
      <c r="BR2141" s="51"/>
      <c r="BS2141" s="51"/>
    </row>
    <row r="2142">
      <c r="AL2142" s="51"/>
      <c r="AM2142" s="51"/>
      <c r="AN2142" s="51"/>
      <c r="AO2142" s="51"/>
      <c r="AP2142" s="51"/>
      <c r="AQ2142" s="51"/>
      <c r="AR2142" s="51"/>
      <c r="AS2142" s="51"/>
      <c r="AT2142" s="51"/>
      <c r="AU2142" s="51"/>
      <c r="AV2142" s="51"/>
      <c r="AW2142" s="51"/>
      <c r="AX2142" s="51"/>
      <c r="AY2142" s="51"/>
      <c r="AZ2142" s="51"/>
      <c r="BA2142" s="51"/>
      <c r="BB2142" s="51"/>
      <c r="BC2142" s="51"/>
      <c r="BD2142" s="51"/>
      <c r="BE2142" s="51"/>
      <c r="BF2142" s="51"/>
      <c r="BG2142" s="51"/>
      <c r="BH2142" s="51"/>
      <c r="BI2142" s="51"/>
      <c r="BJ2142" s="51"/>
      <c r="BK2142" s="51"/>
      <c r="BM2142" s="51"/>
      <c r="BN2142" s="51"/>
      <c r="BO2142" s="51"/>
      <c r="BP2142" s="51"/>
      <c r="BQ2142" s="51"/>
      <c r="BR2142" s="51"/>
      <c r="BS2142" s="51"/>
    </row>
    <row r="2143">
      <c r="AL2143" s="51"/>
      <c r="AM2143" s="51"/>
      <c r="AN2143" s="51"/>
      <c r="AO2143" s="51"/>
      <c r="AP2143" s="51"/>
      <c r="AQ2143" s="51"/>
      <c r="AR2143" s="51"/>
      <c r="AS2143" s="51"/>
      <c r="AT2143" s="51"/>
      <c r="AU2143" s="51"/>
      <c r="AV2143" s="51"/>
      <c r="AW2143" s="51"/>
      <c r="AX2143" s="51"/>
      <c r="AY2143" s="51"/>
      <c r="AZ2143" s="51"/>
      <c r="BA2143" s="51"/>
      <c r="BB2143" s="51"/>
      <c r="BC2143" s="51"/>
      <c r="BD2143" s="51"/>
      <c r="BE2143" s="51"/>
      <c r="BF2143" s="51"/>
      <c r="BG2143" s="51"/>
      <c r="BH2143" s="51"/>
      <c r="BI2143" s="51"/>
      <c r="BJ2143" s="51"/>
      <c r="BK2143" s="51"/>
      <c r="BM2143" s="51"/>
      <c r="BN2143" s="51"/>
      <c r="BO2143" s="51"/>
      <c r="BP2143" s="51"/>
      <c r="BQ2143" s="51"/>
      <c r="BR2143" s="51"/>
      <c r="BS2143" s="51"/>
    </row>
    <row r="2144">
      <c r="AL2144" s="51"/>
      <c r="AM2144" s="51"/>
      <c r="AN2144" s="51"/>
      <c r="AO2144" s="51"/>
      <c r="AP2144" s="51"/>
      <c r="AQ2144" s="51"/>
      <c r="AR2144" s="51"/>
      <c r="AS2144" s="51"/>
      <c r="AT2144" s="51"/>
      <c r="AU2144" s="51"/>
      <c r="AV2144" s="51"/>
      <c r="AW2144" s="51"/>
      <c r="AX2144" s="51"/>
      <c r="AY2144" s="51"/>
      <c r="AZ2144" s="51"/>
      <c r="BA2144" s="51"/>
      <c r="BB2144" s="51"/>
      <c r="BC2144" s="51"/>
      <c r="BD2144" s="51"/>
      <c r="BE2144" s="51"/>
      <c r="BF2144" s="51"/>
      <c r="BG2144" s="51"/>
      <c r="BH2144" s="51"/>
      <c r="BI2144" s="51"/>
      <c r="BJ2144" s="51"/>
      <c r="BK2144" s="51"/>
      <c r="BM2144" s="51"/>
      <c r="BN2144" s="51"/>
      <c r="BO2144" s="51"/>
      <c r="BP2144" s="51"/>
      <c r="BQ2144" s="51"/>
      <c r="BR2144" s="51"/>
      <c r="BS2144" s="51"/>
    </row>
    <row r="2145">
      <c r="AL2145" s="51"/>
      <c r="AM2145" s="51"/>
      <c r="AN2145" s="51"/>
      <c r="AO2145" s="51"/>
      <c r="AP2145" s="51"/>
      <c r="AQ2145" s="51"/>
      <c r="AR2145" s="51"/>
      <c r="AS2145" s="51"/>
      <c r="AT2145" s="51"/>
      <c r="AU2145" s="51"/>
      <c r="AV2145" s="51"/>
      <c r="AW2145" s="51"/>
      <c r="AX2145" s="51"/>
      <c r="AY2145" s="51"/>
      <c r="AZ2145" s="51"/>
      <c r="BA2145" s="51"/>
      <c r="BB2145" s="51"/>
      <c r="BC2145" s="51"/>
      <c r="BD2145" s="51"/>
      <c r="BE2145" s="51"/>
      <c r="BF2145" s="51"/>
      <c r="BG2145" s="51"/>
      <c r="BH2145" s="51"/>
      <c r="BI2145" s="51"/>
      <c r="BJ2145" s="51"/>
      <c r="BK2145" s="51"/>
      <c r="BM2145" s="51"/>
      <c r="BN2145" s="51"/>
      <c r="BO2145" s="51"/>
      <c r="BP2145" s="51"/>
      <c r="BQ2145" s="51"/>
      <c r="BR2145" s="51"/>
      <c r="BS2145" s="51"/>
    </row>
    <row r="2146">
      <c r="AL2146" s="51"/>
      <c r="AM2146" s="51"/>
      <c r="AN2146" s="51"/>
      <c r="AO2146" s="51"/>
      <c r="AP2146" s="51"/>
      <c r="AQ2146" s="51"/>
      <c r="AR2146" s="51"/>
      <c r="AS2146" s="51"/>
      <c r="AT2146" s="51"/>
      <c r="AU2146" s="51"/>
      <c r="AV2146" s="51"/>
      <c r="AW2146" s="51"/>
      <c r="AX2146" s="51"/>
      <c r="AY2146" s="51"/>
      <c r="AZ2146" s="51"/>
      <c r="BA2146" s="51"/>
      <c r="BB2146" s="51"/>
      <c r="BC2146" s="51"/>
      <c r="BD2146" s="51"/>
      <c r="BE2146" s="51"/>
      <c r="BF2146" s="51"/>
      <c r="BG2146" s="51"/>
      <c r="BH2146" s="51"/>
      <c r="BI2146" s="51"/>
      <c r="BJ2146" s="51"/>
      <c r="BK2146" s="51"/>
      <c r="BM2146" s="51"/>
      <c r="BN2146" s="51"/>
      <c r="BO2146" s="51"/>
      <c r="BP2146" s="51"/>
      <c r="BQ2146" s="51"/>
      <c r="BR2146" s="51"/>
      <c r="BS2146" s="51"/>
    </row>
    <row r="2147">
      <c r="AL2147" s="51"/>
      <c r="AM2147" s="51"/>
      <c r="AN2147" s="51"/>
      <c r="AO2147" s="51"/>
      <c r="AP2147" s="51"/>
      <c r="AQ2147" s="51"/>
      <c r="AR2147" s="51"/>
      <c r="AS2147" s="51"/>
      <c r="AT2147" s="51"/>
      <c r="AU2147" s="51"/>
      <c r="AV2147" s="51"/>
      <c r="AW2147" s="51"/>
      <c r="AX2147" s="51"/>
      <c r="AY2147" s="51"/>
      <c r="AZ2147" s="51"/>
      <c r="BA2147" s="51"/>
      <c r="BB2147" s="51"/>
      <c r="BC2147" s="51"/>
      <c r="BD2147" s="51"/>
      <c r="BE2147" s="51"/>
      <c r="BF2147" s="51"/>
      <c r="BG2147" s="51"/>
      <c r="BH2147" s="51"/>
      <c r="BI2147" s="51"/>
      <c r="BJ2147" s="51"/>
      <c r="BK2147" s="51"/>
      <c r="BM2147" s="51"/>
      <c r="BN2147" s="51"/>
      <c r="BO2147" s="51"/>
      <c r="BP2147" s="51"/>
      <c r="BQ2147" s="51"/>
      <c r="BR2147" s="51"/>
      <c r="BS2147" s="51"/>
    </row>
    <row r="2148">
      <c r="AL2148" s="51"/>
      <c r="AM2148" s="51"/>
      <c r="AN2148" s="51"/>
      <c r="AO2148" s="51"/>
      <c r="AP2148" s="51"/>
      <c r="AQ2148" s="51"/>
      <c r="AR2148" s="51"/>
      <c r="AS2148" s="51"/>
      <c r="AT2148" s="51"/>
      <c r="AU2148" s="51"/>
      <c r="AV2148" s="51"/>
      <c r="AW2148" s="51"/>
      <c r="AX2148" s="51"/>
      <c r="AY2148" s="51"/>
      <c r="AZ2148" s="51"/>
      <c r="BA2148" s="51"/>
      <c r="BB2148" s="51"/>
      <c r="BC2148" s="51"/>
      <c r="BD2148" s="51"/>
      <c r="BE2148" s="51"/>
      <c r="BF2148" s="51"/>
      <c r="BG2148" s="51"/>
      <c r="BH2148" s="51"/>
      <c r="BI2148" s="51"/>
      <c r="BJ2148" s="51"/>
      <c r="BK2148" s="51"/>
      <c r="BM2148" s="51"/>
      <c r="BN2148" s="51"/>
      <c r="BO2148" s="51"/>
      <c r="BP2148" s="51"/>
      <c r="BQ2148" s="51"/>
      <c r="BR2148" s="51"/>
      <c r="BS2148" s="51"/>
    </row>
    <row r="2149">
      <c r="AL2149" s="51"/>
      <c r="AM2149" s="51"/>
      <c r="AN2149" s="51"/>
      <c r="AO2149" s="51"/>
      <c r="AP2149" s="51"/>
      <c r="AQ2149" s="51"/>
      <c r="AR2149" s="51"/>
      <c r="AS2149" s="51"/>
      <c r="AT2149" s="51"/>
      <c r="AU2149" s="51"/>
      <c r="AV2149" s="51"/>
      <c r="AW2149" s="51"/>
      <c r="AX2149" s="51"/>
      <c r="AY2149" s="51"/>
      <c r="AZ2149" s="51"/>
      <c r="BA2149" s="51"/>
      <c r="BB2149" s="51"/>
      <c r="BC2149" s="51"/>
      <c r="BD2149" s="51"/>
      <c r="BE2149" s="51"/>
      <c r="BF2149" s="51"/>
      <c r="BG2149" s="51"/>
      <c r="BH2149" s="51"/>
      <c r="BI2149" s="51"/>
      <c r="BJ2149" s="51"/>
      <c r="BK2149" s="51"/>
      <c r="BM2149" s="51"/>
      <c r="BN2149" s="51"/>
      <c r="BO2149" s="51"/>
      <c r="BP2149" s="51"/>
      <c r="BQ2149" s="51"/>
      <c r="BR2149" s="51"/>
      <c r="BS2149" s="51"/>
    </row>
    <row r="2150">
      <c r="AL2150" s="51"/>
      <c r="AM2150" s="51"/>
      <c r="AN2150" s="51"/>
      <c r="AO2150" s="51"/>
      <c r="AP2150" s="51"/>
      <c r="AQ2150" s="51"/>
      <c r="AR2150" s="51"/>
      <c r="AS2150" s="51"/>
      <c r="AT2150" s="51"/>
      <c r="AU2150" s="51"/>
      <c r="AV2150" s="51"/>
      <c r="AW2150" s="51"/>
      <c r="AX2150" s="51"/>
      <c r="AY2150" s="51"/>
      <c r="AZ2150" s="51"/>
      <c r="BA2150" s="51"/>
      <c r="BB2150" s="51"/>
      <c r="BC2150" s="51"/>
      <c r="BD2150" s="51"/>
      <c r="BE2150" s="51"/>
      <c r="BF2150" s="51"/>
      <c r="BG2150" s="51"/>
      <c r="BH2150" s="51"/>
      <c r="BI2150" s="51"/>
      <c r="BJ2150" s="51"/>
      <c r="BK2150" s="51"/>
      <c r="BM2150" s="51"/>
      <c r="BN2150" s="51"/>
      <c r="BO2150" s="51"/>
      <c r="BP2150" s="51"/>
      <c r="BQ2150" s="51"/>
      <c r="BR2150" s="51"/>
      <c r="BS2150" s="51"/>
    </row>
    <row r="2151">
      <c r="AL2151" s="51"/>
      <c r="AM2151" s="51"/>
      <c r="AN2151" s="51"/>
      <c r="AO2151" s="51"/>
      <c r="AP2151" s="51"/>
      <c r="AQ2151" s="51"/>
      <c r="AR2151" s="51"/>
      <c r="AS2151" s="51"/>
      <c r="AT2151" s="51"/>
      <c r="AU2151" s="51"/>
      <c r="AV2151" s="51"/>
      <c r="AW2151" s="51"/>
      <c r="AX2151" s="51"/>
      <c r="AY2151" s="51"/>
      <c r="AZ2151" s="51"/>
      <c r="BA2151" s="51"/>
      <c r="BB2151" s="51"/>
      <c r="BC2151" s="51"/>
      <c r="BD2151" s="51"/>
      <c r="BE2151" s="51"/>
      <c r="BF2151" s="51"/>
      <c r="BG2151" s="51"/>
      <c r="BH2151" s="51"/>
      <c r="BI2151" s="51"/>
      <c r="BJ2151" s="51"/>
      <c r="BK2151" s="51"/>
      <c r="BM2151" s="51"/>
      <c r="BN2151" s="51"/>
      <c r="BO2151" s="51"/>
      <c r="BP2151" s="51"/>
      <c r="BQ2151" s="51"/>
      <c r="BR2151" s="51"/>
      <c r="BS2151" s="51"/>
    </row>
    <row r="2152">
      <c r="AL2152" s="51"/>
      <c r="AM2152" s="51"/>
      <c r="AN2152" s="51"/>
      <c r="AO2152" s="51"/>
      <c r="AP2152" s="51"/>
      <c r="AQ2152" s="51"/>
      <c r="AR2152" s="51"/>
      <c r="AS2152" s="51"/>
      <c r="AT2152" s="51"/>
      <c r="AU2152" s="51"/>
      <c r="AV2152" s="51"/>
      <c r="AW2152" s="51"/>
      <c r="AX2152" s="51"/>
      <c r="AY2152" s="51"/>
      <c r="AZ2152" s="51"/>
      <c r="BA2152" s="51"/>
      <c r="BB2152" s="51"/>
      <c r="BC2152" s="51"/>
      <c r="BD2152" s="51"/>
      <c r="BE2152" s="51"/>
      <c r="BF2152" s="51"/>
      <c r="BG2152" s="51"/>
      <c r="BH2152" s="51"/>
      <c r="BI2152" s="51"/>
      <c r="BJ2152" s="51"/>
      <c r="BK2152" s="51"/>
      <c r="BM2152" s="51"/>
      <c r="BN2152" s="51"/>
      <c r="BO2152" s="51"/>
      <c r="BP2152" s="51"/>
      <c r="BQ2152" s="51"/>
      <c r="BR2152" s="51"/>
      <c r="BS2152" s="51"/>
    </row>
    <row r="2153">
      <c r="AL2153" s="51"/>
      <c r="AM2153" s="51"/>
      <c r="AN2153" s="51"/>
      <c r="AO2153" s="51"/>
      <c r="AP2153" s="51"/>
      <c r="AQ2153" s="51"/>
      <c r="AR2153" s="51"/>
      <c r="AS2153" s="51"/>
      <c r="AT2153" s="51"/>
      <c r="AU2153" s="51"/>
      <c r="AV2153" s="51"/>
      <c r="AW2153" s="51"/>
      <c r="AX2153" s="51"/>
      <c r="AY2153" s="51"/>
      <c r="AZ2153" s="51"/>
      <c r="BA2153" s="51"/>
      <c r="BB2153" s="51"/>
      <c r="BC2153" s="51"/>
      <c r="BD2153" s="51"/>
      <c r="BE2153" s="51"/>
      <c r="BF2153" s="51"/>
      <c r="BG2153" s="51"/>
      <c r="BH2153" s="51"/>
      <c r="BI2153" s="51"/>
      <c r="BJ2153" s="51"/>
      <c r="BK2153" s="51"/>
      <c r="BM2153" s="51"/>
      <c r="BN2153" s="51"/>
      <c r="BO2153" s="51"/>
      <c r="BP2153" s="51"/>
      <c r="BQ2153" s="51"/>
      <c r="BR2153" s="51"/>
      <c r="BS2153" s="51"/>
    </row>
    <row r="2154">
      <c r="AL2154" s="51"/>
      <c r="AM2154" s="51"/>
      <c r="AN2154" s="51"/>
      <c r="AO2154" s="51"/>
      <c r="AP2154" s="51"/>
      <c r="AQ2154" s="51"/>
      <c r="AR2154" s="51"/>
      <c r="AS2154" s="51"/>
      <c r="AT2154" s="51"/>
      <c r="AU2154" s="51"/>
      <c r="AV2154" s="51"/>
      <c r="AW2154" s="51"/>
      <c r="AX2154" s="51"/>
      <c r="AY2154" s="51"/>
      <c r="AZ2154" s="51"/>
      <c r="BA2154" s="51"/>
      <c r="BB2154" s="51"/>
      <c r="BC2154" s="51"/>
      <c r="BD2154" s="51"/>
      <c r="BE2154" s="51"/>
      <c r="BF2154" s="51"/>
      <c r="BG2154" s="51"/>
      <c r="BH2154" s="51"/>
      <c r="BI2154" s="51"/>
      <c r="BJ2154" s="51"/>
      <c r="BK2154" s="51"/>
      <c r="BM2154" s="51"/>
      <c r="BN2154" s="51"/>
      <c r="BO2154" s="51"/>
      <c r="BP2154" s="51"/>
      <c r="BQ2154" s="51"/>
      <c r="BR2154" s="51"/>
      <c r="BS2154" s="51"/>
    </row>
    <row r="2155">
      <c r="AL2155" s="51"/>
      <c r="AM2155" s="51"/>
      <c r="AN2155" s="51"/>
      <c r="AO2155" s="51"/>
      <c r="AP2155" s="51"/>
      <c r="AQ2155" s="51"/>
      <c r="AR2155" s="51"/>
      <c r="AS2155" s="51"/>
      <c r="AT2155" s="51"/>
      <c r="AU2155" s="51"/>
      <c r="AV2155" s="51"/>
      <c r="AW2155" s="51"/>
      <c r="AX2155" s="51"/>
      <c r="AY2155" s="51"/>
      <c r="AZ2155" s="51"/>
      <c r="BA2155" s="51"/>
      <c r="BB2155" s="51"/>
      <c r="BC2155" s="51"/>
      <c r="BD2155" s="51"/>
      <c r="BE2155" s="51"/>
      <c r="BF2155" s="51"/>
      <c r="BG2155" s="51"/>
      <c r="BH2155" s="51"/>
      <c r="BI2155" s="51"/>
      <c r="BJ2155" s="51"/>
      <c r="BK2155" s="51"/>
      <c r="BM2155" s="51"/>
      <c r="BN2155" s="51"/>
      <c r="BO2155" s="51"/>
      <c r="BP2155" s="51"/>
      <c r="BQ2155" s="51"/>
      <c r="BR2155" s="51"/>
      <c r="BS2155" s="51"/>
    </row>
    <row r="2156">
      <c r="AL2156" s="51"/>
      <c r="AM2156" s="51"/>
      <c r="AN2156" s="51"/>
      <c r="AO2156" s="51"/>
      <c r="AP2156" s="51"/>
      <c r="AQ2156" s="51"/>
      <c r="AR2156" s="51"/>
      <c r="AS2156" s="51"/>
      <c r="AT2156" s="51"/>
      <c r="AU2156" s="51"/>
      <c r="AV2156" s="51"/>
      <c r="AW2156" s="51"/>
      <c r="AX2156" s="51"/>
      <c r="AY2156" s="51"/>
      <c r="AZ2156" s="51"/>
      <c r="BA2156" s="51"/>
      <c r="BB2156" s="51"/>
      <c r="BC2156" s="51"/>
      <c r="BD2156" s="51"/>
      <c r="BE2156" s="51"/>
      <c r="BF2156" s="51"/>
      <c r="BG2156" s="51"/>
      <c r="BH2156" s="51"/>
      <c r="BI2156" s="51"/>
      <c r="BJ2156" s="51"/>
      <c r="BK2156" s="51"/>
      <c r="BM2156" s="51"/>
      <c r="BN2156" s="51"/>
      <c r="BO2156" s="51"/>
      <c r="BP2156" s="51"/>
      <c r="BQ2156" s="51"/>
      <c r="BR2156" s="51"/>
      <c r="BS2156" s="51"/>
    </row>
    <row r="2157">
      <c r="AL2157" s="51"/>
      <c r="AM2157" s="51"/>
      <c r="AN2157" s="51"/>
      <c r="AO2157" s="51"/>
      <c r="AP2157" s="51"/>
      <c r="AQ2157" s="51"/>
      <c r="AR2157" s="51"/>
      <c r="AS2157" s="51"/>
      <c r="AT2157" s="51"/>
      <c r="AU2157" s="51"/>
      <c r="AV2157" s="51"/>
      <c r="AW2157" s="51"/>
      <c r="AX2157" s="51"/>
      <c r="AY2157" s="51"/>
      <c r="AZ2157" s="51"/>
      <c r="BA2157" s="51"/>
      <c r="BB2157" s="51"/>
      <c r="BC2157" s="51"/>
      <c r="BD2157" s="51"/>
      <c r="BE2157" s="51"/>
      <c r="BF2157" s="51"/>
      <c r="BG2157" s="51"/>
      <c r="BH2157" s="51"/>
      <c r="BI2157" s="51"/>
      <c r="BJ2157" s="51"/>
      <c r="BK2157" s="51"/>
      <c r="BM2157" s="51"/>
      <c r="BN2157" s="51"/>
      <c r="BO2157" s="51"/>
      <c r="BP2157" s="51"/>
      <c r="BQ2157" s="51"/>
      <c r="BR2157" s="51"/>
      <c r="BS2157" s="51"/>
    </row>
    <row r="2158">
      <c r="AL2158" s="51"/>
      <c r="AM2158" s="51"/>
      <c r="AN2158" s="51"/>
      <c r="AO2158" s="51"/>
      <c r="AP2158" s="51"/>
      <c r="AQ2158" s="51"/>
      <c r="AR2158" s="51"/>
      <c r="AS2158" s="51"/>
      <c r="AT2158" s="51"/>
      <c r="AU2158" s="51"/>
      <c r="AV2158" s="51"/>
      <c r="AW2158" s="51"/>
      <c r="AX2158" s="51"/>
      <c r="AY2158" s="51"/>
      <c r="AZ2158" s="51"/>
      <c r="BA2158" s="51"/>
      <c r="BB2158" s="51"/>
      <c r="BC2158" s="51"/>
      <c r="BD2158" s="51"/>
      <c r="BE2158" s="51"/>
      <c r="BF2158" s="51"/>
      <c r="BG2158" s="51"/>
      <c r="BH2158" s="51"/>
      <c r="BI2158" s="51"/>
      <c r="BJ2158" s="51"/>
      <c r="BK2158" s="51"/>
      <c r="BM2158" s="51"/>
      <c r="BN2158" s="51"/>
      <c r="BO2158" s="51"/>
      <c r="BP2158" s="51"/>
      <c r="BQ2158" s="51"/>
      <c r="BR2158" s="51"/>
      <c r="BS2158" s="51"/>
    </row>
    <row r="2159">
      <c r="AL2159" s="51"/>
      <c r="AM2159" s="51"/>
      <c r="AN2159" s="51"/>
      <c r="AO2159" s="51"/>
      <c r="AP2159" s="51"/>
      <c r="AQ2159" s="51"/>
      <c r="AR2159" s="51"/>
      <c r="AS2159" s="51"/>
      <c r="AT2159" s="51"/>
      <c r="AU2159" s="51"/>
      <c r="AV2159" s="51"/>
      <c r="AW2159" s="51"/>
      <c r="AX2159" s="51"/>
      <c r="AY2159" s="51"/>
      <c r="AZ2159" s="51"/>
      <c r="BA2159" s="51"/>
      <c r="BB2159" s="51"/>
      <c r="BC2159" s="51"/>
      <c r="BD2159" s="51"/>
      <c r="BE2159" s="51"/>
      <c r="BF2159" s="51"/>
      <c r="BG2159" s="51"/>
      <c r="BH2159" s="51"/>
      <c r="BI2159" s="51"/>
      <c r="BJ2159" s="51"/>
      <c r="BK2159" s="51"/>
      <c r="BM2159" s="51"/>
      <c r="BN2159" s="51"/>
      <c r="BO2159" s="51"/>
      <c r="BP2159" s="51"/>
      <c r="BQ2159" s="51"/>
      <c r="BR2159" s="51"/>
      <c r="BS2159" s="51"/>
    </row>
    <row r="2160">
      <c r="AL2160" s="51"/>
      <c r="AM2160" s="51"/>
      <c r="AN2160" s="51"/>
      <c r="AO2160" s="51"/>
      <c r="AP2160" s="51"/>
      <c r="AQ2160" s="51"/>
      <c r="AR2160" s="51"/>
      <c r="AS2160" s="51"/>
      <c r="AT2160" s="51"/>
      <c r="AU2160" s="51"/>
      <c r="AV2160" s="51"/>
      <c r="AW2160" s="51"/>
      <c r="AX2160" s="51"/>
      <c r="AY2160" s="51"/>
      <c r="AZ2160" s="51"/>
      <c r="BA2160" s="51"/>
      <c r="BB2160" s="51"/>
      <c r="BC2160" s="51"/>
      <c r="BD2160" s="51"/>
      <c r="BE2160" s="51"/>
      <c r="BF2160" s="51"/>
      <c r="BG2160" s="51"/>
      <c r="BH2160" s="51"/>
      <c r="BI2160" s="51"/>
      <c r="BJ2160" s="51"/>
      <c r="BK2160" s="51"/>
      <c r="BM2160" s="51"/>
      <c r="BN2160" s="51"/>
      <c r="BO2160" s="51"/>
      <c r="BP2160" s="51"/>
      <c r="BQ2160" s="51"/>
      <c r="BR2160" s="51"/>
      <c r="BS2160" s="51"/>
    </row>
    <row r="2161">
      <c r="AL2161" s="51"/>
      <c r="AM2161" s="51"/>
      <c r="AN2161" s="51"/>
      <c r="AO2161" s="51"/>
      <c r="AP2161" s="51"/>
      <c r="AQ2161" s="51"/>
      <c r="AR2161" s="51"/>
      <c r="AS2161" s="51"/>
      <c r="AT2161" s="51"/>
      <c r="AU2161" s="51"/>
      <c r="AV2161" s="51"/>
      <c r="AW2161" s="51"/>
      <c r="AX2161" s="51"/>
      <c r="AY2161" s="51"/>
      <c r="AZ2161" s="51"/>
      <c r="BA2161" s="51"/>
      <c r="BB2161" s="51"/>
      <c r="BC2161" s="51"/>
      <c r="BD2161" s="51"/>
      <c r="BE2161" s="51"/>
      <c r="BF2161" s="51"/>
      <c r="BG2161" s="51"/>
      <c r="BH2161" s="51"/>
      <c r="BI2161" s="51"/>
      <c r="BJ2161" s="51"/>
      <c r="BK2161" s="51"/>
      <c r="BM2161" s="51"/>
      <c r="BN2161" s="51"/>
      <c r="BO2161" s="51"/>
      <c r="BP2161" s="51"/>
      <c r="BQ2161" s="51"/>
      <c r="BR2161" s="51"/>
      <c r="BS2161" s="51"/>
    </row>
    <row r="2162">
      <c r="AL2162" s="51"/>
      <c r="AM2162" s="51"/>
      <c r="AN2162" s="51"/>
      <c r="AO2162" s="51"/>
      <c r="AP2162" s="51"/>
      <c r="AQ2162" s="51"/>
      <c r="AR2162" s="51"/>
      <c r="AS2162" s="51"/>
      <c r="AT2162" s="51"/>
      <c r="AU2162" s="51"/>
      <c r="AV2162" s="51"/>
      <c r="AW2162" s="51"/>
      <c r="AX2162" s="51"/>
      <c r="AY2162" s="51"/>
      <c r="AZ2162" s="51"/>
      <c r="BA2162" s="51"/>
      <c r="BB2162" s="51"/>
      <c r="BC2162" s="51"/>
      <c r="BD2162" s="51"/>
      <c r="BE2162" s="51"/>
      <c r="BF2162" s="51"/>
      <c r="BG2162" s="51"/>
      <c r="BH2162" s="51"/>
      <c r="BI2162" s="51"/>
      <c r="BJ2162" s="51"/>
      <c r="BK2162" s="51"/>
      <c r="BM2162" s="51"/>
      <c r="BN2162" s="51"/>
      <c r="BO2162" s="51"/>
      <c r="BP2162" s="51"/>
      <c r="BQ2162" s="51"/>
      <c r="BR2162" s="51"/>
      <c r="BS2162" s="51"/>
    </row>
    <row r="2163">
      <c r="AL2163" s="51"/>
      <c r="AM2163" s="51"/>
      <c r="AN2163" s="51"/>
      <c r="AO2163" s="51"/>
      <c r="AP2163" s="51"/>
      <c r="AQ2163" s="51"/>
      <c r="AR2163" s="51"/>
      <c r="AS2163" s="51"/>
      <c r="AT2163" s="51"/>
      <c r="AU2163" s="51"/>
      <c r="AV2163" s="51"/>
      <c r="AW2163" s="51"/>
      <c r="AX2163" s="51"/>
      <c r="AY2163" s="51"/>
      <c r="AZ2163" s="51"/>
      <c r="BA2163" s="51"/>
      <c r="BB2163" s="51"/>
      <c r="BC2163" s="51"/>
      <c r="BD2163" s="51"/>
      <c r="BE2163" s="51"/>
      <c r="BF2163" s="51"/>
      <c r="BG2163" s="51"/>
      <c r="BH2163" s="51"/>
      <c r="BI2163" s="51"/>
      <c r="BJ2163" s="51"/>
      <c r="BK2163" s="51"/>
      <c r="BM2163" s="51"/>
      <c r="BN2163" s="51"/>
      <c r="BO2163" s="51"/>
      <c r="BP2163" s="51"/>
      <c r="BQ2163" s="51"/>
      <c r="BR2163" s="51"/>
      <c r="BS2163" s="51"/>
    </row>
    <row r="2164">
      <c r="AL2164" s="51"/>
      <c r="AM2164" s="51"/>
      <c r="AN2164" s="51"/>
      <c r="AO2164" s="51"/>
      <c r="AP2164" s="51"/>
      <c r="AQ2164" s="51"/>
      <c r="AR2164" s="51"/>
      <c r="AS2164" s="51"/>
      <c r="AT2164" s="51"/>
      <c r="AU2164" s="51"/>
      <c r="AV2164" s="51"/>
      <c r="AW2164" s="51"/>
      <c r="AX2164" s="51"/>
      <c r="AY2164" s="51"/>
      <c r="AZ2164" s="51"/>
      <c r="BA2164" s="51"/>
      <c r="BB2164" s="51"/>
      <c r="BC2164" s="51"/>
      <c r="BD2164" s="51"/>
      <c r="BE2164" s="51"/>
      <c r="BF2164" s="51"/>
      <c r="BG2164" s="51"/>
      <c r="BH2164" s="51"/>
      <c r="BI2164" s="51"/>
      <c r="BJ2164" s="51"/>
      <c r="BK2164" s="51"/>
      <c r="BM2164" s="51"/>
      <c r="BN2164" s="51"/>
      <c r="BO2164" s="51"/>
      <c r="BP2164" s="51"/>
      <c r="BQ2164" s="51"/>
      <c r="BR2164" s="51"/>
      <c r="BS2164" s="51"/>
    </row>
    <row r="2165">
      <c r="AL2165" s="51"/>
      <c r="AM2165" s="51"/>
      <c r="AN2165" s="51"/>
      <c r="AO2165" s="51"/>
      <c r="AP2165" s="51"/>
      <c r="AQ2165" s="51"/>
      <c r="AR2165" s="51"/>
      <c r="AS2165" s="51"/>
      <c r="AT2165" s="51"/>
      <c r="AU2165" s="51"/>
      <c r="AV2165" s="51"/>
      <c r="AW2165" s="51"/>
      <c r="AX2165" s="51"/>
      <c r="AY2165" s="51"/>
      <c r="AZ2165" s="51"/>
      <c r="BA2165" s="51"/>
      <c r="BB2165" s="51"/>
      <c r="BC2165" s="51"/>
      <c r="BD2165" s="51"/>
      <c r="BE2165" s="51"/>
      <c r="BF2165" s="51"/>
      <c r="BG2165" s="51"/>
      <c r="BH2165" s="51"/>
      <c r="BI2165" s="51"/>
      <c r="BJ2165" s="51"/>
      <c r="BK2165" s="51"/>
      <c r="BM2165" s="51"/>
      <c r="BN2165" s="51"/>
      <c r="BO2165" s="51"/>
      <c r="BP2165" s="51"/>
      <c r="BQ2165" s="51"/>
      <c r="BR2165" s="51"/>
      <c r="BS2165" s="51"/>
    </row>
    <row r="2166">
      <c r="AL2166" s="51"/>
      <c r="AM2166" s="51"/>
      <c r="AN2166" s="51"/>
      <c r="AO2166" s="51"/>
      <c r="AP2166" s="51"/>
      <c r="AQ2166" s="51"/>
      <c r="AR2166" s="51"/>
      <c r="AS2166" s="51"/>
      <c r="AT2166" s="51"/>
      <c r="AU2166" s="51"/>
      <c r="AV2166" s="51"/>
      <c r="AW2166" s="51"/>
      <c r="AX2166" s="51"/>
      <c r="AY2166" s="51"/>
      <c r="AZ2166" s="51"/>
      <c r="BA2166" s="51"/>
      <c r="BB2166" s="51"/>
      <c r="BC2166" s="51"/>
      <c r="BD2166" s="51"/>
      <c r="BE2166" s="51"/>
      <c r="BF2166" s="51"/>
      <c r="BG2166" s="51"/>
      <c r="BH2166" s="51"/>
      <c r="BI2166" s="51"/>
      <c r="BJ2166" s="51"/>
      <c r="BK2166" s="51"/>
      <c r="BM2166" s="51"/>
      <c r="BN2166" s="51"/>
      <c r="BO2166" s="51"/>
      <c r="BP2166" s="51"/>
      <c r="BQ2166" s="51"/>
      <c r="BR2166" s="51"/>
      <c r="BS2166" s="51"/>
    </row>
    <row r="2167">
      <c r="AL2167" s="51"/>
      <c r="AM2167" s="51"/>
      <c r="AN2167" s="51"/>
      <c r="AO2167" s="51"/>
      <c r="AP2167" s="51"/>
      <c r="AQ2167" s="51"/>
      <c r="AR2167" s="51"/>
      <c r="AS2167" s="51"/>
      <c r="AT2167" s="51"/>
      <c r="AU2167" s="51"/>
      <c r="AV2167" s="51"/>
      <c r="AW2167" s="51"/>
      <c r="AX2167" s="51"/>
      <c r="AY2167" s="51"/>
      <c r="AZ2167" s="51"/>
      <c r="BA2167" s="51"/>
      <c r="BB2167" s="51"/>
      <c r="BC2167" s="51"/>
      <c r="BD2167" s="51"/>
      <c r="BE2167" s="51"/>
      <c r="BF2167" s="51"/>
      <c r="BG2167" s="51"/>
      <c r="BH2167" s="51"/>
      <c r="BI2167" s="51"/>
      <c r="BJ2167" s="51"/>
      <c r="BK2167" s="51"/>
      <c r="BM2167" s="51"/>
      <c r="BN2167" s="51"/>
      <c r="BO2167" s="51"/>
      <c r="BP2167" s="51"/>
      <c r="BQ2167" s="51"/>
      <c r="BR2167" s="51"/>
      <c r="BS2167" s="51"/>
    </row>
    <row r="2168">
      <c r="AL2168" s="51"/>
      <c r="AM2168" s="51"/>
      <c r="AN2168" s="51"/>
      <c r="AO2168" s="51"/>
      <c r="AP2168" s="51"/>
      <c r="AQ2168" s="51"/>
      <c r="AR2168" s="51"/>
      <c r="AS2168" s="51"/>
      <c r="AT2168" s="51"/>
      <c r="AU2168" s="51"/>
      <c r="AV2168" s="51"/>
      <c r="AW2168" s="51"/>
      <c r="AX2168" s="51"/>
      <c r="AY2168" s="51"/>
      <c r="AZ2168" s="51"/>
      <c r="BA2168" s="51"/>
      <c r="BB2168" s="51"/>
      <c r="BC2168" s="51"/>
      <c r="BD2168" s="51"/>
      <c r="BE2168" s="51"/>
      <c r="BF2168" s="51"/>
      <c r="BG2168" s="51"/>
      <c r="BH2168" s="51"/>
      <c r="BI2168" s="51"/>
      <c r="BJ2168" s="51"/>
      <c r="BK2168" s="51"/>
      <c r="BM2168" s="51"/>
      <c r="BN2168" s="51"/>
      <c r="BO2168" s="51"/>
      <c r="BP2168" s="51"/>
      <c r="BQ2168" s="51"/>
      <c r="BR2168" s="51"/>
      <c r="BS2168" s="51"/>
    </row>
    <row r="2169">
      <c r="AL2169" s="51"/>
      <c r="AM2169" s="51"/>
      <c r="AN2169" s="51"/>
      <c r="AO2169" s="51"/>
      <c r="AP2169" s="51"/>
      <c r="AQ2169" s="51"/>
      <c r="AR2169" s="51"/>
      <c r="AS2169" s="51"/>
      <c r="AT2169" s="51"/>
      <c r="AU2169" s="51"/>
      <c r="AV2169" s="51"/>
      <c r="AW2169" s="51"/>
      <c r="AX2169" s="51"/>
      <c r="AY2169" s="51"/>
      <c r="AZ2169" s="51"/>
      <c r="BA2169" s="51"/>
      <c r="BB2169" s="51"/>
      <c r="BC2169" s="51"/>
      <c r="BD2169" s="51"/>
      <c r="BE2169" s="51"/>
      <c r="BF2169" s="51"/>
      <c r="BG2169" s="51"/>
      <c r="BH2169" s="51"/>
      <c r="BI2169" s="51"/>
      <c r="BJ2169" s="51"/>
      <c r="BK2169" s="51"/>
      <c r="BM2169" s="51"/>
      <c r="BN2169" s="51"/>
      <c r="BO2169" s="51"/>
      <c r="BP2169" s="51"/>
      <c r="BQ2169" s="51"/>
      <c r="BR2169" s="51"/>
      <c r="BS2169" s="51"/>
    </row>
    <row r="2170">
      <c r="AL2170" s="51"/>
      <c r="AM2170" s="51"/>
      <c r="AN2170" s="51"/>
      <c r="AO2170" s="51"/>
      <c r="AP2170" s="51"/>
      <c r="AQ2170" s="51"/>
      <c r="AR2170" s="51"/>
      <c r="AS2170" s="51"/>
      <c r="AT2170" s="51"/>
      <c r="AU2170" s="51"/>
      <c r="AV2170" s="51"/>
      <c r="AW2170" s="51"/>
      <c r="AX2170" s="51"/>
      <c r="AY2170" s="51"/>
      <c r="AZ2170" s="51"/>
      <c r="BA2170" s="51"/>
      <c r="BB2170" s="51"/>
      <c r="BC2170" s="51"/>
      <c r="BD2170" s="51"/>
      <c r="BE2170" s="51"/>
      <c r="BF2170" s="51"/>
      <c r="BG2170" s="51"/>
      <c r="BH2170" s="51"/>
      <c r="BI2170" s="51"/>
      <c r="BJ2170" s="51"/>
      <c r="BK2170" s="51"/>
      <c r="BM2170" s="51"/>
      <c r="BN2170" s="51"/>
      <c r="BO2170" s="51"/>
      <c r="BP2170" s="51"/>
      <c r="BQ2170" s="51"/>
      <c r="BR2170" s="51"/>
      <c r="BS2170" s="51"/>
    </row>
    <row r="2171">
      <c r="AL2171" s="51"/>
      <c r="AM2171" s="51"/>
      <c r="AN2171" s="51"/>
      <c r="AO2171" s="51"/>
      <c r="AP2171" s="51"/>
      <c r="AQ2171" s="51"/>
      <c r="AR2171" s="51"/>
      <c r="AS2171" s="51"/>
      <c r="AT2171" s="51"/>
      <c r="AU2171" s="51"/>
      <c r="AV2171" s="51"/>
      <c r="AW2171" s="51"/>
      <c r="AX2171" s="51"/>
      <c r="AY2171" s="51"/>
      <c r="AZ2171" s="51"/>
      <c r="BA2171" s="51"/>
      <c r="BB2171" s="51"/>
      <c r="BC2171" s="51"/>
      <c r="BD2171" s="51"/>
      <c r="BE2171" s="51"/>
      <c r="BF2171" s="51"/>
      <c r="BG2171" s="51"/>
      <c r="BH2171" s="51"/>
      <c r="BI2171" s="51"/>
      <c r="BJ2171" s="51"/>
      <c r="BK2171" s="51"/>
      <c r="BM2171" s="51"/>
      <c r="BN2171" s="51"/>
      <c r="BO2171" s="51"/>
      <c r="BP2171" s="51"/>
      <c r="BQ2171" s="51"/>
      <c r="BR2171" s="51"/>
      <c r="BS2171" s="51"/>
    </row>
    <row r="2172">
      <c r="AL2172" s="51"/>
      <c r="AM2172" s="51"/>
      <c r="AN2172" s="51"/>
      <c r="AO2172" s="51"/>
      <c r="AP2172" s="51"/>
      <c r="AQ2172" s="51"/>
      <c r="AR2172" s="51"/>
      <c r="AS2172" s="51"/>
      <c r="AT2172" s="51"/>
      <c r="AU2172" s="51"/>
      <c r="AV2172" s="51"/>
      <c r="AW2172" s="51"/>
      <c r="AX2172" s="51"/>
      <c r="AY2172" s="51"/>
      <c r="AZ2172" s="51"/>
      <c r="BA2172" s="51"/>
      <c r="BB2172" s="51"/>
      <c r="BC2172" s="51"/>
      <c r="BD2172" s="51"/>
      <c r="BE2172" s="51"/>
      <c r="BF2172" s="51"/>
      <c r="BG2172" s="51"/>
      <c r="BH2172" s="51"/>
      <c r="BI2172" s="51"/>
      <c r="BJ2172" s="51"/>
      <c r="BK2172" s="51"/>
      <c r="BM2172" s="51"/>
      <c r="BN2172" s="51"/>
      <c r="BO2172" s="51"/>
      <c r="BP2172" s="51"/>
      <c r="BQ2172" s="51"/>
      <c r="BR2172" s="51"/>
      <c r="BS2172" s="51"/>
    </row>
    <row r="2173">
      <c r="AL2173" s="51"/>
      <c r="AM2173" s="51"/>
      <c r="AN2173" s="51"/>
      <c r="AO2173" s="51"/>
      <c r="AP2173" s="51"/>
      <c r="AQ2173" s="51"/>
      <c r="AR2173" s="51"/>
      <c r="AS2173" s="51"/>
      <c r="AT2173" s="51"/>
      <c r="AU2173" s="51"/>
      <c r="AV2173" s="51"/>
      <c r="AW2173" s="51"/>
      <c r="AX2173" s="51"/>
      <c r="AY2173" s="51"/>
      <c r="AZ2173" s="51"/>
      <c r="BA2173" s="51"/>
      <c r="BB2173" s="51"/>
      <c r="BC2173" s="51"/>
      <c r="BD2173" s="51"/>
      <c r="BE2173" s="51"/>
      <c r="BF2173" s="51"/>
      <c r="BG2173" s="51"/>
      <c r="BH2173" s="51"/>
      <c r="BI2173" s="51"/>
      <c r="BJ2173" s="51"/>
      <c r="BK2173" s="51"/>
      <c r="BM2173" s="51"/>
      <c r="BN2173" s="51"/>
      <c r="BO2173" s="51"/>
      <c r="BP2173" s="51"/>
      <c r="BQ2173" s="51"/>
      <c r="BR2173" s="51"/>
      <c r="BS2173" s="51"/>
    </row>
    <row r="2174">
      <c r="AL2174" s="51"/>
      <c r="AM2174" s="51"/>
      <c r="AN2174" s="51"/>
      <c r="AO2174" s="51"/>
      <c r="AP2174" s="51"/>
      <c r="AQ2174" s="51"/>
      <c r="AR2174" s="51"/>
      <c r="AS2174" s="51"/>
      <c r="AT2174" s="51"/>
      <c r="AU2174" s="51"/>
      <c r="AV2174" s="51"/>
      <c r="AW2174" s="51"/>
      <c r="AX2174" s="51"/>
      <c r="AY2174" s="51"/>
      <c r="AZ2174" s="51"/>
      <c r="BA2174" s="51"/>
      <c r="BB2174" s="51"/>
      <c r="BC2174" s="51"/>
      <c r="BD2174" s="51"/>
      <c r="BE2174" s="51"/>
      <c r="BF2174" s="51"/>
      <c r="BG2174" s="51"/>
      <c r="BH2174" s="51"/>
      <c r="BI2174" s="51"/>
      <c r="BJ2174" s="51"/>
      <c r="BK2174" s="51"/>
      <c r="BM2174" s="51"/>
      <c r="BN2174" s="51"/>
      <c r="BO2174" s="51"/>
      <c r="BP2174" s="51"/>
      <c r="BQ2174" s="51"/>
      <c r="BR2174" s="51"/>
      <c r="BS2174" s="51"/>
    </row>
    <row r="2175">
      <c r="AL2175" s="51"/>
      <c r="AM2175" s="51"/>
      <c r="AN2175" s="51"/>
      <c r="AO2175" s="51"/>
      <c r="AP2175" s="51"/>
      <c r="AQ2175" s="51"/>
      <c r="AR2175" s="51"/>
      <c r="AS2175" s="51"/>
      <c r="AT2175" s="51"/>
      <c r="AU2175" s="51"/>
      <c r="AV2175" s="51"/>
      <c r="AW2175" s="51"/>
      <c r="AX2175" s="51"/>
      <c r="AY2175" s="51"/>
      <c r="AZ2175" s="51"/>
      <c r="BA2175" s="51"/>
      <c r="BB2175" s="51"/>
      <c r="BC2175" s="51"/>
      <c r="BD2175" s="51"/>
      <c r="BE2175" s="51"/>
      <c r="BF2175" s="51"/>
      <c r="BG2175" s="51"/>
      <c r="BH2175" s="51"/>
      <c r="BI2175" s="51"/>
      <c r="BJ2175" s="51"/>
      <c r="BK2175" s="51"/>
      <c r="BM2175" s="51"/>
      <c r="BN2175" s="51"/>
      <c r="BO2175" s="51"/>
      <c r="BP2175" s="51"/>
      <c r="BQ2175" s="51"/>
      <c r="BR2175" s="51"/>
      <c r="BS2175" s="51"/>
    </row>
    <row r="2176">
      <c r="AL2176" s="51"/>
      <c r="AM2176" s="51"/>
      <c r="AN2176" s="51"/>
      <c r="AO2176" s="51"/>
      <c r="AP2176" s="51"/>
      <c r="AQ2176" s="51"/>
      <c r="AR2176" s="51"/>
      <c r="AS2176" s="51"/>
      <c r="AT2176" s="51"/>
      <c r="AU2176" s="51"/>
      <c r="AV2176" s="51"/>
      <c r="AW2176" s="51"/>
      <c r="AX2176" s="51"/>
      <c r="AY2176" s="51"/>
      <c r="AZ2176" s="51"/>
      <c r="BA2176" s="51"/>
      <c r="BB2176" s="51"/>
      <c r="BC2176" s="51"/>
      <c r="BD2176" s="51"/>
      <c r="BE2176" s="51"/>
      <c r="BF2176" s="51"/>
      <c r="BG2176" s="51"/>
      <c r="BH2176" s="51"/>
      <c r="BI2176" s="51"/>
      <c r="BJ2176" s="51"/>
      <c r="BK2176" s="51"/>
      <c r="BM2176" s="51"/>
      <c r="BN2176" s="51"/>
      <c r="BO2176" s="51"/>
      <c r="BP2176" s="51"/>
      <c r="BQ2176" s="51"/>
      <c r="BR2176" s="51"/>
      <c r="BS2176" s="51"/>
    </row>
    <row r="2177">
      <c r="AL2177" s="51"/>
      <c r="AM2177" s="51"/>
      <c r="AN2177" s="51"/>
      <c r="AO2177" s="51"/>
      <c r="AP2177" s="51"/>
      <c r="AQ2177" s="51"/>
      <c r="AR2177" s="51"/>
      <c r="AS2177" s="51"/>
      <c r="AT2177" s="51"/>
      <c r="AU2177" s="51"/>
      <c r="AV2177" s="51"/>
      <c r="AW2177" s="51"/>
      <c r="AX2177" s="51"/>
      <c r="AY2177" s="51"/>
      <c r="AZ2177" s="51"/>
      <c r="BA2177" s="51"/>
      <c r="BB2177" s="51"/>
      <c r="BC2177" s="51"/>
      <c r="BD2177" s="51"/>
      <c r="BE2177" s="51"/>
      <c r="BF2177" s="51"/>
      <c r="BG2177" s="51"/>
      <c r="BH2177" s="51"/>
      <c r="BI2177" s="51"/>
      <c r="BJ2177" s="51"/>
      <c r="BK2177" s="51"/>
      <c r="BM2177" s="51"/>
      <c r="BN2177" s="51"/>
      <c r="BO2177" s="51"/>
      <c r="BP2177" s="51"/>
      <c r="BQ2177" s="51"/>
      <c r="BR2177" s="51"/>
      <c r="BS2177" s="51"/>
    </row>
    <row r="2178">
      <c r="AL2178" s="51"/>
      <c r="AM2178" s="51"/>
      <c r="AN2178" s="51"/>
      <c r="AO2178" s="51"/>
      <c r="AP2178" s="51"/>
      <c r="AQ2178" s="51"/>
      <c r="AR2178" s="51"/>
      <c r="AS2178" s="51"/>
      <c r="AT2178" s="51"/>
      <c r="AU2178" s="51"/>
      <c r="AV2178" s="51"/>
      <c r="AW2178" s="51"/>
      <c r="AX2178" s="51"/>
      <c r="AY2178" s="51"/>
      <c r="AZ2178" s="51"/>
      <c r="BA2178" s="51"/>
      <c r="BB2178" s="51"/>
      <c r="BC2178" s="51"/>
      <c r="BD2178" s="51"/>
      <c r="BE2178" s="51"/>
      <c r="BF2178" s="51"/>
      <c r="BG2178" s="51"/>
      <c r="BH2178" s="51"/>
      <c r="BI2178" s="51"/>
      <c r="BJ2178" s="51"/>
      <c r="BK2178" s="51"/>
      <c r="BM2178" s="51"/>
      <c r="BN2178" s="51"/>
      <c r="BO2178" s="51"/>
      <c r="BP2178" s="51"/>
      <c r="BQ2178" s="51"/>
      <c r="BR2178" s="51"/>
      <c r="BS2178" s="51"/>
    </row>
    <row r="2179">
      <c r="AL2179" s="51"/>
      <c r="AM2179" s="51"/>
      <c r="AN2179" s="51"/>
      <c r="AO2179" s="51"/>
      <c r="AP2179" s="51"/>
      <c r="AQ2179" s="51"/>
      <c r="AR2179" s="51"/>
      <c r="AS2179" s="51"/>
      <c r="AT2179" s="51"/>
      <c r="AU2179" s="51"/>
      <c r="AV2179" s="51"/>
      <c r="AW2179" s="51"/>
      <c r="AX2179" s="51"/>
      <c r="AY2179" s="51"/>
      <c r="AZ2179" s="51"/>
      <c r="BA2179" s="51"/>
      <c r="BB2179" s="51"/>
      <c r="BC2179" s="51"/>
      <c r="BD2179" s="51"/>
      <c r="BE2179" s="51"/>
      <c r="BF2179" s="51"/>
      <c r="BG2179" s="51"/>
      <c r="BH2179" s="51"/>
      <c r="BI2179" s="51"/>
      <c r="BJ2179" s="51"/>
      <c r="BK2179" s="51"/>
      <c r="BM2179" s="51"/>
      <c r="BN2179" s="51"/>
      <c r="BO2179" s="51"/>
      <c r="BP2179" s="51"/>
      <c r="BQ2179" s="51"/>
      <c r="BR2179" s="51"/>
      <c r="BS2179" s="51"/>
    </row>
    <row r="2180">
      <c r="AL2180" s="51"/>
      <c r="AM2180" s="51"/>
      <c r="AN2180" s="51"/>
      <c r="AO2180" s="51"/>
      <c r="AP2180" s="51"/>
      <c r="AQ2180" s="51"/>
      <c r="AR2180" s="51"/>
      <c r="AS2180" s="51"/>
      <c r="AT2180" s="51"/>
      <c r="AU2180" s="51"/>
      <c r="AV2180" s="51"/>
      <c r="AW2180" s="51"/>
      <c r="AX2180" s="51"/>
      <c r="AY2180" s="51"/>
      <c r="AZ2180" s="51"/>
      <c r="BA2180" s="51"/>
      <c r="BB2180" s="51"/>
      <c r="BC2180" s="51"/>
      <c r="BD2180" s="51"/>
      <c r="BE2180" s="51"/>
      <c r="BF2180" s="51"/>
      <c r="BG2180" s="51"/>
      <c r="BH2180" s="51"/>
      <c r="BI2180" s="51"/>
      <c r="BJ2180" s="51"/>
      <c r="BK2180" s="51"/>
      <c r="BM2180" s="51"/>
      <c r="BN2180" s="51"/>
      <c r="BO2180" s="51"/>
      <c r="BP2180" s="51"/>
      <c r="BQ2180" s="51"/>
      <c r="BR2180" s="51"/>
      <c r="BS2180" s="51"/>
    </row>
    <row r="2181">
      <c r="AL2181" s="51"/>
      <c r="AM2181" s="51"/>
      <c r="AN2181" s="51"/>
      <c r="AO2181" s="51"/>
      <c r="AP2181" s="51"/>
      <c r="AQ2181" s="51"/>
      <c r="AR2181" s="51"/>
      <c r="AS2181" s="51"/>
      <c r="AT2181" s="51"/>
      <c r="AU2181" s="51"/>
      <c r="AV2181" s="51"/>
      <c r="AW2181" s="51"/>
      <c r="AX2181" s="51"/>
      <c r="AY2181" s="51"/>
      <c r="AZ2181" s="51"/>
      <c r="BA2181" s="51"/>
      <c r="BB2181" s="51"/>
      <c r="BC2181" s="51"/>
      <c r="BD2181" s="51"/>
      <c r="BE2181" s="51"/>
      <c r="BF2181" s="51"/>
      <c r="BG2181" s="51"/>
      <c r="BH2181" s="51"/>
      <c r="BI2181" s="51"/>
      <c r="BJ2181" s="51"/>
      <c r="BK2181" s="51"/>
      <c r="BM2181" s="51"/>
      <c r="BN2181" s="51"/>
      <c r="BO2181" s="51"/>
      <c r="BP2181" s="51"/>
      <c r="BQ2181" s="51"/>
      <c r="BR2181" s="51"/>
      <c r="BS2181" s="51"/>
    </row>
    <row r="2182">
      <c r="AL2182" s="51"/>
      <c r="AM2182" s="51"/>
      <c r="AN2182" s="51"/>
      <c r="AO2182" s="51"/>
      <c r="AP2182" s="51"/>
      <c r="AQ2182" s="51"/>
      <c r="AR2182" s="51"/>
      <c r="AS2182" s="51"/>
      <c r="AT2182" s="51"/>
      <c r="AU2182" s="51"/>
      <c r="AV2182" s="51"/>
      <c r="AW2182" s="51"/>
      <c r="AX2182" s="51"/>
      <c r="AY2182" s="51"/>
      <c r="AZ2182" s="51"/>
      <c r="BA2182" s="51"/>
      <c r="BB2182" s="51"/>
      <c r="BC2182" s="51"/>
      <c r="BD2182" s="51"/>
      <c r="BE2182" s="51"/>
      <c r="BF2182" s="51"/>
      <c r="BG2182" s="51"/>
      <c r="BH2182" s="51"/>
      <c r="BI2182" s="51"/>
      <c r="BJ2182" s="51"/>
      <c r="BK2182" s="51"/>
      <c r="BM2182" s="51"/>
      <c r="BN2182" s="51"/>
      <c r="BO2182" s="51"/>
      <c r="BP2182" s="51"/>
      <c r="BQ2182" s="51"/>
      <c r="BR2182" s="51"/>
      <c r="BS2182" s="51"/>
    </row>
    <row r="2183">
      <c r="AL2183" s="51"/>
      <c r="AM2183" s="51"/>
      <c r="AN2183" s="51"/>
      <c r="AO2183" s="51"/>
      <c r="AP2183" s="51"/>
      <c r="AQ2183" s="51"/>
      <c r="AR2183" s="51"/>
      <c r="AS2183" s="51"/>
      <c r="AT2183" s="51"/>
      <c r="AU2183" s="51"/>
      <c r="AV2183" s="51"/>
      <c r="AW2183" s="51"/>
      <c r="AX2183" s="51"/>
      <c r="AY2183" s="51"/>
      <c r="AZ2183" s="51"/>
      <c r="BA2183" s="51"/>
      <c r="BB2183" s="51"/>
      <c r="BC2183" s="51"/>
      <c r="BD2183" s="51"/>
      <c r="BE2183" s="51"/>
      <c r="BF2183" s="51"/>
      <c r="BG2183" s="51"/>
      <c r="BH2183" s="51"/>
      <c r="BI2183" s="51"/>
      <c r="BJ2183" s="51"/>
      <c r="BK2183" s="51"/>
      <c r="BM2183" s="51"/>
      <c r="BN2183" s="51"/>
      <c r="BO2183" s="51"/>
      <c r="BP2183" s="51"/>
      <c r="BQ2183" s="51"/>
      <c r="BR2183" s="51"/>
      <c r="BS2183" s="51"/>
    </row>
    <row r="2184">
      <c r="AL2184" s="51"/>
      <c r="AM2184" s="51"/>
      <c r="AN2184" s="51"/>
      <c r="AO2184" s="51"/>
      <c r="AP2184" s="51"/>
      <c r="AQ2184" s="51"/>
      <c r="AR2184" s="51"/>
      <c r="AS2184" s="51"/>
      <c r="AT2184" s="51"/>
      <c r="AU2184" s="51"/>
      <c r="AV2184" s="51"/>
      <c r="AW2184" s="51"/>
      <c r="AX2184" s="51"/>
      <c r="AY2184" s="51"/>
      <c r="AZ2184" s="51"/>
      <c r="BA2184" s="51"/>
      <c r="BB2184" s="51"/>
      <c r="BC2184" s="51"/>
      <c r="BD2184" s="51"/>
      <c r="BE2184" s="51"/>
      <c r="BF2184" s="51"/>
      <c r="BG2184" s="51"/>
      <c r="BH2184" s="51"/>
      <c r="BI2184" s="51"/>
      <c r="BJ2184" s="51"/>
      <c r="BK2184" s="51"/>
      <c r="BM2184" s="51"/>
      <c r="BN2184" s="51"/>
      <c r="BO2184" s="51"/>
      <c r="BP2184" s="51"/>
      <c r="BQ2184" s="51"/>
      <c r="BR2184" s="51"/>
      <c r="BS2184" s="51"/>
    </row>
    <row r="2185">
      <c r="AL2185" s="51"/>
      <c r="AM2185" s="51"/>
      <c r="AN2185" s="51"/>
      <c r="AO2185" s="51"/>
      <c r="AP2185" s="51"/>
      <c r="AQ2185" s="51"/>
      <c r="AR2185" s="51"/>
      <c r="AS2185" s="51"/>
      <c r="AT2185" s="51"/>
      <c r="AU2185" s="51"/>
      <c r="AV2185" s="51"/>
      <c r="AW2185" s="51"/>
      <c r="AX2185" s="51"/>
      <c r="AY2185" s="51"/>
      <c r="AZ2185" s="51"/>
      <c r="BA2185" s="51"/>
      <c r="BB2185" s="51"/>
      <c r="BC2185" s="51"/>
      <c r="BD2185" s="51"/>
      <c r="BE2185" s="51"/>
      <c r="BF2185" s="51"/>
      <c r="BG2185" s="51"/>
      <c r="BH2185" s="51"/>
      <c r="BI2185" s="51"/>
      <c r="BJ2185" s="51"/>
      <c r="BK2185" s="51"/>
      <c r="BM2185" s="51"/>
      <c r="BN2185" s="51"/>
      <c r="BO2185" s="51"/>
      <c r="BP2185" s="51"/>
      <c r="BQ2185" s="51"/>
      <c r="BR2185" s="51"/>
      <c r="BS2185" s="51"/>
    </row>
    <row r="2186">
      <c r="AL2186" s="51"/>
      <c r="AM2186" s="51"/>
      <c r="AN2186" s="51"/>
      <c r="AO2186" s="51"/>
      <c r="AP2186" s="51"/>
      <c r="AQ2186" s="51"/>
      <c r="AR2186" s="51"/>
      <c r="AS2186" s="51"/>
      <c r="AT2186" s="51"/>
      <c r="AU2186" s="51"/>
      <c r="AV2186" s="51"/>
      <c r="AW2186" s="51"/>
      <c r="AX2186" s="51"/>
      <c r="AY2186" s="51"/>
      <c r="AZ2186" s="51"/>
      <c r="BA2186" s="51"/>
      <c r="BB2186" s="51"/>
      <c r="BC2186" s="51"/>
      <c r="BD2186" s="51"/>
      <c r="BE2186" s="51"/>
      <c r="BF2186" s="51"/>
      <c r="BG2186" s="51"/>
      <c r="BH2186" s="51"/>
      <c r="BI2186" s="51"/>
      <c r="BJ2186" s="51"/>
      <c r="BK2186" s="51"/>
      <c r="BM2186" s="51"/>
      <c r="BN2186" s="51"/>
      <c r="BO2186" s="51"/>
      <c r="BP2186" s="51"/>
      <c r="BQ2186" s="51"/>
      <c r="BR2186" s="51"/>
      <c r="BS2186" s="51"/>
    </row>
    <row r="2187">
      <c r="AL2187" s="51"/>
      <c r="AM2187" s="51"/>
      <c r="AN2187" s="51"/>
      <c r="AO2187" s="51"/>
      <c r="AP2187" s="51"/>
      <c r="AQ2187" s="51"/>
      <c r="AR2187" s="51"/>
      <c r="AS2187" s="51"/>
      <c r="AT2187" s="51"/>
      <c r="AU2187" s="51"/>
      <c r="AV2187" s="51"/>
      <c r="AW2187" s="51"/>
      <c r="AX2187" s="51"/>
      <c r="AY2187" s="51"/>
      <c r="AZ2187" s="51"/>
      <c r="BA2187" s="51"/>
      <c r="BB2187" s="51"/>
      <c r="BC2187" s="51"/>
      <c r="BD2187" s="51"/>
      <c r="BE2187" s="51"/>
      <c r="BF2187" s="51"/>
      <c r="BG2187" s="51"/>
      <c r="BH2187" s="51"/>
      <c r="BI2187" s="51"/>
      <c r="BJ2187" s="51"/>
      <c r="BK2187" s="51"/>
      <c r="BM2187" s="51"/>
      <c r="BN2187" s="51"/>
      <c r="BO2187" s="51"/>
      <c r="BP2187" s="51"/>
      <c r="BQ2187" s="51"/>
      <c r="BR2187" s="51"/>
      <c r="BS2187" s="51"/>
    </row>
    <row r="2188">
      <c r="AL2188" s="51"/>
      <c r="AM2188" s="51"/>
      <c r="AN2188" s="51"/>
      <c r="AO2188" s="51"/>
      <c r="AP2188" s="51"/>
      <c r="AQ2188" s="51"/>
      <c r="AR2188" s="51"/>
      <c r="AS2188" s="51"/>
      <c r="AT2188" s="51"/>
      <c r="AU2188" s="51"/>
      <c r="AV2188" s="51"/>
      <c r="AW2188" s="51"/>
      <c r="AX2188" s="51"/>
      <c r="AY2188" s="51"/>
      <c r="AZ2188" s="51"/>
      <c r="BA2188" s="51"/>
      <c r="BB2188" s="51"/>
      <c r="BC2188" s="51"/>
      <c r="BD2188" s="51"/>
      <c r="BE2188" s="51"/>
      <c r="BF2188" s="51"/>
      <c r="BG2188" s="51"/>
      <c r="BH2188" s="51"/>
      <c r="BI2188" s="51"/>
      <c r="BJ2188" s="51"/>
      <c r="BK2188" s="51"/>
      <c r="BM2188" s="51"/>
      <c r="BN2188" s="51"/>
      <c r="BO2188" s="51"/>
      <c r="BP2188" s="51"/>
      <c r="BQ2188" s="51"/>
      <c r="BR2188" s="51"/>
      <c r="BS2188" s="51"/>
    </row>
    <row r="2189">
      <c r="AL2189" s="51"/>
      <c r="AM2189" s="51"/>
      <c r="AN2189" s="51"/>
      <c r="AO2189" s="51"/>
      <c r="AP2189" s="51"/>
      <c r="AQ2189" s="51"/>
      <c r="AR2189" s="51"/>
      <c r="AS2189" s="51"/>
      <c r="AT2189" s="51"/>
      <c r="AU2189" s="51"/>
      <c r="AV2189" s="51"/>
      <c r="AW2189" s="51"/>
      <c r="AX2189" s="51"/>
      <c r="AY2189" s="51"/>
      <c r="AZ2189" s="51"/>
      <c r="BA2189" s="51"/>
      <c r="BB2189" s="51"/>
      <c r="BC2189" s="51"/>
      <c r="BD2189" s="51"/>
      <c r="BE2189" s="51"/>
      <c r="BF2189" s="51"/>
      <c r="BG2189" s="51"/>
      <c r="BH2189" s="51"/>
      <c r="BI2189" s="51"/>
      <c r="BJ2189" s="51"/>
      <c r="BK2189" s="51"/>
      <c r="BM2189" s="51"/>
      <c r="BN2189" s="51"/>
      <c r="BO2189" s="51"/>
      <c r="BP2189" s="51"/>
      <c r="BQ2189" s="51"/>
      <c r="BR2189" s="51"/>
      <c r="BS2189" s="51"/>
    </row>
    <row r="2190">
      <c r="AL2190" s="51"/>
      <c r="AM2190" s="51"/>
      <c r="AN2190" s="51"/>
      <c r="AO2190" s="51"/>
      <c r="AP2190" s="51"/>
      <c r="AQ2190" s="51"/>
      <c r="AR2190" s="51"/>
      <c r="AS2190" s="51"/>
      <c r="AT2190" s="51"/>
      <c r="AU2190" s="51"/>
      <c r="AV2190" s="51"/>
      <c r="AW2190" s="51"/>
      <c r="AX2190" s="51"/>
      <c r="AY2190" s="51"/>
      <c r="AZ2190" s="51"/>
      <c r="BA2190" s="51"/>
      <c r="BB2190" s="51"/>
      <c r="BC2190" s="51"/>
      <c r="BD2190" s="51"/>
      <c r="BE2190" s="51"/>
      <c r="BF2190" s="51"/>
      <c r="BG2190" s="51"/>
      <c r="BH2190" s="51"/>
      <c r="BI2190" s="51"/>
      <c r="BJ2190" s="51"/>
      <c r="BK2190" s="51"/>
      <c r="BM2190" s="51"/>
      <c r="BN2190" s="51"/>
      <c r="BO2190" s="51"/>
      <c r="BP2190" s="51"/>
      <c r="BQ2190" s="51"/>
      <c r="BR2190" s="51"/>
      <c r="BS2190" s="51"/>
    </row>
    <row r="2191">
      <c r="AL2191" s="51"/>
      <c r="AM2191" s="51"/>
      <c r="AN2191" s="51"/>
      <c r="AO2191" s="51"/>
      <c r="AP2191" s="51"/>
      <c r="AQ2191" s="51"/>
      <c r="AR2191" s="51"/>
      <c r="AS2191" s="51"/>
      <c r="AT2191" s="51"/>
      <c r="AU2191" s="51"/>
      <c r="AV2191" s="51"/>
      <c r="AW2191" s="51"/>
      <c r="AX2191" s="51"/>
      <c r="AY2191" s="51"/>
      <c r="AZ2191" s="51"/>
      <c r="BA2191" s="51"/>
      <c r="BB2191" s="51"/>
      <c r="BC2191" s="51"/>
      <c r="BD2191" s="51"/>
      <c r="BE2191" s="51"/>
      <c r="BF2191" s="51"/>
      <c r="BG2191" s="51"/>
      <c r="BH2191" s="51"/>
      <c r="BI2191" s="51"/>
      <c r="BJ2191" s="51"/>
      <c r="BK2191" s="51"/>
      <c r="BM2191" s="51"/>
      <c r="BN2191" s="51"/>
      <c r="BO2191" s="51"/>
      <c r="BP2191" s="51"/>
      <c r="BQ2191" s="51"/>
      <c r="BR2191" s="51"/>
      <c r="BS2191" s="51"/>
    </row>
    <row r="2192">
      <c r="AL2192" s="51"/>
      <c r="AM2192" s="51"/>
      <c r="AN2192" s="51"/>
      <c r="AO2192" s="51"/>
      <c r="AP2192" s="51"/>
      <c r="AQ2192" s="51"/>
      <c r="AR2192" s="51"/>
      <c r="AS2192" s="51"/>
      <c r="AT2192" s="51"/>
      <c r="AU2192" s="51"/>
      <c r="AV2192" s="51"/>
      <c r="AW2192" s="51"/>
      <c r="AX2192" s="51"/>
      <c r="AY2192" s="51"/>
      <c r="AZ2192" s="51"/>
      <c r="BA2192" s="51"/>
      <c r="BB2192" s="51"/>
      <c r="BC2192" s="51"/>
      <c r="BD2192" s="51"/>
      <c r="BE2192" s="51"/>
      <c r="BF2192" s="51"/>
      <c r="BG2192" s="51"/>
      <c r="BH2192" s="51"/>
      <c r="BI2192" s="51"/>
      <c r="BJ2192" s="51"/>
      <c r="BK2192" s="51"/>
      <c r="BM2192" s="51"/>
      <c r="BN2192" s="51"/>
      <c r="BO2192" s="51"/>
      <c r="BP2192" s="51"/>
      <c r="BQ2192" s="51"/>
      <c r="BR2192" s="51"/>
      <c r="BS2192" s="51"/>
    </row>
    <row r="2193">
      <c r="AL2193" s="51"/>
      <c r="AM2193" s="51"/>
      <c r="AN2193" s="51"/>
      <c r="AO2193" s="51"/>
      <c r="AP2193" s="51"/>
      <c r="AQ2193" s="51"/>
      <c r="AR2193" s="51"/>
      <c r="AS2193" s="51"/>
      <c r="AT2193" s="51"/>
      <c r="AU2193" s="51"/>
      <c r="AV2193" s="51"/>
      <c r="AW2193" s="51"/>
      <c r="AX2193" s="51"/>
      <c r="AY2193" s="51"/>
      <c r="AZ2193" s="51"/>
      <c r="BA2193" s="51"/>
      <c r="BB2193" s="51"/>
      <c r="BC2193" s="51"/>
      <c r="BD2193" s="51"/>
      <c r="BE2193" s="51"/>
      <c r="BF2193" s="51"/>
      <c r="BG2193" s="51"/>
      <c r="BH2193" s="51"/>
      <c r="BI2193" s="51"/>
      <c r="BJ2193" s="51"/>
      <c r="BK2193" s="51"/>
      <c r="BM2193" s="51"/>
      <c r="BN2193" s="51"/>
      <c r="BO2193" s="51"/>
      <c r="BP2193" s="51"/>
      <c r="BQ2193" s="51"/>
      <c r="BR2193" s="51"/>
      <c r="BS2193" s="51"/>
    </row>
    <row r="2194">
      <c r="AL2194" s="51"/>
      <c r="AM2194" s="51"/>
      <c r="AN2194" s="51"/>
      <c r="AO2194" s="51"/>
      <c r="AP2194" s="51"/>
      <c r="AQ2194" s="51"/>
      <c r="AR2194" s="51"/>
      <c r="AS2194" s="51"/>
      <c r="AT2194" s="51"/>
      <c r="AU2194" s="51"/>
      <c r="AV2194" s="51"/>
      <c r="AW2194" s="51"/>
      <c r="AX2194" s="51"/>
      <c r="AY2194" s="51"/>
      <c r="AZ2194" s="51"/>
      <c r="BA2194" s="51"/>
      <c r="BB2194" s="51"/>
      <c r="BC2194" s="51"/>
      <c r="BD2194" s="51"/>
      <c r="BE2194" s="51"/>
      <c r="BF2194" s="51"/>
      <c r="BG2194" s="51"/>
      <c r="BH2194" s="51"/>
      <c r="BI2194" s="51"/>
      <c r="BJ2194" s="51"/>
      <c r="BK2194" s="51"/>
      <c r="BM2194" s="51"/>
      <c r="BN2194" s="51"/>
      <c r="BO2194" s="51"/>
      <c r="BP2194" s="51"/>
      <c r="BQ2194" s="51"/>
      <c r="BR2194" s="51"/>
      <c r="BS2194" s="51"/>
    </row>
    <row r="2195">
      <c r="AL2195" s="51"/>
      <c r="AM2195" s="51"/>
      <c r="AN2195" s="51"/>
      <c r="AO2195" s="51"/>
      <c r="AP2195" s="51"/>
      <c r="AQ2195" s="51"/>
      <c r="AR2195" s="51"/>
      <c r="AS2195" s="51"/>
      <c r="AT2195" s="51"/>
      <c r="AU2195" s="51"/>
      <c r="AV2195" s="51"/>
      <c r="AW2195" s="51"/>
      <c r="AX2195" s="51"/>
      <c r="AY2195" s="51"/>
      <c r="AZ2195" s="51"/>
      <c r="BA2195" s="51"/>
      <c r="BB2195" s="51"/>
      <c r="BC2195" s="51"/>
      <c r="BD2195" s="51"/>
      <c r="BE2195" s="51"/>
      <c r="BF2195" s="51"/>
      <c r="BG2195" s="51"/>
      <c r="BH2195" s="51"/>
      <c r="BI2195" s="51"/>
      <c r="BJ2195" s="51"/>
      <c r="BK2195" s="51"/>
      <c r="BM2195" s="51"/>
      <c r="BN2195" s="51"/>
      <c r="BO2195" s="51"/>
      <c r="BP2195" s="51"/>
      <c r="BQ2195" s="51"/>
      <c r="BR2195" s="51"/>
      <c r="BS2195" s="51"/>
    </row>
    <row r="2196">
      <c r="AL2196" s="51"/>
      <c r="AM2196" s="51"/>
      <c r="AN2196" s="51"/>
      <c r="AO2196" s="51"/>
      <c r="AP2196" s="51"/>
      <c r="AQ2196" s="51"/>
      <c r="AR2196" s="51"/>
      <c r="AS2196" s="51"/>
      <c r="AT2196" s="51"/>
      <c r="AU2196" s="51"/>
      <c r="AV2196" s="51"/>
      <c r="AW2196" s="51"/>
      <c r="AX2196" s="51"/>
      <c r="AY2196" s="51"/>
      <c r="AZ2196" s="51"/>
      <c r="BA2196" s="51"/>
      <c r="BB2196" s="51"/>
      <c r="BC2196" s="51"/>
      <c r="BD2196" s="51"/>
      <c r="BE2196" s="51"/>
      <c r="BF2196" s="51"/>
      <c r="BG2196" s="51"/>
      <c r="BH2196" s="51"/>
      <c r="BI2196" s="51"/>
      <c r="BJ2196" s="51"/>
      <c r="BK2196" s="51"/>
      <c r="BM2196" s="51"/>
      <c r="BN2196" s="51"/>
      <c r="BO2196" s="51"/>
      <c r="BP2196" s="51"/>
      <c r="BQ2196" s="51"/>
      <c r="BR2196" s="51"/>
      <c r="BS2196" s="51"/>
    </row>
    <row r="2197">
      <c r="AL2197" s="51"/>
      <c r="AM2197" s="51"/>
      <c r="AN2197" s="51"/>
      <c r="AO2197" s="51"/>
      <c r="AP2197" s="51"/>
      <c r="AQ2197" s="51"/>
      <c r="AR2197" s="51"/>
      <c r="AS2197" s="51"/>
      <c r="AT2197" s="51"/>
      <c r="AU2197" s="51"/>
      <c r="AV2197" s="51"/>
      <c r="AW2197" s="51"/>
      <c r="AX2197" s="51"/>
      <c r="AY2197" s="51"/>
      <c r="AZ2197" s="51"/>
      <c r="BA2197" s="51"/>
      <c r="BB2197" s="51"/>
      <c r="BC2197" s="51"/>
      <c r="BD2197" s="51"/>
      <c r="BE2197" s="51"/>
      <c r="BF2197" s="51"/>
      <c r="BG2197" s="51"/>
      <c r="BH2197" s="51"/>
      <c r="BI2197" s="51"/>
      <c r="BJ2197" s="51"/>
      <c r="BK2197" s="51"/>
      <c r="BM2197" s="51"/>
      <c r="BN2197" s="51"/>
      <c r="BO2197" s="51"/>
      <c r="BP2197" s="51"/>
      <c r="BQ2197" s="51"/>
      <c r="BR2197" s="51"/>
      <c r="BS2197" s="51"/>
    </row>
    <row r="2198">
      <c r="AL2198" s="51"/>
      <c r="AM2198" s="51"/>
      <c r="AN2198" s="51"/>
      <c r="AO2198" s="51"/>
      <c r="AP2198" s="51"/>
      <c r="AQ2198" s="51"/>
      <c r="AR2198" s="51"/>
      <c r="AS2198" s="51"/>
      <c r="AT2198" s="51"/>
      <c r="AU2198" s="51"/>
      <c r="AV2198" s="51"/>
      <c r="AW2198" s="51"/>
      <c r="AX2198" s="51"/>
      <c r="AY2198" s="51"/>
      <c r="AZ2198" s="51"/>
      <c r="BA2198" s="51"/>
      <c r="BB2198" s="51"/>
      <c r="BC2198" s="51"/>
      <c r="BD2198" s="51"/>
      <c r="BE2198" s="51"/>
      <c r="BF2198" s="51"/>
      <c r="BG2198" s="51"/>
      <c r="BH2198" s="51"/>
      <c r="BI2198" s="51"/>
      <c r="BJ2198" s="51"/>
      <c r="BK2198" s="51"/>
      <c r="BM2198" s="51"/>
      <c r="BN2198" s="51"/>
      <c r="BO2198" s="51"/>
      <c r="BP2198" s="51"/>
      <c r="BQ2198" s="51"/>
      <c r="BR2198" s="51"/>
      <c r="BS2198" s="51"/>
    </row>
    <row r="2199">
      <c r="AL2199" s="51"/>
      <c r="AM2199" s="51"/>
      <c r="AN2199" s="51"/>
      <c r="AO2199" s="51"/>
      <c r="AP2199" s="51"/>
      <c r="AQ2199" s="51"/>
      <c r="AR2199" s="51"/>
      <c r="AS2199" s="51"/>
      <c r="AT2199" s="51"/>
      <c r="AU2199" s="51"/>
      <c r="AV2199" s="51"/>
      <c r="AW2199" s="51"/>
      <c r="AX2199" s="51"/>
      <c r="AY2199" s="51"/>
      <c r="AZ2199" s="51"/>
      <c r="BA2199" s="51"/>
      <c r="BB2199" s="51"/>
      <c r="BC2199" s="51"/>
      <c r="BD2199" s="51"/>
      <c r="BE2199" s="51"/>
      <c r="BF2199" s="51"/>
      <c r="BG2199" s="51"/>
      <c r="BH2199" s="51"/>
      <c r="BI2199" s="51"/>
      <c r="BJ2199" s="51"/>
      <c r="BK2199" s="51"/>
      <c r="BM2199" s="51"/>
      <c r="BN2199" s="51"/>
      <c r="BO2199" s="51"/>
      <c r="BP2199" s="51"/>
      <c r="BQ2199" s="51"/>
      <c r="BR2199" s="51"/>
      <c r="BS2199" s="51"/>
    </row>
    <row r="2200">
      <c r="AL2200" s="51"/>
      <c r="AM2200" s="51"/>
      <c r="AN2200" s="51"/>
      <c r="AO2200" s="51"/>
      <c r="AP2200" s="51"/>
      <c r="AQ2200" s="51"/>
      <c r="AR2200" s="51"/>
      <c r="AS2200" s="51"/>
      <c r="AT2200" s="51"/>
      <c r="AU2200" s="51"/>
      <c r="AV2200" s="51"/>
      <c r="AW2200" s="51"/>
      <c r="AX2200" s="51"/>
      <c r="AY2200" s="51"/>
      <c r="AZ2200" s="51"/>
      <c r="BA2200" s="51"/>
      <c r="BB2200" s="51"/>
      <c r="BC2200" s="51"/>
      <c r="BD2200" s="51"/>
      <c r="BE2200" s="51"/>
      <c r="BF2200" s="51"/>
      <c r="BG2200" s="51"/>
      <c r="BH2200" s="51"/>
      <c r="BI2200" s="51"/>
      <c r="BJ2200" s="51"/>
      <c r="BK2200" s="51"/>
      <c r="BM2200" s="51"/>
      <c r="BN2200" s="51"/>
      <c r="BO2200" s="51"/>
      <c r="BP2200" s="51"/>
      <c r="BQ2200" s="51"/>
      <c r="BR2200" s="51"/>
      <c r="BS2200" s="51"/>
    </row>
    <row r="2201">
      <c r="AL2201" s="51"/>
      <c r="AM2201" s="51"/>
      <c r="AN2201" s="51"/>
      <c r="AO2201" s="51"/>
      <c r="AP2201" s="51"/>
      <c r="AQ2201" s="51"/>
      <c r="AR2201" s="51"/>
      <c r="AS2201" s="51"/>
      <c r="AT2201" s="51"/>
      <c r="AU2201" s="51"/>
      <c r="AV2201" s="51"/>
      <c r="AW2201" s="51"/>
      <c r="AX2201" s="51"/>
      <c r="AY2201" s="51"/>
      <c r="AZ2201" s="51"/>
      <c r="BA2201" s="51"/>
      <c r="BB2201" s="51"/>
      <c r="BC2201" s="51"/>
      <c r="BD2201" s="51"/>
      <c r="BE2201" s="51"/>
      <c r="BF2201" s="51"/>
      <c r="BG2201" s="51"/>
      <c r="BH2201" s="51"/>
      <c r="BI2201" s="51"/>
      <c r="BJ2201" s="51"/>
      <c r="BK2201" s="51"/>
      <c r="BM2201" s="51"/>
      <c r="BN2201" s="51"/>
      <c r="BO2201" s="51"/>
      <c r="BP2201" s="51"/>
      <c r="BQ2201" s="51"/>
      <c r="BR2201" s="51"/>
      <c r="BS2201" s="51"/>
    </row>
    <row r="2202">
      <c r="AL2202" s="51"/>
      <c r="AM2202" s="51"/>
      <c r="AN2202" s="51"/>
      <c r="AO2202" s="51"/>
      <c r="AP2202" s="51"/>
      <c r="AQ2202" s="51"/>
      <c r="AR2202" s="51"/>
      <c r="AS2202" s="51"/>
      <c r="AT2202" s="51"/>
      <c r="AU2202" s="51"/>
      <c r="AV2202" s="51"/>
      <c r="AW2202" s="51"/>
      <c r="AX2202" s="51"/>
      <c r="AY2202" s="51"/>
      <c r="AZ2202" s="51"/>
      <c r="BA2202" s="51"/>
      <c r="BB2202" s="51"/>
      <c r="BC2202" s="51"/>
      <c r="BD2202" s="51"/>
      <c r="BE2202" s="51"/>
      <c r="BF2202" s="51"/>
      <c r="BG2202" s="51"/>
      <c r="BH2202" s="51"/>
      <c r="BI2202" s="51"/>
      <c r="BJ2202" s="51"/>
      <c r="BK2202" s="51"/>
      <c r="BM2202" s="51"/>
      <c r="BN2202" s="51"/>
      <c r="BO2202" s="51"/>
      <c r="BP2202" s="51"/>
      <c r="BQ2202" s="51"/>
      <c r="BR2202" s="51"/>
      <c r="BS2202" s="51"/>
    </row>
    <row r="2203">
      <c r="AL2203" s="51"/>
      <c r="AM2203" s="51"/>
      <c r="AN2203" s="51"/>
      <c r="AO2203" s="51"/>
      <c r="AP2203" s="51"/>
      <c r="AQ2203" s="51"/>
      <c r="AR2203" s="51"/>
      <c r="AS2203" s="51"/>
      <c r="AT2203" s="51"/>
      <c r="AU2203" s="51"/>
      <c r="AV2203" s="51"/>
      <c r="AW2203" s="51"/>
      <c r="AX2203" s="51"/>
      <c r="AY2203" s="51"/>
      <c r="AZ2203" s="51"/>
      <c r="BA2203" s="51"/>
      <c r="BB2203" s="51"/>
      <c r="BC2203" s="51"/>
      <c r="BD2203" s="51"/>
      <c r="BE2203" s="51"/>
      <c r="BF2203" s="51"/>
      <c r="BG2203" s="51"/>
      <c r="BH2203" s="51"/>
      <c r="BI2203" s="51"/>
      <c r="BJ2203" s="51"/>
      <c r="BK2203" s="51"/>
      <c r="BM2203" s="51"/>
      <c r="BN2203" s="51"/>
      <c r="BO2203" s="51"/>
      <c r="BP2203" s="51"/>
      <c r="BQ2203" s="51"/>
      <c r="BR2203" s="51"/>
      <c r="BS2203" s="51"/>
    </row>
    <row r="2204">
      <c r="AL2204" s="51"/>
      <c r="AM2204" s="51"/>
      <c r="AN2204" s="51"/>
      <c r="AO2204" s="51"/>
      <c r="AP2204" s="51"/>
      <c r="AQ2204" s="51"/>
      <c r="AR2204" s="51"/>
      <c r="AS2204" s="51"/>
      <c r="AT2204" s="51"/>
      <c r="AU2204" s="51"/>
      <c r="AV2204" s="51"/>
      <c r="AW2204" s="51"/>
      <c r="AX2204" s="51"/>
      <c r="AY2204" s="51"/>
      <c r="AZ2204" s="51"/>
      <c r="BA2204" s="51"/>
      <c r="BB2204" s="51"/>
      <c r="BC2204" s="51"/>
      <c r="BD2204" s="51"/>
      <c r="BE2204" s="51"/>
      <c r="BF2204" s="51"/>
      <c r="BG2204" s="51"/>
      <c r="BH2204" s="51"/>
      <c r="BI2204" s="51"/>
      <c r="BJ2204" s="51"/>
      <c r="BK2204" s="51"/>
      <c r="BM2204" s="51"/>
      <c r="BN2204" s="51"/>
      <c r="BO2204" s="51"/>
      <c r="BP2204" s="51"/>
      <c r="BQ2204" s="51"/>
      <c r="BR2204" s="51"/>
      <c r="BS2204" s="51"/>
    </row>
    <row r="2205">
      <c r="AL2205" s="51"/>
      <c r="AM2205" s="51"/>
      <c r="AN2205" s="51"/>
      <c r="AO2205" s="51"/>
      <c r="AP2205" s="51"/>
      <c r="AQ2205" s="51"/>
      <c r="AR2205" s="51"/>
      <c r="AS2205" s="51"/>
      <c r="AT2205" s="51"/>
      <c r="AU2205" s="51"/>
      <c r="AV2205" s="51"/>
      <c r="AW2205" s="51"/>
      <c r="AX2205" s="51"/>
      <c r="AY2205" s="51"/>
      <c r="AZ2205" s="51"/>
      <c r="BA2205" s="51"/>
      <c r="BB2205" s="51"/>
      <c r="BC2205" s="51"/>
      <c r="BD2205" s="51"/>
      <c r="BE2205" s="51"/>
      <c r="BF2205" s="51"/>
      <c r="BG2205" s="51"/>
      <c r="BH2205" s="51"/>
      <c r="BI2205" s="51"/>
      <c r="BJ2205" s="51"/>
      <c r="BK2205" s="51"/>
      <c r="BM2205" s="51"/>
      <c r="BN2205" s="51"/>
      <c r="BO2205" s="51"/>
      <c r="BP2205" s="51"/>
      <c r="BQ2205" s="51"/>
      <c r="BR2205" s="51"/>
      <c r="BS2205" s="51"/>
    </row>
    <row r="2206">
      <c r="AL2206" s="51"/>
      <c r="AM2206" s="51"/>
      <c r="AN2206" s="51"/>
      <c r="AO2206" s="51"/>
      <c r="AP2206" s="51"/>
      <c r="AQ2206" s="51"/>
      <c r="AR2206" s="51"/>
      <c r="AS2206" s="51"/>
      <c r="AT2206" s="51"/>
      <c r="AU2206" s="51"/>
      <c r="AV2206" s="51"/>
      <c r="AW2206" s="51"/>
      <c r="AX2206" s="51"/>
      <c r="AY2206" s="51"/>
      <c r="AZ2206" s="51"/>
      <c r="BA2206" s="51"/>
      <c r="BB2206" s="51"/>
      <c r="BC2206" s="51"/>
      <c r="BD2206" s="51"/>
      <c r="BE2206" s="51"/>
      <c r="BF2206" s="51"/>
      <c r="BG2206" s="51"/>
      <c r="BH2206" s="51"/>
      <c r="BI2206" s="51"/>
      <c r="BJ2206" s="51"/>
      <c r="BK2206" s="51"/>
      <c r="BM2206" s="51"/>
      <c r="BN2206" s="51"/>
      <c r="BO2206" s="51"/>
      <c r="BP2206" s="51"/>
      <c r="BQ2206" s="51"/>
      <c r="BR2206" s="51"/>
      <c r="BS2206" s="51"/>
    </row>
    <row r="2207">
      <c r="AL2207" s="51"/>
      <c r="AM2207" s="51"/>
      <c r="AN2207" s="51"/>
      <c r="AO2207" s="51"/>
      <c r="AP2207" s="51"/>
      <c r="AQ2207" s="51"/>
      <c r="AR2207" s="51"/>
      <c r="AS2207" s="51"/>
      <c r="AT2207" s="51"/>
      <c r="AU2207" s="51"/>
      <c r="AV2207" s="51"/>
      <c r="AW2207" s="51"/>
      <c r="AX2207" s="51"/>
      <c r="AY2207" s="51"/>
      <c r="AZ2207" s="51"/>
      <c r="BA2207" s="51"/>
      <c r="BB2207" s="51"/>
      <c r="BC2207" s="51"/>
      <c r="BD2207" s="51"/>
      <c r="BE2207" s="51"/>
      <c r="BF2207" s="51"/>
      <c r="BG2207" s="51"/>
      <c r="BH2207" s="51"/>
      <c r="BI2207" s="51"/>
      <c r="BJ2207" s="51"/>
      <c r="BK2207" s="51"/>
      <c r="BM2207" s="51"/>
      <c r="BN2207" s="51"/>
      <c r="BO2207" s="51"/>
      <c r="BP2207" s="51"/>
      <c r="BQ2207" s="51"/>
      <c r="BR2207" s="51"/>
      <c r="BS2207" s="51"/>
    </row>
    <row r="2208">
      <c r="AL2208" s="51"/>
      <c r="AM2208" s="51"/>
      <c r="AN2208" s="51"/>
      <c r="AO2208" s="51"/>
      <c r="AP2208" s="51"/>
      <c r="AQ2208" s="51"/>
      <c r="AR2208" s="51"/>
      <c r="AS2208" s="51"/>
      <c r="AT2208" s="51"/>
      <c r="AU2208" s="51"/>
      <c r="AV2208" s="51"/>
      <c r="AW2208" s="51"/>
      <c r="AX2208" s="51"/>
      <c r="AY2208" s="51"/>
      <c r="AZ2208" s="51"/>
      <c r="BA2208" s="51"/>
      <c r="BB2208" s="51"/>
      <c r="BC2208" s="51"/>
      <c r="BD2208" s="51"/>
      <c r="BE2208" s="51"/>
      <c r="BF2208" s="51"/>
      <c r="BG2208" s="51"/>
      <c r="BH2208" s="51"/>
      <c r="BI2208" s="51"/>
      <c r="BJ2208" s="51"/>
      <c r="BK2208" s="51"/>
      <c r="BM2208" s="51"/>
      <c r="BN2208" s="51"/>
      <c r="BO2208" s="51"/>
      <c r="BP2208" s="51"/>
      <c r="BQ2208" s="51"/>
      <c r="BR2208" s="51"/>
      <c r="BS2208" s="51"/>
    </row>
    <row r="2209">
      <c r="AL2209" s="51"/>
      <c r="AM2209" s="51"/>
      <c r="AN2209" s="51"/>
      <c r="AO2209" s="51"/>
      <c r="AP2209" s="51"/>
      <c r="AQ2209" s="51"/>
      <c r="AR2209" s="51"/>
      <c r="AS2209" s="51"/>
      <c r="AT2209" s="51"/>
      <c r="AU2209" s="51"/>
      <c r="AV2209" s="51"/>
      <c r="AW2209" s="51"/>
      <c r="AX2209" s="51"/>
      <c r="AY2209" s="51"/>
      <c r="AZ2209" s="51"/>
      <c r="BA2209" s="51"/>
      <c r="BB2209" s="51"/>
      <c r="BC2209" s="51"/>
      <c r="BD2209" s="51"/>
      <c r="BE2209" s="51"/>
      <c r="BF2209" s="51"/>
      <c r="BG2209" s="51"/>
      <c r="BH2209" s="51"/>
      <c r="BI2209" s="51"/>
      <c r="BJ2209" s="51"/>
      <c r="BK2209" s="51"/>
      <c r="BM2209" s="51"/>
      <c r="BN2209" s="51"/>
      <c r="BO2209" s="51"/>
      <c r="BP2209" s="51"/>
      <c r="BQ2209" s="51"/>
      <c r="BR2209" s="51"/>
      <c r="BS2209" s="51"/>
    </row>
    <row r="2210">
      <c r="AL2210" s="51"/>
      <c r="AM2210" s="51"/>
      <c r="AN2210" s="51"/>
      <c r="AO2210" s="51"/>
      <c r="AP2210" s="51"/>
      <c r="AQ2210" s="51"/>
      <c r="AR2210" s="51"/>
      <c r="AS2210" s="51"/>
      <c r="AT2210" s="51"/>
      <c r="AU2210" s="51"/>
      <c r="AV2210" s="51"/>
      <c r="AW2210" s="51"/>
      <c r="AX2210" s="51"/>
      <c r="AY2210" s="51"/>
      <c r="AZ2210" s="51"/>
      <c r="BA2210" s="51"/>
      <c r="BB2210" s="51"/>
      <c r="BC2210" s="51"/>
      <c r="BD2210" s="51"/>
      <c r="BE2210" s="51"/>
      <c r="BF2210" s="51"/>
      <c r="BG2210" s="51"/>
      <c r="BH2210" s="51"/>
      <c r="BI2210" s="51"/>
      <c r="BJ2210" s="51"/>
      <c r="BK2210" s="51"/>
      <c r="BM2210" s="51"/>
      <c r="BN2210" s="51"/>
      <c r="BO2210" s="51"/>
      <c r="BP2210" s="51"/>
      <c r="BQ2210" s="51"/>
      <c r="BR2210" s="51"/>
      <c r="BS2210" s="51"/>
    </row>
    <row r="2211">
      <c r="AL2211" s="51"/>
      <c r="AM2211" s="51"/>
      <c r="AN2211" s="51"/>
      <c r="AO2211" s="51"/>
      <c r="AP2211" s="51"/>
      <c r="AQ2211" s="51"/>
      <c r="AR2211" s="51"/>
      <c r="AS2211" s="51"/>
      <c r="AT2211" s="51"/>
      <c r="AU2211" s="51"/>
      <c r="AV2211" s="51"/>
      <c r="AW2211" s="51"/>
      <c r="AX2211" s="51"/>
      <c r="AY2211" s="51"/>
      <c r="AZ2211" s="51"/>
      <c r="BA2211" s="51"/>
      <c r="BB2211" s="51"/>
      <c r="BC2211" s="51"/>
      <c r="BD2211" s="51"/>
      <c r="BE2211" s="51"/>
      <c r="BF2211" s="51"/>
      <c r="BG2211" s="51"/>
      <c r="BH2211" s="51"/>
      <c r="BI2211" s="51"/>
      <c r="BJ2211" s="51"/>
      <c r="BK2211" s="51"/>
      <c r="BM2211" s="51"/>
      <c r="BN2211" s="51"/>
      <c r="BO2211" s="51"/>
      <c r="BP2211" s="51"/>
      <c r="BQ2211" s="51"/>
      <c r="BR2211" s="51"/>
      <c r="BS2211" s="51"/>
    </row>
    <row r="2212">
      <c r="AL2212" s="51"/>
      <c r="AM2212" s="51"/>
      <c r="AN2212" s="51"/>
      <c r="AO2212" s="51"/>
      <c r="AP2212" s="51"/>
      <c r="AQ2212" s="51"/>
      <c r="AR2212" s="51"/>
      <c r="AS2212" s="51"/>
      <c r="AT2212" s="51"/>
      <c r="AU2212" s="51"/>
      <c r="AV2212" s="51"/>
      <c r="AW2212" s="51"/>
      <c r="AX2212" s="51"/>
      <c r="AY2212" s="51"/>
      <c r="AZ2212" s="51"/>
      <c r="BA2212" s="51"/>
      <c r="BB2212" s="51"/>
      <c r="BC2212" s="51"/>
      <c r="BD2212" s="51"/>
      <c r="BE2212" s="51"/>
      <c r="BF2212" s="51"/>
      <c r="BG2212" s="51"/>
      <c r="BH2212" s="51"/>
      <c r="BI2212" s="51"/>
      <c r="BJ2212" s="51"/>
      <c r="BK2212" s="51"/>
      <c r="BM2212" s="51"/>
      <c r="BN2212" s="51"/>
      <c r="BO2212" s="51"/>
      <c r="BP2212" s="51"/>
      <c r="BQ2212" s="51"/>
      <c r="BR2212" s="51"/>
      <c r="BS2212" s="51"/>
    </row>
    <row r="2213">
      <c r="AL2213" s="51"/>
      <c r="AM2213" s="51"/>
      <c r="AN2213" s="51"/>
      <c r="AO2213" s="51"/>
      <c r="AP2213" s="51"/>
      <c r="AQ2213" s="51"/>
      <c r="AR2213" s="51"/>
      <c r="AS2213" s="51"/>
      <c r="AT2213" s="51"/>
      <c r="AU2213" s="51"/>
      <c r="AV2213" s="51"/>
      <c r="AW2213" s="51"/>
      <c r="AX2213" s="51"/>
      <c r="AY2213" s="51"/>
      <c r="AZ2213" s="51"/>
      <c r="BA2213" s="51"/>
      <c r="BB2213" s="51"/>
      <c r="BC2213" s="51"/>
      <c r="BD2213" s="51"/>
      <c r="BE2213" s="51"/>
      <c r="BF2213" s="51"/>
      <c r="BG2213" s="51"/>
      <c r="BH2213" s="51"/>
      <c r="BI2213" s="51"/>
      <c r="BJ2213" s="51"/>
      <c r="BK2213" s="51"/>
      <c r="BM2213" s="51"/>
      <c r="BN2213" s="51"/>
      <c r="BO2213" s="51"/>
      <c r="BP2213" s="51"/>
      <c r="BQ2213" s="51"/>
      <c r="BR2213" s="51"/>
      <c r="BS2213" s="51"/>
    </row>
    <row r="2214">
      <c r="AL2214" s="51"/>
      <c r="AM2214" s="51"/>
      <c r="AN2214" s="51"/>
      <c r="AO2214" s="51"/>
      <c r="AP2214" s="51"/>
      <c r="AQ2214" s="51"/>
      <c r="AR2214" s="51"/>
      <c r="AS2214" s="51"/>
      <c r="AT2214" s="51"/>
      <c r="AU2214" s="51"/>
      <c r="AV2214" s="51"/>
      <c r="AW2214" s="51"/>
      <c r="AX2214" s="51"/>
      <c r="AY2214" s="51"/>
      <c r="AZ2214" s="51"/>
      <c r="BA2214" s="51"/>
      <c r="BB2214" s="51"/>
      <c r="BC2214" s="51"/>
      <c r="BD2214" s="51"/>
      <c r="BE2214" s="51"/>
      <c r="BF2214" s="51"/>
      <c r="BG2214" s="51"/>
      <c r="BH2214" s="51"/>
      <c r="BI2214" s="51"/>
      <c r="BJ2214" s="51"/>
      <c r="BK2214" s="51"/>
      <c r="BM2214" s="51"/>
      <c r="BN2214" s="51"/>
      <c r="BO2214" s="51"/>
      <c r="BP2214" s="51"/>
      <c r="BQ2214" s="51"/>
      <c r="BR2214" s="51"/>
      <c r="BS2214" s="51"/>
    </row>
  </sheetData>
  <mergeCells count="220">
    <mergeCell ref="BR1312:BT1312"/>
    <mergeCell ref="BR1313:BT1313"/>
    <mergeCell ref="BR1314:BT1314"/>
    <mergeCell ref="BR1315:BT1315"/>
    <mergeCell ref="BR1316:BT1316"/>
    <mergeCell ref="BR1317:BT1317"/>
    <mergeCell ref="BR1318:BT1318"/>
    <mergeCell ref="BR1319:BT1319"/>
    <mergeCell ref="BR1320:BT1320"/>
    <mergeCell ref="BR1371:BV1371"/>
    <mergeCell ref="BR1372:BV1372"/>
    <mergeCell ref="BR1373:BV1373"/>
    <mergeCell ref="BR1374:BV1374"/>
    <mergeCell ref="BR1396:BW1396"/>
    <mergeCell ref="BR1399:BW1399"/>
    <mergeCell ref="BR1460:BW1460"/>
    <mergeCell ref="BR1461:BW1461"/>
    <mergeCell ref="BR1464:BW1464"/>
    <mergeCell ref="BR1465:BW1465"/>
    <mergeCell ref="BR1468:BW1468"/>
    <mergeCell ref="BR1469:BW1469"/>
    <mergeCell ref="BR1484:BW1484"/>
    <mergeCell ref="BR1487:BW1487"/>
    <mergeCell ref="BR1488:BW1488"/>
    <mergeCell ref="BR1472:BW1472"/>
    <mergeCell ref="BR1473:BW1473"/>
    <mergeCell ref="BR1475:BW1475"/>
    <mergeCell ref="BR1476:BW1476"/>
    <mergeCell ref="BR1479:BW1479"/>
    <mergeCell ref="BR1480:BW1480"/>
    <mergeCell ref="BR1483:BW1483"/>
    <mergeCell ref="S2:V2"/>
    <mergeCell ref="BR1156:BU1156"/>
    <mergeCell ref="BR1157:BU1157"/>
    <mergeCell ref="BR1158:BU1158"/>
    <mergeCell ref="BR1162:BT1162"/>
    <mergeCell ref="BR1163:BT1163"/>
    <mergeCell ref="O2:R2"/>
    <mergeCell ref="G1233:I1233"/>
    <mergeCell ref="G1234:I1234"/>
    <mergeCell ref="G1235:I1235"/>
    <mergeCell ref="BR1188:BT1188"/>
    <mergeCell ref="BR1189:BT1189"/>
    <mergeCell ref="BR1190:BT1190"/>
    <mergeCell ref="BR1191:BT1191"/>
    <mergeCell ref="BR1192:BT1192"/>
    <mergeCell ref="G1231:I1231"/>
    <mergeCell ref="G1232:I1232"/>
    <mergeCell ref="BR1164:BT1164"/>
    <mergeCell ref="BR1165:BT1165"/>
    <mergeCell ref="BR1166:BT1166"/>
    <mergeCell ref="BR1167:BT1167"/>
    <mergeCell ref="BR1185:BT1185"/>
    <mergeCell ref="BR1186:BT1186"/>
    <mergeCell ref="BR1187:BT1187"/>
    <mergeCell ref="BR1307:BS1307"/>
    <mergeCell ref="BR1308:BS1308"/>
    <mergeCell ref="M1309:N1309"/>
    <mergeCell ref="BR1309:BS1309"/>
    <mergeCell ref="M1310:N1310"/>
    <mergeCell ref="BR1310:BS1310"/>
    <mergeCell ref="BR1311:BT1311"/>
    <mergeCell ref="N1311:O1311"/>
    <mergeCell ref="N1312:O1312"/>
    <mergeCell ref="N1313:O1313"/>
    <mergeCell ref="N1314:O1314"/>
    <mergeCell ref="N1315:O1315"/>
    <mergeCell ref="N1316:O1316"/>
    <mergeCell ref="N1317:O1317"/>
    <mergeCell ref="BR1324:BT1324"/>
    <mergeCell ref="BR1325:BT1325"/>
    <mergeCell ref="BR1326:BT1326"/>
    <mergeCell ref="BR1327:BT1327"/>
    <mergeCell ref="BR1328:BT1328"/>
    <mergeCell ref="BR1329:BT1329"/>
    <mergeCell ref="BR1330:BT1330"/>
    <mergeCell ref="BR1331:BT1331"/>
    <mergeCell ref="BR1332:BT1332"/>
    <mergeCell ref="BR1333:BT1333"/>
    <mergeCell ref="N1318:O1318"/>
    <mergeCell ref="N1319:O1319"/>
    <mergeCell ref="N1320:O1320"/>
    <mergeCell ref="N1321:O1321"/>
    <mergeCell ref="BR1321:BT1321"/>
    <mergeCell ref="BR1322:BT1322"/>
    <mergeCell ref="BR1323:BT1323"/>
    <mergeCell ref="N1329:O1329"/>
    <mergeCell ref="N1330:O1330"/>
    <mergeCell ref="M1331:O1331"/>
    <mergeCell ref="M1332:O1332"/>
    <mergeCell ref="P1331:U1331"/>
    <mergeCell ref="P1332:U1332"/>
    <mergeCell ref="P1333:U1333"/>
    <mergeCell ref="M1333:O1333"/>
    <mergeCell ref="M1334:N1334"/>
    <mergeCell ref="M1335:N1335"/>
    <mergeCell ref="H1336:I1336"/>
    <mergeCell ref="M1336:N1336"/>
    <mergeCell ref="H1337:I1337"/>
    <mergeCell ref="H1338:I1338"/>
    <mergeCell ref="H1342:I1342"/>
    <mergeCell ref="H1343:I1343"/>
    <mergeCell ref="H1339:I1339"/>
    <mergeCell ref="M1339:N1339"/>
    <mergeCell ref="H1340:I1340"/>
    <mergeCell ref="M1340:N1340"/>
    <mergeCell ref="H1341:I1341"/>
    <mergeCell ref="M1341:N1341"/>
    <mergeCell ref="M1342:N1342"/>
    <mergeCell ref="M1343:N1343"/>
    <mergeCell ref="O1375:P1375"/>
    <mergeCell ref="O1381:P1381"/>
    <mergeCell ref="O1382:P1382"/>
    <mergeCell ref="M1450:O1450"/>
    <mergeCell ref="M1451:O1451"/>
    <mergeCell ref="M1452:O1452"/>
    <mergeCell ref="M1453:O1453"/>
    <mergeCell ref="M1454:O1454"/>
    <mergeCell ref="G1459:H1459"/>
    <mergeCell ref="G1460:H1460"/>
    <mergeCell ref="G1461:H1461"/>
    <mergeCell ref="G1462:H1462"/>
    <mergeCell ref="G1463:H1463"/>
    <mergeCell ref="G1464:H1464"/>
    <mergeCell ref="G1465:H1465"/>
    <mergeCell ref="G1466:H1466"/>
    <mergeCell ref="G1467:H1467"/>
    <mergeCell ref="G1468:H1468"/>
    <mergeCell ref="G1469:H1469"/>
    <mergeCell ref="G1470:H1470"/>
    <mergeCell ref="G1471:H1471"/>
    <mergeCell ref="G1472:H1472"/>
    <mergeCell ref="G1473:H1473"/>
    <mergeCell ref="G1474:H1474"/>
    <mergeCell ref="G1475:H1475"/>
    <mergeCell ref="G1476:H1476"/>
    <mergeCell ref="G1477:H1477"/>
    <mergeCell ref="G1478:H1478"/>
    <mergeCell ref="G1479:H1479"/>
    <mergeCell ref="G1480:H1480"/>
    <mergeCell ref="G1481:H1481"/>
    <mergeCell ref="M1490:O1490"/>
    <mergeCell ref="M1491:O1491"/>
    <mergeCell ref="G1492:H1492"/>
    <mergeCell ref="G1496:H1496"/>
    <mergeCell ref="G1497:H1497"/>
    <mergeCell ref="G1498:H1498"/>
    <mergeCell ref="G1482:H1482"/>
    <mergeCell ref="G1483:H1483"/>
    <mergeCell ref="G1484:H1484"/>
    <mergeCell ref="G1485:H1485"/>
    <mergeCell ref="G1486:H1486"/>
    <mergeCell ref="G1487:H1487"/>
    <mergeCell ref="G1488:H1488"/>
    <mergeCell ref="R2040:S2040"/>
    <mergeCell ref="R2041:S2041"/>
    <mergeCell ref="G2042:H2042"/>
    <mergeCell ref="G2043:H2043"/>
    <mergeCell ref="G2044:H2044"/>
    <mergeCell ref="G2045:H2045"/>
    <mergeCell ref="G2046:H2046"/>
    <mergeCell ref="R2052:S2052"/>
    <mergeCell ref="R2053:S2053"/>
    <mergeCell ref="R2054:S2054"/>
    <mergeCell ref="R2055:S2055"/>
    <mergeCell ref="R2056:S2056"/>
    <mergeCell ref="G2054:H2054"/>
    <mergeCell ref="G2055:H2055"/>
    <mergeCell ref="G2056:H2056"/>
    <mergeCell ref="G2047:H2047"/>
    <mergeCell ref="G2048:H2048"/>
    <mergeCell ref="G2049:H2049"/>
    <mergeCell ref="G2050:H2050"/>
    <mergeCell ref="G2051:H2051"/>
    <mergeCell ref="G2052:H2052"/>
    <mergeCell ref="G2053:H2053"/>
    <mergeCell ref="M1337:N1337"/>
    <mergeCell ref="M1338:N1338"/>
    <mergeCell ref="N1322:O1322"/>
    <mergeCell ref="N1323:O1323"/>
    <mergeCell ref="N1324:O1324"/>
    <mergeCell ref="N1325:O1325"/>
    <mergeCell ref="N1326:O1326"/>
    <mergeCell ref="N1327:O1327"/>
    <mergeCell ref="N1328:O1328"/>
    <mergeCell ref="O1388:P1388"/>
    <mergeCell ref="O1389:P1389"/>
    <mergeCell ref="O1395:P1395"/>
    <mergeCell ref="M1396:N1396"/>
    <mergeCell ref="R1396:V1396"/>
    <mergeCell ref="M1397:N1397"/>
    <mergeCell ref="M1398:O1398"/>
    <mergeCell ref="M1399:O1399"/>
    <mergeCell ref="R1399:V1399"/>
    <mergeCell ref="M1400:O1400"/>
    <mergeCell ref="M1401:O1401"/>
    <mergeCell ref="M1410:N1410"/>
    <mergeCell ref="M1411:N1411"/>
    <mergeCell ref="M1412:N1412"/>
    <mergeCell ref="M1413:N1413"/>
    <mergeCell ref="M1414:N1414"/>
    <mergeCell ref="M1415:N1415"/>
    <mergeCell ref="M1416:N1416"/>
    <mergeCell ref="M1417:N1417"/>
    <mergeCell ref="M1436:N1436"/>
    <mergeCell ref="M1437:O1437"/>
    <mergeCell ref="M1442:O1442"/>
    <mergeCell ref="M1443:O1443"/>
    <mergeCell ref="M1444:N1444"/>
    <mergeCell ref="M1445:N1445"/>
    <mergeCell ref="M1446:N1446"/>
    <mergeCell ref="M1448:O1448"/>
    <mergeCell ref="M1449:O1449"/>
    <mergeCell ref="R1448:S1448"/>
    <mergeCell ref="R1449:S1449"/>
    <mergeCell ref="R1450:S1450"/>
    <mergeCell ref="R1451:S1451"/>
    <mergeCell ref="R2037:S2037"/>
    <mergeCell ref="R2038:S2038"/>
    <mergeCell ref="R2039:S2039"/>
  </mergeCells>
  <hyperlinks>
    <hyperlink r:id="rId2" ref="F9"/>
    <hyperlink r:id="rId3" ref="BR312"/>
    <hyperlink r:id="rId4" ref="BR313"/>
    <hyperlink r:id="rId5" ref="BR314"/>
    <hyperlink r:id="rId6" ref="BR315"/>
    <hyperlink r:id="rId7" ref="BR316"/>
    <hyperlink r:id="rId8" ref="BR317"/>
    <hyperlink r:id="rId9" ref="BR318"/>
    <hyperlink r:id="rId10" ref="BR319"/>
    <hyperlink r:id="rId11" ref="BR320"/>
    <hyperlink r:id="rId12" ref="BR321"/>
    <hyperlink r:id="rId13" ref="BR473"/>
  </hyperlinks>
  <drawing r:id="rId14"/>
  <legacy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49.86"/>
    <col customWidth="1" min="6" max="6" width="18.29"/>
    <col customWidth="1" min="7" max="8" width="27.57"/>
    <col customWidth="1" min="9" max="9" width="22.29"/>
  </cols>
  <sheetData>
    <row r="1">
      <c r="A1" s="50" t="s">
        <v>1038</v>
      </c>
      <c r="B1" s="50" t="s">
        <v>16</v>
      </c>
      <c r="C1" s="50" t="s">
        <v>1039</v>
      </c>
      <c r="D1" s="50" t="s">
        <v>1040</v>
      </c>
      <c r="E1" s="50" t="s">
        <v>17</v>
      </c>
      <c r="F1" s="72" t="s">
        <v>1041</v>
      </c>
      <c r="G1" s="72" t="s">
        <v>1042</v>
      </c>
      <c r="H1" s="72" t="s">
        <v>1043</v>
      </c>
      <c r="I1" s="50" t="s">
        <v>1044</v>
      </c>
      <c r="J1" s="50" t="s">
        <v>1045</v>
      </c>
      <c r="K1" s="50" t="s">
        <v>1046</v>
      </c>
      <c r="L1" s="50" t="s">
        <v>1047</v>
      </c>
      <c r="M1" s="50" t="s">
        <v>1048</v>
      </c>
      <c r="N1" s="50" t="s">
        <v>1049</v>
      </c>
      <c r="O1" s="50" t="s">
        <v>1050</v>
      </c>
      <c r="P1" s="73" t="s">
        <v>1051</v>
      </c>
      <c r="Q1" s="50" t="s">
        <v>1052</v>
      </c>
      <c r="R1" s="50" t="s">
        <v>1053</v>
      </c>
      <c r="S1" s="50" t="s">
        <v>1054</v>
      </c>
      <c r="T1" s="50" t="s">
        <v>1055</v>
      </c>
      <c r="U1" s="50" t="s">
        <v>1056</v>
      </c>
      <c r="V1" s="50" t="s">
        <v>1057</v>
      </c>
      <c r="W1" s="50" t="s">
        <v>1058</v>
      </c>
      <c r="X1" s="50" t="s">
        <v>1059</v>
      </c>
      <c r="Y1" s="50" t="s">
        <v>1060</v>
      </c>
      <c r="Z1" s="50" t="s">
        <v>1061</v>
      </c>
      <c r="AA1" s="50" t="s">
        <v>1062</v>
      </c>
      <c r="AB1" s="50" t="s">
        <v>1063</v>
      </c>
      <c r="AC1" s="50" t="s">
        <v>1064</v>
      </c>
      <c r="AD1" s="50" t="s">
        <v>1065</v>
      </c>
      <c r="AE1" s="50"/>
      <c r="AF1" s="50"/>
    </row>
    <row r="2" hidden="1">
      <c r="A2" s="70">
        <v>2329.0</v>
      </c>
      <c r="B2" s="50" t="s">
        <v>1066</v>
      </c>
      <c r="C2" s="50" t="s">
        <v>1067</v>
      </c>
      <c r="D2" s="50" t="s">
        <v>1068</v>
      </c>
      <c r="E2" s="70">
        <v>2015.0</v>
      </c>
      <c r="F2" s="74" t="s">
        <v>80</v>
      </c>
      <c r="G2" s="74" t="s">
        <v>1069</v>
      </c>
      <c r="H2" s="74"/>
      <c r="I2" s="50" t="s">
        <v>1070</v>
      </c>
      <c r="J2" s="70">
        <v>5.0</v>
      </c>
      <c r="K2" s="70">
        <v>2.0</v>
      </c>
      <c r="L2" s="75"/>
      <c r="M2" s="70">
        <v>127.0</v>
      </c>
      <c r="N2" s="70">
        <v>131.0</v>
      </c>
      <c r="O2" s="50" t="s">
        <v>336</v>
      </c>
      <c r="P2" s="70">
        <v>203.0</v>
      </c>
      <c r="Q2" s="70">
        <v>1.0</v>
      </c>
      <c r="R2" s="50" t="s">
        <v>1071</v>
      </c>
      <c r="S2" s="75"/>
      <c r="T2" s="75"/>
      <c r="U2" s="50" t="s">
        <v>1072</v>
      </c>
      <c r="V2" s="50" t="s">
        <v>1073</v>
      </c>
      <c r="W2" s="73" t="s">
        <v>1074</v>
      </c>
      <c r="Y2" s="50" t="s">
        <v>1075</v>
      </c>
      <c r="Z2" s="50" t="s">
        <v>1076</v>
      </c>
      <c r="AA2" s="75"/>
      <c r="AB2" s="50" t="s">
        <v>1077</v>
      </c>
      <c r="AC2" s="50" t="s">
        <v>1078</v>
      </c>
      <c r="AE2" s="50"/>
      <c r="AF2" s="50"/>
    </row>
    <row r="3" hidden="1">
      <c r="A3" s="70">
        <v>2542.0</v>
      </c>
      <c r="B3" s="50" t="s">
        <v>1079</v>
      </c>
      <c r="C3" s="50" t="s">
        <v>1080</v>
      </c>
      <c r="D3" s="50" t="s">
        <v>1081</v>
      </c>
      <c r="E3" s="70">
        <v>2014.0</v>
      </c>
      <c r="F3" s="74" t="s">
        <v>80</v>
      </c>
      <c r="G3" s="74" t="s">
        <v>1069</v>
      </c>
      <c r="H3" s="74"/>
      <c r="I3" s="50" t="s">
        <v>1082</v>
      </c>
      <c r="J3" s="70">
        <v>6.0</v>
      </c>
      <c r="K3" s="50" t="s">
        <v>1083</v>
      </c>
      <c r="L3" s="75"/>
      <c r="M3" s="70">
        <v>137.0</v>
      </c>
      <c r="N3" s="70">
        <v>166.0</v>
      </c>
      <c r="O3" s="50" t="s">
        <v>336</v>
      </c>
      <c r="P3" s="70">
        <v>108.0</v>
      </c>
      <c r="Q3" s="70">
        <v>1.0</v>
      </c>
      <c r="R3" s="50" t="s">
        <v>1084</v>
      </c>
      <c r="S3" s="75"/>
      <c r="T3" s="75"/>
      <c r="U3" s="50" t="s">
        <v>1085</v>
      </c>
      <c r="W3" s="73" t="s">
        <v>1086</v>
      </c>
      <c r="Y3" s="50" t="s">
        <v>1075</v>
      </c>
      <c r="Z3" s="50" t="s">
        <v>1076</v>
      </c>
      <c r="AA3" s="75"/>
      <c r="AB3" s="50" t="s">
        <v>1077</v>
      </c>
      <c r="AC3" s="50" t="s">
        <v>1087</v>
      </c>
      <c r="AE3" s="50"/>
      <c r="AF3" s="50"/>
    </row>
    <row r="4" hidden="1">
      <c r="A4" s="76">
        <v>1812.0</v>
      </c>
      <c r="B4" s="77" t="s">
        <v>1088</v>
      </c>
      <c r="C4" s="77" t="s">
        <v>1080</v>
      </c>
      <c r="D4" s="77" t="s">
        <v>1089</v>
      </c>
      <c r="E4" s="76">
        <v>2016.0</v>
      </c>
      <c r="F4" s="42" t="s">
        <v>109</v>
      </c>
      <c r="G4" s="42" t="s">
        <v>1069</v>
      </c>
      <c r="H4" s="42"/>
      <c r="I4" s="77" t="s">
        <v>1090</v>
      </c>
      <c r="J4" s="76">
        <v>132.0</v>
      </c>
      <c r="K4" s="77"/>
      <c r="L4" s="77"/>
      <c r="M4" s="76">
        <v>5.0</v>
      </c>
      <c r="N4" s="76">
        <v>18.0</v>
      </c>
      <c r="O4" s="77" t="s">
        <v>336</v>
      </c>
      <c r="P4" s="76">
        <v>11.0</v>
      </c>
      <c r="Q4" s="77" t="s">
        <v>336</v>
      </c>
      <c r="R4" s="77" t="s">
        <v>1084</v>
      </c>
      <c r="S4" s="76">
        <v>1.0</v>
      </c>
      <c r="T4" s="77" t="s">
        <v>1071</v>
      </c>
      <c r="U4" s="78" t="s">
        <v>1091</v>
      </c>
      <c r="V4" s="77"/>
      <c r="W4" s="79" t="s">
        <v>1092</v>
      </c>
      <c r="X4" s="77"/>
      <c r="Y4" s="77" t="s">
        <v>1075</v>
      </c>
      <c r="Z4" s="77" t="s">
        <v>1076</v>
      </c>
      <c r="AA4" s="77"/>
      <c r="AB4" s="77" t="s">
        <v>1077</v>
      </c>
      <c r="AC4" s="78" t="s">
        <v>1093</v>
      </c>
      <c r="AD4" s="77"/>
      <c r="AE4" s="77"/>
      <c r="AF4" s="77"/>
    </row>
    <row r="5" hidden="1">
      <c r="A5" s="70">
        <v>194.0</v>
      </c>
      <c r="B5" s="50" t="s">
        <v>1094</v>
      </c>
      <c r="C5" s="80">
        <v>5.72E10</v>
      </c>
      <c r="D5" s="50" t="s">
        <v>1095</v>
      </c>
      <c r="E5" s="70">
        <v>2020.0</v>
      </c>
      <c r="F5" s="74" t="s">
        <v>109</v>
      </c>
      <c r="G5" s="74" t="s">
        <v>1069</v>
      </c>
      <c r="H5" s="74"/>
      <c r="I5" s="50" t="s">
        <v>1082</v>
      </c>
      <c r="J5" s="70">
        <v>12.0</v>
      </c>
      <c r="K5" s="70">
        <v>2.0</v>
      </c>
      <c r="L5" s="75"/>
      <c r="M5" s="70">
        <v>340.0</v>
      </c>
      <c r="N5" s="70">
        <v>373.0</v>
      </c>
      <c r="O5" s="50" t="s">
        <v>336</v>
      </c>
      <c r="P5" s="70">
        <v>1.0</v>
      </c>
      <c r="Q5" s="70">
        <v>1.0</v>
      </c>
      <c r="R5" s="50" t="s">
        <v>1071</v>
      </c>
      <c r="S5" s="75"/>
      <c r="T5" s="75"/>
      <c r="U5" s="50" t="s">
        <v>1096</v>
      </c>
      <c r="V5" s="50" t="s">
        <v>1097</v>
      </c>
      <c r="W5" s="73" t="s">
        <v>1098</v>
      </c>
      <c r="Y5" s="50" t="s">
        <v>1075</v>
      </c>
      <c r="Z5" s="50" t="s">
        <v>1076</v>
      </c>
      <c r="AA5" s="75"/>
      <c r="AB5" s="50" t="s">
        <v>1077</v>
      </c>
      <c r="AC5" s="50" t="s">
        <v>1099</v>
      </c>
      <c r="AE5" s="50"/>
      <c r="AF5" s="50"/>
    </row>
    <row r="6" hidden="1">
      <c r="A6" s="70">
        <v>730.0</v>
      </c>
      <c r="B6" s="50" t="s">
        <v>1100</v>
      </c>
      <c r="C6" s="50" t="s">
        <v>1101</v>
      </c>
      <c r="D6" s="50" t="s">
        <v>1102</v>
      </c>
      <c r="E6" s="70">
        <v>2019.0</v>
      </c>
      <c r="F6" s="74" t="s">
        <v>91</v>
      </c>
      <c r="G6" s="74" t="s">
        <v>1069</v>
      </c>
      <c r="H6" s="74"/>
      <c r="I6" s="50" t="s">
        <v>1103</v>
      </c>
      <c r="J6" s="70">
        <v>6.0</v>
      </c>
      <c r="K6" s="70">
        <v>2.0</v>
      </c>
      <c r="L6" s="75"/>
      <c r="M6" s="70">
        <v>243.0</v>
      </c>
      <c r="N6" s="70">
        <v>273.0</v>
      </c>
      <c r="O6" s="50" t="s">
        <v>336</v>
      </c>
      <c r="P6" s="70">
        <v>5.0</v>
      </c>
      <c r="Q6" s="70">
        <v>1.0</v>
      </c>
      <c r="R6" s="50" t="s">
        <v>1084</v>
      </c>
      <c r="S6" s="75"/>
      <c r="T6" s="75"/>
      <c r="U6" s="50" t="s">
        <v>1104</v>
      </c>
      <c r="W6" s="73" t="s">
        <v>1105</v>
      </c>
      <c r="Y6" s="50" t="s">
        <v>1075</v>
      </c>
      <c r="Z6" s="50" t="s">
        <v>1076</v>
      </c>
      <c r="AA6" s="75"/>
      <c r="AB6" s="50" t="s">
        <v>1077</v>
      </c>
      <c r="AC6" s="50" t="s">
        <v>1106</v>
      </c>
      <c r="AE6" s="50"/>
      <c r="AF6" s="50"/>
    </row>
    <row r="7" hidden="1">
      <c r="A7" s="70">
        <v>71.0</v>
      </c>
      <c r="B7" s="50" t="s">
        <v>1107</v>
      </c>
      <c r="C7" s="50" t="s">
        <v>1108</v>
      </c>
      <c r="D7" s="50" t="s">
        <v>1109</v>
      </c>
      <c r="E7" s="70">
        <v>2020.0</v>
      </c>
      <c r="F7" s="74" t="s">
        <v>91</v>
      </c>
      <c r="G7" s="74" t="s">
        <v>1069</v>
      </c>
      <c r="H7" s="74"/>
      <c r="I7" s="50" t="s">
        <v>1110</v>
      </c>
      <c r="J7" s="70">
        <v>103.0</v>
      </c>
      <c r="K7" s="75"/>
      <c r="L7" s="70">
        <v>102360.0</v>
      </c>
      <c r="M7" s="75"/>
      <c r="N7" s="75"/>
      <c r="O7" s="50" t="s">
        <v>336</v>
      </c>
      <c r="P7" s="50" t="s">
        <v>336</v>
      </c>
      <c r="Q7" s="70">
        <v>1.0</v>
      </c>
      <c r="R7" s="50" t="s">
        <v>1111</v>
      </c>
      <c r="S7" s="75"/>
      <c r="T7" s="75"/>
      <c r="U7" s="50" t="s">
        <v>1112</v>
      </c>
      <c r="W7" s="73" t="s">
        <v>1113</v>
      </c>
      <c r="Y7" s="50" t="s">
        <v>1075</v>
      </c>
      <c r="Z7" s="50" t="s">
        <v>1076</v>
      </c>
      <c r="AA7" s="50" t="s">
        <v>1114</v>
      </c>
      <c r="AB7" s="50" t="s">
        <v>1077</v>
      </c>
      <c r="AC7" s="50" t="s">
        <v>1115</v>
      </c>
      <c r="AE7" s="50"/>
      <c r="AF7" s="50"/>
    </row>
    <row r="8" hidden="1">
      <c r="A8" s="70">
        <v>2820.0</v>
      </c>
      <c r="B8" s="50" t="s">
        <v>1116</v>
      </c>
      <c r="C8" s="50" t="s">
        <v>1117</v>
      </c>
      <c r="D8" s="50" t="s">
        <v>1118</v>
      </c>
      <c r="E8" s="70">
        <v>2013.0</v>
      </c>
      <c r="F8" s="74" t="s">
        <v>91</v>
      </c>
      <c r="G8" s="74" t="s">
        <v>1069</v>
      </c>
      <c r="H8" s="74"/>
      <c r="I8" s="50" t="s">
        <v>1070</v>
      </c>
      <c r="J8" s="70">
        <v>3.0</v>
      </c>
      <c r="K8" s="70">
        <v>8.0</v>
      </c>
      <c r="L8" s="75"/>
      <c r="M8" s="70">
        <v>722.0</v>
      </c>
      <c r="N8" s="70">
        <v>724.0</v>
      </c>
      <c r="O8" s="50" t="s">
        <v>336</v>
      </c>
      <c r="P8" s="70">
        <v>5.0</v>
      </c>
      <c r="Q8" s="70">
        <v>1.0</v>
      </c>
      <c r="R8" s="50" t="s">
        <v>1119</v>
      </c>
      <c r="S8" s="75"/>
      <c r="T8" s="75"/>
      <c r="U8" s="50" t="s">
        <v>1120</v>
      </c>
      <c r="W8" s="73" t="s">
        <v>1121</v>
      </c>
      <c r="Y8" s="50" t="s">
        <v>1075</v>
      </c>
      <c r="Z8" s="50" t="s">
        <v>1076</v>
      </c>
      <c r="AA8" s="75"/>
      <c r="AB8" s="50" t="s">
        <v>1077</v>
      </c>
      <c r="AC8" s="50" t="s">
        <v>1122</v>
      </c>
      <c r="AE8" s="50"/>
      <c r="AF8" s="50"/>
    </row>
    <row r="9" hidden="1">
      <c r="A9" s="50">
        <v>1255.0</v>
      </c>
      <c r="B9" s="50" t="s">
        <v>155</v>
      </c>
      <c r="C9" s="50" t="s">
        <v>1123</v>
      </c>
      <c r="D9" s="50" t="s">
        <v>1124</v>
      </c>
      <c r="E9" s="50">
        <v>2018.0</v>
      </c>
      <c r="F9" s="50" t="s">
        <v>758</v>
      </c>
      <c r="G9" s="50" t="s">
        <v>1069</v>
      </c>
      <c r="H9" s="50"/>
      <c r="I9" s="50" t="s">
        <v>1125</v>
      </c>
      <c r="J9" s="50">
        <v>16.0</v>
      </c>
      <c r="K9" s="50">
        <v>1.0</v>
      </c>
      <c r="L9" s="50"/>
      <c r="M9" s="50">
        <v>1.0</v>
      </c>
      <c r="N9" s="50">
        <v>44.0</v>
      </c>
      <c r="O9" s="50" t="s">
        <v>336</v>
      </c>
      <c r="P9" s="50">
        <v>16.0</v>
      </c>
      <c r="Q9" s="50">
        <v>1.0</v>
      </c>
      <c r="R9" s="50" t="s">
        <v>1084</v>
      </c>
      <c r="S9" s="50"/>
      <c r="T9" s="50"/>
      <c r="U9" s="50" t="s">
        <v>1126</v>
      </c>
      <c r="V9" s="50"/>
      <c r="W9" s="73" t="s">
        <v>1127</v>
      </c>
      <c r="X9" s="50"/>
      <c r="Y9" s="50" t="s">
        <v>1075</v>
      </c>
      <c r="Z9" s="50" t="s">
        <v>1076</v>
      </c>
      <c r="AA9" s="50" t="s">
        <v>1114</v>
      </c>
      <c r="AB9" s="50" t="s">
        <v>1077</v>
      </c>
      <c r="AC9" s="50" t="s">
        <v>1128</v>
      </c>
      <c r="AD9" s="50"/>
      <c r="AE9" s="50"/>
      <c r="AF9" s="50"/>
    </row>
    <row r="10" hidden="1">
      <c r="A10" s="50">
        <v>3781.0</v>
      </c>
      <c r="B10" s="50" t="s">
        <v>1129</v>
      </c>
      <c r="C10" s="50" t="s">
        <v>336</v>
      </c>
      <c r="D10" s="50" t="s">
        <v>1130</v>
      </c>
      <c r="E10" s="50">
        <v>2014.0</v>
      </c>
      <c r="F10" s="50" t="s">
        <v>758</v>
      </c>
      <c r="G10" s="50" t="s">
        <v>1069</v>
      </c>
      <c r="H10" s="50"/>
      <c r="I10" s="50" t="s">
        <v>1103</v>
      </c>
      <c r="J10" s="50">
        <v>1.0</v>
      </c>
      <c r="K10" s="50">
        <v>43832.0</v>
      </c>
      <c r="L10" s="50" t="s">
        <v>336</v>
      </c>
      <c r="M10" s="50">
        <v>273.0</v>
      </c>
      <c r="N10" s="50" t="s">
        <v>336</v>
      </c>
      <c r="O10" s="50" t="s">
        <v>336</v>
      </c>
      <c r="P10" s="50" t="s">
        <v>336</v>
      </c>
      <c r="Q10" s="50">
        <v>1.0</v>
      </c>
      <c r="R10" s="50" t="s">
        <v>1119</v>
      </c>
      <c r="S10" s="50"/>
      <c r="T10" s="50"/>
      <c r="U10" s="50"/>
      <c r="V10" s="50"/>
      <c r="W10" s="73" t="s">
        <v>1131</v>
      </c>
      <c r="X10" s="50"/>
      <c r="Y10" s="50" t="s">
        <v>1132</v>
      </c>
      <c r="Z10" s="50" t="s">
        <v>336</v>
      </c>
      <c r="AA10" s="50" t="s">
        <v>336</v>
      </c>
      <c r="AB10" s="50" t="s">
        <v>1133</v>
      </c>
      <c r="AC10" s="50" t="s">
        <v>336</v>
      </c>
      <c r="AD10" s="50" t="s">
        <v>336</v>
      </c>
      <c r="AE10" s="50"/>
      <c r="AF10" s="50"/>
    </row>
    <row r="11" hidden="1">
      <c r="A11" s="50">
        <v>8.0</v>
      </c>
      <c r="B11" s="50" t="s">
        <v>1134</v>
      </c>
      <c r="C11" s="50" t="s">
        <v>1135</v>
      </c>
      <c r="D11" s="50" t="s">
        <v>1136</v>
      </c>
      <c r="E11" s="50">
        <v>2020.0</v>
      </c>
      <c r="F11" s="50" t="s">
        <v>758</v>
      </c>
      <c r="G11" s="50" t="s">
        <v>1137</v>
      </c>
      <c r="H11" s="50"/>
      <c r="I11" s="50" t="s">
        <v>1138</v>
      </c>
      <c r="J11" s="50">
        <v>11.0</v>
      </c>
      <c r="K11" s="50">
        <v>1.0</v>
      </c>
      <c r="L11" s="50">
        <v>110.0</v>
      </c>
      <c r="M11" s="50"/>
      <c r="N11" s="50"/>
      <c r="O11" s="50" t="s">
        <v>336</v>
      </c>
      <c r="P11" s="50">
        <v>6.0</v>
      </c>
      <c r="Q11" s="50">
        <v>1.0</v>
      </c>
      <c r="R11" s="50" t="s">
        <v>1071</v>
      </c>
      <c r="S11" s="50"/>
      <c r="T11" s="50"/>
      <c r="U11" s="50" t="s">
        <v>1139</v>
      </c>
      <c r="V11" s="50" t="s">
        <v>1140</v>
      </c>
      <c r="W11" s="73" t="s">
        <v>1141</v>
      </c>
      <c r="X11" s="50"/>
      <c r="Y11" s="50" t="s">
        <v>1075</v>
      </c>
      <c r="Z11" s="50" t="s">
        <v>1076</v>
      </c>
      <c r="AA11" s="50" t="s">
        <v>1114</v>
      </c>
      <c r="AB11" s="50" t="s">
        <v>1077</v>
      </c>
      <c r="AC11" s="50" t="s">
        <v>1142</v>
      </c>
      <c r="AD11" s="50"/>
      <c r="AE11" s="50"/>
      <c r="AF11" s="50"/>
    </row>
    <row r="12" hidden="1">
      <c r="A12" s="70">
        <v>620.0</v>
      </c>
      <c r="B12" s="50" t="s">
        <v>129</v>
      </c>
      <c r="C12" s="50" t="s">
        <v>1143</v>
      </c>
      <c r="D12" s="50" t="s">
        <v>1144</v>
      </c>
      <c r="E12" s="70">
        <v>2019.0</v>
      </c>
      <c r="F12" s="74" t="s">
        <v>128</v>
      </c>
      <c r="G12" s="74" t="s">
        <v>1069</v>
      </c>
      <c r="H12" s="74"/>
      <c r="I12" s="50" t="s">
        <v>1110</v>
      </c>
      <c r="J12" s="70">
        <v>96.0</v>
      </c>
      <c r="K12" s="75"/>
      <c r="L12" s="75"/>
      <c r="M12" s="70">
        <v>108.0</v>
      </c>
      <c r="N12" s="70">
        <v>129.0</v>
      </c>
      <c r="O12" s="50" t="s">
        <v>336</v>
      </c>
      <c r="P12" s="70">
        <v>7.0</v>
      </c>
      <c r="Q12" s="70">
        <v>1.0</v>
      </c>
      <c r="R12" s="50" t="s">
        <v>1071</v>
      </c>
      <c r="S12" s="75"/>
      <c r="T12" s="75"/>
      <c r="U12" s="50" t="s">
        <v>1145</v>
      </c>
      <c r="V12" s="50" t="s">
        <v>1146</v>
      </c>
      <c r="W12" s="73" t="s">
        <v>1147</v>
      </c>
      <c r="Y12" s="50" t="s">
        <v>1075</v>
      </c>
      <c r="Z12" s="50" t="s">
        <v>1076</v>
      </c>
      <c r="AA12" s="50" t="s">
        <v>1114</v>
      </c>
      <c r="AB12" s="50" t="s">
        <v>1077</v>
      </c>
      <c r="AC12" s="50" t="s">
        <v>1148</v>
      </c>
      <c r="AE12" s="50"/>
      <c r="AF12" s="50"/>
    </row>
    <row r="13" hidden="1">
      <c r="A13" s="76">
        <v>2407.0</v>
      </c>
      <c r="B13" s="77" t="s">
        <v>136</v>
      </c>
      <c r="C13" s="77" t="s">
        <v>1149</v>
      </c>
      <c r="D13" s="77" t="s">
        <v>1150</v>
      </c>
      <c r="E13" s="76">
        <v>2015.0</v>
      </c>
      <c r="F13" s="42" t="s">
        <v>128</v>
      </c>
      <c r="G13" s="42" t="s">
        <v>1069</v>
      </c>
      <c r="H13" s="42"/>
      <c r="I13" s="77" t="s">
        <v>1151</v>
      </c>
      <c r="J13" s="76">
        <v>125.0</v>
      </c>
      <c r="K13" s="76">
        <v>583.0</v>
      </c>
      <c r="L13" s="77"/>
      <c r="M13" s="76">
        <v>574.0</v>
      </c>
      <c r="N13" s="76">
        <v>620.0</v>
      </c>
      <c r="O13" s="77" t="s">
        <v>336</v>
      </c>
      <c r="P13" s="76">
        <v>102.0</v>
      </c>
      <c r="Q13" s="77" t="s">
        <v>336</v>
      </c>
      <c r="R13" s="77" t="s">
        <v>1084</v>
      </c>
      <c r="S13" s="76">
        <v>1.0</v>
      </c>
      <c r="T13" s="77" t="s">
        <v>1152</v>
      </c>
      <c r="U13" s="78" t="s">
        <v>1153</v>
      </c>
      <c r="V13" s="77"/>
      <c r="W13" s="79" t="s">
        <v>1154</v>
      </c>
      <c r="X13" s="77"/>
      <c r="Y13" s="77" t="s">
        <v>1075</v>
      </c>
      <c r="Z13" s="77" t="s">
        <v>1076</v>
      </c>
      <c r="AA13" s="77" t="s">
        <v>1114</v>
      </c>
      <c r="AB13" s="77" t="s">
        <v>1077</v>
      </c>
      <c r="AC13" s="78" t="s">
        <v>1155</v>
      </c>
      <c r="AD13" s="77"/>
      <c r="AE13" s="77"/>
      <c r="AF13" s="77"/>
    </row>
    <row r="14" hidden="1">
      <c r="A14" s="81">
        <v>3168.0</v>
      </c>
      <c r="B14" s="82" t="s">
        <v>142</v>
      </c>
      <c r="C14" s="81">
        <v>2.17343061E10</v>
      </c>
      <c r="D14" s="82" t="s">
        <v>1156</v>
      </c>
      <c r="E14" s="81">
        <v>2011.0</v>
      </c>
      <c r="F14" s="83" t="s">
        <v>128</v>
      </c>
      <c r="G14" s="83" t="s">
        <v>1069</v>
      </c>
      <c r="H14" s="83"/>
      <c r="I14" s="82" t="s">
        <v>1157</v>
      </c>
      <c r="J14" s="81">
        <v>108.0</v>
      </c>
      <c r="K14" s="81">
        <v>3.0</v>
      </c>
      <c r="L14" s="82"/>
      <c r="M14" s="81">
        <v>519.0</v>
      </c>
      <c r="N14" s="81">
        <v>541.0</v>
      </c>
      <c r="O14" s="82" t="s">
        <v>336</v>
      </c>
      <c r="P14" s="81">
        <v>46.0</v>
      </c>
      <c r="Q14" s="81">
        <v>0.0</v>
      </c>
      <c r="R14" s="82" t="s">
        <v>1119</v>
      </c>
      <c r="S14" s="81">
        <v>1.0</v>
      </c>
      <c r="T14" s="82" t="s">
        <v>1152</v>
      </c>
      <c r="U14" s="84" t="s">
        <v>1158</v>
      </c>
      <c r="V14" s="82"/>
      <c r="W14" s="85" t="s">
        <v>1159</v>
      </c>
      <c r="X14" s="82"/>
      <c r="Y14" s="82" t="s">
        <v>1075</v>
      </c>
      <c r="Z14" s="82" t="s">
        <v>1076</v>
      </c>
      <c r="AA14" s="82"/>
      <c r="AB14" s="82" t="s">
        <v>1077</v>
      </c>
      <c r="AC14" s="84" t="s">
        <v>1160</v>
      </c>
      <c r="AD14" s="82"/>
      <c r="AE14" s="82"/>
      <c r="AF14" s="82"/>
    </row>
    <row r="15" hidden="1">
      <c r="A15" s="70">
        <v>2473.0</v>
      </c>
      <c r="B15" s="50" t="s">
        <v>1161</v>
      </c>
      <c r="C15" s="50" t="s">
        <v>1162</v>
      </c>
      <c r="D15" s="50" t="s">
        <v>1163</v>
      </c>
      <c r="E15" s="70">
        <v>2014.0</v>
      </c>
      <c r="F15" s="50" t="s">
        <v>80</v>
      </c>
      <c r="G15" s="50" t="s">
        <v>1164</v>
      </c>
      <c r="H15" s="50" t="s">
        <v>1165</v>
      </c>
      <c r="I15" s="50" t="s">
        <v>1166</v>
      </c>
      <c r="J15" s="70">
        <v>262.0</v>
      </c>
      <c r="K15" s="75"/>
      <c r="L15" s="75"/>
      <c r="M15" s="70">
        <v>113.0</v>
      </c>
      <c r="N15" s="70">
        <v>126.0</v>
      </c>
      <c r="O15" s="50" t="s">
        <v>336</v>
      </c>
      <c r="P15" s="70">
        <v>19.0</v>
      </c>
      <c r="Q15" s="70">
        <v>1.0</v>
      </c>
      <c r="R15" s="50" t="s">
        <v>1084</v>
      </c>
      <c r="S15" s="75"/>
      <c r="T15" s="75"/>
      <c r="U15" s="50" t="s">
        <v>1167</v>
      </c>
      <c r="W15" s="73" t="s">
        <v>1168</v>
      </c>
      <c r="Y15" s="50" t="s">
        <v>1075</v>
      </c>
      <c r="Z15" s="50" t="s">
        <v>1076</v>
      </c>
      <c r="AA15" s="75"/>
      <c r="AB15" s="50" t="s">
        <v>1077</v>
      </c>
      <c r="AC15" s="50" t="s">
        <v>1169</v>
      </c>
      <c r="AE15" s="50"/>
      <c r="AF15" s="50"/>
    </row>
    <row r="16" hidden="1">
      <c r="A16" s="70">
        <v>2252.0</v>
      </c>
      <c r="B16" s="50" t="s">
        <v>1170</v>
      </c>
      <c r="C16" s="50" t="s">
        <v>1171</v>
      </c>
      <c r="D16" s="50" t="s">
        <v>1172</v>
      </c>
      <c r="E16" s="70">
        <v>2015.0</v>
      </c>
      <c r="F16" s="50" t="s">
        <v>109</v>
      </c>
      <c r="G16" s="50" t="s">
        <v>1137</v>
      </c>
      <c r="H16" s="50" t="s">
        <v>1173</v>
      </c>
      <c r="I16" s="50" t="s">
        <v>1174</v>
      </c>
      <c r="J16" s="70">
        <v>8.0</v>
      </c>
      <c r="K16" s="70">
        <v>2.0</v>
      </c>
      <c r="L16" s="75"/>
      <c r="M16" s="70">
        <v>9.0</v>
      </c>
      <c r="N16" s="70">
        <v>17.0</v>
      </c>
      <c r="O16" s="50" t="s">
        <v>336</v>
      </c>
      <c r="P16" s="70">
        <v>1.0</v>
      </c>
      <c r="Q16" s="70">
        <v>1.0</v>
      </c>
      <c r="R16" s="50" t="s">
        <v>1084</v>
      </c>
      <c r="S16" s="75"/>
      <c r="T16" s="75"/>
      <c r="U16" s="75"/>
      <c r="V16" s="75"/>
      <c r="W16" s="73" t="s">
        <v>1175</v>
      </c>
      <c r="Y16" s="50" t="s">
        <v>1075</v>
      </c>
      <c r="Z16" s="50" t="s">
        <v>1076</v>
      </c>
      <c r="AA16" s="75"/>
      <c r="AB16" s="50" t="s">
        <v>1077</v>
      </c>
      <c r="AC16" s="50" t="s">
        <v>1176</v>
      </c>
      <c r="AE16" s="50"/>
      <c r="AF16" s="50"/>
    </row>
    <row r="17" hidden="1">
      <c r="A17" s="70">
        <v>342.0</v>
      </c>
      <c r="B17" s="50" t="s">
        <v>1177</v>
      </c>
      <c r="C17" s="50" t="s">
        <v>1178</v>
      </c>
      <c r="D17" s="50" t="s">
        <v>1179</v>
      </c>
      <c r="E17" s="70">
        <v>2020.0</v>
      </c>
      <c r="F17" s="50" t="s">
        <v>128</v>
      </c>
      <c r="G17" s="50" t="s">
        <v>1137</v>
      </c>
      <c r="H17" s="86" t="s">
        <v>1180</v>
      </c>
      <c r="I17" s="50" t="s">
        <v>1070</v>
      </c>
      <c r="L17" s="75"/>
      <c r="M17" s="75"/>
      <c r="N17" s="75"/>
      <c r="O17" s="50" t="s">
        <v>336</v>
      </c>
      <c r="P17" s="50" t="s">
        <v>336</v>
      </c>
      <c r="Q17" s="70">
        <v>1.0</v>
      </c>
      <c r="R17" s="50" t="s">
        <v>1084</v>
      </c>
      <c r="S17" s="75"/>
      <c r="T17" s="75"/>
      <c r="U17" s="50" t="s">
        <v>1181</v>
      </c>
      <c r="W17" s="73" t="s">
        <v>1182</v>
      </c>
      <c r="Y17" s="50" t="s">
        <v>1075</v>
      </c>
      <c r="Z17" s="50" t="s">
        <v>1183</v>
      </c>
      <c r="AA17" s="50" t="s">
        <v>1114</v>
      </c>
      <c r="AB17" s="50" t="s">
        <v>1077</v>
      </c>
      <c r="AC17" s="50" t="s">
        <v>1184</v>
      </c>
      <c r="AE17" s="50"/>
      <c r="AF17" s="50"/>
    </row>
    <row r="18" hidden="1">
      <c r="A18" s="70">
        <v>750.0</v>
      </c>
      <c r="B18" s="50" t="s">
        <v>1185</v>
      </c>
      <c r="C18" s="50" t="s">
        <v>1186</v>
      </c>
      <c r="D18" s="50" t="s">
        <v>1187</v>
      </c>
      <c r="E18" s="70">
        <v>2019.0</v>
      </c>
      <c r="F18" s="50" t="s">
        <v>91</v>
      </c>
      <c r="G18" s="50" t="s">
        <v>1069</v>
      </c>
      <c r="H18" s="50"/>
      <c r="I18" s="50" t="s">
        <v>1188</v>
      </c>
      <c r="J18" s="70">
        <v>211.0</v>
      </c>
      <c r="K18" s="75"/>
      <c r="L18" s="75"/>
      <c r="M18" s="70">
        <v>1434.0</v>
      </c>
      <c r="N18" s="70">
        <v>1443.0</v>
      </c>
      <c r="O18" s="50" t="s">
        <v>336</v>
      </c>
      <c r="P18" s="70">
        <v>5.0</v>
      </c>
      <c r="Q18" s="50" t="s">
        <v>336</v>
      </c>
      <c r="R18" s="50" t="s">
        <v>1084</v>
      </c>
      <c r="S18" s="70">
        <v>1.0</v>
      </c>
      <c r="T18" s="50" t="s">
        <v>1189</v>
      </c>
      <c r="U18" s="50" t="s">
        <v>1190</v>
      </c>
      <c r="W18" s="73" t="s">
        <v>1191</v>
      </c>
      <c r="Y18" s="50" t="s">
        <v>1075</v>
      </c>
      <c r="Z18" s="50" t="s">
        <v>1076</v>
      </c>
      <c r="AA18" s="75"/>
      <c r="AB18" s="50" t="s">
        <v>1077</v>
      </c>
      <c r="AC18" s="50" t="s">
        <v>1192</v>
      </c>
      <c r="AE18" s="50"/>
      <c r="AF18" s="50"/>
    </row>
    <row r="19">
      <c r="A19" s="70">
        <v>3768.0</v>
      </c>
      <c r="B19" s="50" t="s">
        <v>1193</v>
      </c>
      <c r="C19" s="50" t="s">
        <v>336</v>
      </c>
      <c r="D19" s="50" t="s">
        <v>1194</v>
      </c>
      <c r="E19" s="70">
        <v>2013.0</v>
      </c>
      <c r="F19" s="50" t="s">
        <v>674</v>
      </c>
      <c r="G19" s="50" t="s">
        <v>1195</v>
      </c>
      <c r="H19" s="50" t="s">
        <v>1196</v>
      </c>
      <c r="I19" s="50" t="s">
        <v>1197</v>
      </c>
      <c r="J19" s="70">
        <v>30.0</v>
      </c>
      <c r="K19" s="70">
        <v>4.0</v>
      </c>
      <c r="L19" s="50" t="s">
        <v>336</v>
      </c>
      <c r="M19" s="70">
        <v>19.0</v>
      </c>
      <c r="N19" s="50" t="s">
        <v>336</v>
      </c>
      <c r="O19" s="50" t="s">
        <v>336</v>
      </c>
      <c r="P19" s="50" t="s">
        <v>336</v>
      </c>
      <c r="Q19" s="70">
        <v>1.0</v>
      </c>
      <c r="R19" s="50" t="s">
        <v>1119</v>
      </c>
      <c r="S19" s="75"/>
      <c r="T19" s="75"/>
      <c r="U19" s="75"/>
      <c r="V19" s="75"/>
      <c r="W19" s="87" t="s">
        <v>1198</v>
      </c>
      <c r="Y19" s="50" t="s">
        <v>1132</v>
      </c>
      <c r="Z19" s="50" t="s">
        <v>336</v>
      </c>
      <c r="AA19" s="50" t="s">
        <v>336</v>
      </c>
      <c r="AB19" s="50" t="s">
        <v>1133</v>
      </c>
      <c r="AC19" s="50" t="s">
        <v>336</v>
      </c>
      <c r="AD19" s="50" t="s">
        <v>336</v>
      </c>
      <c r="AE19" s="50"/>
      <c r="AF19" s="50"/>
    </row>
    <row r="20" hidden="1">
      <c r="A20" s="50">
        <v>2883.0</v>
      </c>
      <c r="B20" s="50" t="s">
        <v>804</v>
      </c>
      <c r="C20" s="50" t="s">
        <v>1199</v>
      </c>
      <c r="D20" s="50" t="s">
        <v>1200</v>
      </c>
      <c r="E20" s="50">
        <v>2013.0</v>
      </c>
      <c r="F20" s="50" t="s">
        <v>758</v>
      </c>
      <c r="G20" s="50" t="s">
        <v>1069</v>
      </c>
      <c r="H20" s="50"/>
      <c r="I20" s="50" t="s">
        <v>1201</v>
      </c>
      <c r="J20" s="50">
        <v>4.0</v>
      </c>
      <c r="K20" s="50">
        <v>1.0</v>
      </c>
      <c r="L20" s="50">
        <v>1350001.0</v>
      </c>
      <c r="M20" s="50"/>
      <c r="N20" s="50"/>
      <c r="O20" s="50" t="s">
        <v>336</v>
      </c>
      <c r="P20" s="50">
        <v>16.0</v>
      </c>
      <c r="Q20" s="50">
        <v>1.0</v>
      </c>
      <c r="R20" s="50" t="s">
        <v>1119</v>
      </c>
      <c r="S20" s="50"/>
      <c r="T20" s="50"/>
      <c r="U20" s="50" t="s">
        <v>1202</v>
      </c>
      <c r="V20" s="50"/>
      <c r="W20" s="73" t="s">
        <v>1203</v>
      </c>
      <c r="X20" s="50"/>
      <c r="Y20" s="50" t="s">
        <v>1075</v>
      </c>
      <c r="Z20" s="50" t="s">
        <v>1076</v>
      </c>
      <c r="AA20" s="50"/>
      <c r="AB20" s="50" t="s">
        <v>1077</v>
      </c>
      <c r="AC20" s="50" t="s">
        <v>1204</v>
      </c>
      <c r="AD20" s="50"/>
      <c r="AE20" s="50"/>
      <c r="AF20" s="50"/>
    </row>
    <row r="21" hidden="1">
      <c r="A21" s="70">
        <v>1992.0</v>
      </c>
      <c r="B21" s="50" t="s">
        <v>323</v>
      </c>
      <c r="C21" s="50" t="s">
        <v>1205</v>
      </c>
      <c r="D21" s="50" t="s">
        <v>1206</v>
      </c>
      <c r="E21" s="70">
        <v>2016.0</v>
      </c>
      <c r="F21" s="50" t="s">
        <v>109</v>
      </c>
      <c r="G21" s="50" t="s">
        <v>1069</v>
      </c>
      <c r="H21" s="50"/>
      <c r="I21" s="50" t="s">
        <v>1110</v>
      </c>
      <c r="J21" s="70">
        <v>77.0</v>
      </c>
      <c r="K21" s="75"/>
      <c r="L21" s="75"/>
      <c r="M21" s="70">
        <v>75.0</v>
      </c>
      <c r="N21" s="70">
        <v>94.0</v>
      </c>
      <c r="O21" s="50" t="s">
        <v>336</v>
      </c>
      <c r="P21" s="70">
        <v>39.0</v>
      </c>
      <c r="Q21" s="70">
        <v>1.0</v>
      </c>
      <c r="R21" s="50" t="s">
        <v>1084</v>
      </c>
      <c r="S21" s="75"/>
      <c r="T21" s="75"/>
      <c r="U21" s="50" t="s">
        <v>1207</v>
      </c>
      <c r="W21" s="73" t="s">
        <v>1208</v>
      </c>
      <c r="Y21" s="50" t="s">
        <v>1075</v>
      </c>
      <c r="Z21" s="50" t="s">
        <v>1076</v>
      </c>
      <c r="AA21" s="75"/>
      <c r="AB21" s="50" t="s">
        <v>1077</v>
      </c>
      <c r="AC21" s="50" t="s">
        <v>1209</v>
      </c>
      <c r="AE21" s="50"/>
      <c r="AF21" s="50"/>
    </row>
    <row r="22" hidden="1">
      <c r="A22" s="70">
        <v>546.0</v>
      </c>
      <c r="B22" s="50" t="s">
        <v>225</v>
      </c>
      <c r="C22" s="80">
        <v>5.58E10</v>
      </c>
      <c r="D22" s="50" t="s">
        <v>1210</v>
      </c>
      <c r="E22" s="70">
        <v>2019.0</v>
      </c>
      <c r="F22" s="50" t="s">
        <v>80</v>
      </c>
      <c r="G22" s="50" t="s">
        <v>1069</v>
      </c>
      <c r="H22" s="50"/>
      <c r="I22" s="50" t="s">
        <v>1211</v>
      </c>
      <c r="J22" s="70">
        <v>83.0</v>
      </c>
      <c r="K22" s="75"/>
      <c r="L22" s="75"/>
      <c r="M22" s="70">
        <v>555.0</v>
      </c>
      <c r="N22" s="70">
        <v>566.0</v>
      </c>
      <c r="O22" s="50" t="s">
        <v>336</v>
      </c>
      <c r="P22" s="70">
        <v>8.0</v>
      </c>
      <c r="Q22" s="70">
        <v>1.0</v>
      </c>
      <c r="R22" s="50" t="s">
        <v>1212</v>
      </c>
      <c r="S22" s="75"/>
      <c r="T22" s="75"/>
      <c r="U22" s="50" t="s">
        <v>1213</v>
      </c>
      <c r="W22" s="73" t="s">
        <v>1214</v>
      </c>
      <c r="Y22" s="50" t="s">
        <v>1075</v>
      </c>
      <c r="Z22" s="50" t="s">
        <v>1076</v>
      </c>
      <c r="AA22" s="75"/>
      <c r="AB22" s="50" t="s">
        <v>1077</v>
      </c>
      <c r="AC22" s="50" t="s">
        <v>1215</v>
      </c>
      <c r="AE22" s="50"/>
      <c r="AF22" s="50"/>
    </row>
    <row r="23" hidden="1">
      <c r="A23" s="70">
        <v>3795.0</v>
      </c>
      <c r="B23" s="50" t="s">
        <v>291</v>
      </c>
      <c r="C23" s="50" t="s">
        <v>336</v>
      </c>
      <c r="D23" s="50" t="s">
        <v>1216</v>
      </c>
      <c r="E23" s="70">
        <v>2011.0</v>
      </c>
      <c r="F23" s="50" t="s">
        <v>80</v>
      </c>
      <c r="G23" s="50" t="s">
        <v>1069</v>
      </c>
      <c r="H23" s="50"/>
      <c r="I23" s="50" t="s">
        <v>1217</v>
      </c>
      <c r="J23" s="70">
        <v>5.0</v>
      </c>
      <c r="K23" s="75"/>
      <c r="L23" s="50" t="s">
        <v>336</v>
      </c>
      <c r="M23" s="75"/>
      <c r="N23" s="50" t="s">
        <v>336</v>
      </c>
      <c r="O23" s="50" t="s">
        <v>336</v>
      </c>
      <c r="P23" s="50" t="s">
        <v>336</v>
      </c>
      <c r="Q23" s="70">
        <v>1.0</v>
      </c>
      <c r="R23" s="50" t="s">
        <v>1119</v>
      </c>
      <c r="S23" s="75"/>
      <c r="T23" s="75"/>
      <c r="U23" s="75"/>
      <c r="V23" s="75"/>
      <c r="W23" s="73" t="s">
        <v>1218</v>
      </c>
      <c r="Y23" s="50" t="s">
        <v>1132</v>
      </c>
      <c r="Z23" s="50" t="s">
        <v>336</v>
      </c>
      <c r="AA23" s="50" t="s">
        <v>336</v>
      </c>
      <c r="AB23" s="50" t="s">
        <v>1133</v>
      </c>
      <c r="AC23" s="50" t="s">
        <v>336</v>
      </c>
      <c r="AD23" s="50" t="s">
        <v>336</v>
      </c>
      <c r="AE23" s="50"/>
      <c r="AF23" s="50"/>
    </row>
    <row r="24" hidden="1">
      <c r="A24" s="50">
        <v>343.0</v>
      </c>
      <c r="B24" s="50" t="s">
        <v>1219</v>
      </c>
      <c r="C24" s="50" t="s">
        <v>1220</v>
      </c>
      <c r="D24" s="50" t="s">
        <v>1221</v>
      </c>
      <c r="E24" s="50">
        <v>2020.0</v>
      </c>
      <c r="F24" s="50" t="s">
        <v>758</v>
      </c>
      <c r="G24" s="50" t="s">
        <v>1137</v>
      </c>
      <c r="H24" s="50" t="s">
        <v>1222</v>
      </c>
      <c r="I24" s="50" t="s">
        <v>1157</v>
      </c>
      <c r="J24" s="50">
        <v>158.0</v>
      </c>
      <c r="K24" s="50">
        <v>2.0</v>
      </c>
      <c r="L24" s="50"/>
      <c r="M24" s="50">
        <v>107.0</v>
      </c>
      <c r="N24" s="50">
        <v>124.0</v>
      </c>
      <c r="O24" s="50" t="s">
        <v>336</v>
      </c>
      <c r="P24" s="50" t="s">
        <v>336</v>
      </c>
      <c r="Q24" s="50">
        <v>1.0</v>
      </c>
      <c r="R24" s="50" t="s">
        <v>1084</v>
      </c>
      <c r="S24" s="50"/>
      <c r="T24" s="50"/>
      <c r="U24" s="50" t="s">
        <v>1223</v>
      </c>
      <c r="V24" s="50"/>
      <c r="W24" s="73" t="s">
        <v>1224</v>
      </c>
      <c r="X24" s="50"/>
      <c r="Y24" s="50" t="s">
        <v>1075</v>
      </c>
      <c r="Z24" s="50" t="s">
        <v>1076</v>
      </c>
      <c r="AA24" s="50" t="s">
        <v>1114</v>
      </c>
      <c r="AB24" s="50" t="s">
        <v>1077</v>
      </c>
      <c r="AC24" s="50" t="s">
        <v>1225</v>
      </c>
      <c r="AD24" s="50"/>
      <c r="AE24" s="50"/>
      <c r="AF24" s="50"/>
    </row>
    <row r="25" hidden="1">
      <c r="A25" s="70">
        <v>2523.0</v>
      </c>
      <c r="B25" s="50" t="s">
        <v>1226</v>
      </c>
      <c r="C25" s="80">
        <v>6.7E9</v>
      </c>
      <c r="D25" s="50" t="s">
        <v>1227</v>
      </c>
      <c r="E25" s="70">
        <v>2014.0</v>
      </c>
      <c r="F25" s="50" t="s">
        <v>109</v>
      </c>
      <c r="G25" s="50" t="s">
        <v>1069</v>
      </c>
      <c r="H25" s="50"/>
      <c r="I25" s="50" t="s">
        <v>1228</v>
      </c>
      <c r="J25" s="70">
        <v>67.0</v>
      </c>
      <c r="K25" s="75"/>
      <c r="L25" s="75"/>
      <c r="M25" s="70">
        <v>28.0</v>
      </c>
      <c r="N25" s="70">
        <v>41.0</v>
      </c>
      <c r="O25" s="50" t="s">
        <v>336</v>
      </c>
      <c r="P25" s="70">
        <v>15.0</v>
      </c>
      <c r="Q25" s="70">
        <v>1.0</v>
      </c>
      <c r="R25" s="50" t="s">
        <v>1084</v>
      </c>
      <c r="S25" s="75"/>
      <c r="T25" s="75"/>
      <c r="U25" s="50" t="s">
        <v>1229</v>
      </c>
      <c r="W25" s="73" t="s">
        <v>1230</v>
      </c>
      <c r="Y25" s="50" t="s">
        <v>1075</v>
      </c>
      <c r="Z25" s="50" t="s">
        <v>1076</v>
      </c>
      <c r="AA25" s="75"/>
      <c r="AB25" s="50" t="s">
        <v>1077</v>
      </c>
      <c r="AC25" s="50" t="s">
        <v>1231</v>
      </c>
      <c r="AE25" s="50"/>
      <c r="AF25" s="50"/>
    </row>
    <row r="26" hidden="1">
      <c r="A26" s="70">
        <v>588.0</v>
      </c>
      <c r="B26" s="50" t="s">
        <v>351</v>
      </c>
      <c r="C26" s="50" t="s">
        <v>1232</v>
      </c>
      <c r="D26" s="50" t="s">
        <v>1233</v>
      </c>
      <c r="E26" s="70">
        <v>2019.0</v>
      </c>
      <c r="F26" s="50" t="s">
        <v>109</v>
      </c>
      <c r="G26" s="50" t="s">
        <v>1069</v>
      </c>
      <c r="H26" s="50"/>
      <c r="I26" s="50" t="s">
        <v>1234</v>
      </c>
      <c r="J26" s="70">
        <v>73.0</v>
      </c>
      <c r="K26" s="70">
        <v>4.0</v>
      </c>
      <c r="L26" s="75"/>
      <c r="M26" s="70">
        <v>1237.0</v>
      </c>
      <c r="N26" s="70">
        <v>1264.0</v>
      </c>
      <c r="O26" s="50" t="s">
        <v>336</v>
      </c>
      <c r="P26" s="70">
        <v>1.0</v>
      </c>
      <c r="Q26" s="70">
        <v>1.0</v>
      </c>
      <c r="R26" s="50" t="s">
        <v>1189</v>
      </c>
      <c r="S26" s="75"/>
      <c r="T26" s="75"/>
      <c r="U26" s="50" t="s">
        <v>1235</v>
      </c>
      <c r="W26" s="73" t="s">
        <v>1236</v>
      </c>
      <c r="Y26" s="50" t="s">
        <v>1075</v>
      </c>
      <c r="Z26" s="50" t="s">
        <v>1076</v>
      </c>
      <c r="AA26" s="75"/>
      <c r="AB26" s="50" t="s">
        <v>1077</v>
      </c>
      <c r="AC26" s="50" t="s">
        <v>1237</v>
      </c>
      <c r="AE26" s="50"/>
      <c r="AF26" s="50"/>
    </row>
    <row r="27" hidden="1">
      <c r="A27" s="70">
        <v>2532.0</v>
      </c>
      <c r="B27" s="50" t="s">
        <v>305</v>
      </c>
      <c r="C27" s="50" t="s">
        <v>1238</v>
      </c>
      <c r="D27" s="50" t="s">
        <v>1239</v>
      </c>
      <c r="E27" s="70">
        <v>2014.0</v>
      </c>
      <c r="F27" s="50" t="s">
        <v>80</v>
      </c>
      <c r="G27" s="50" t="s">
        <v>1069</v>
      </c>
      <c r="H27" s="50"/>
      <c r="I27" s="50" t="s">
        <v>1240</v>
      </c>
      <c r="J27" s="70">
        <v>111.0</v>
      </c>
      <c r="K27" s="70">
        <v>10.0</v>
      </c>
      <c r="L27" s="75"/>
      <c r="M27" s="70">
        <v>3695.0</v>
      </c>
      <c r="N27" s="70">
        <v>3698.0</v>
      </c>
      <c r="O27" s="50" t="s">
        <v>336</v>
      </c>
      <c r="P27" s="70">
        <v>30.0</v>
      </c>
      <c r="Q27" s="70">
        <v>1.0</v>
      </c>
      <c r="R27" s="50" t="s">
        <v>1084</v>
      </c>
      <c r="S27" s="75"/>
      <c r="T27" s="75"/>
      <c r="U27" s="50" t="s">
        <v>1241</v>
      </c>
      <c r="W27" s="73" t="s">
        <v>1242</v>
      </c>
      <c r="Y27" s="50" t="s">
        <v>1075</v>
      </c>
      <c r="Z27" s="50" t="s">
        <v>1076</v>
      </c>
      <c r="AA27" s="50" t="s">
        <v>1114</v>
      </c>
      <c r="AB27" s="50" t="s">
        <v>1077</v>
      </c>
      <c r="AC27" s="50" t="s">
        <v>1243</v>
      </c>
      <c r="AE27" s="50"/>
      <c r="AF27" s="50"/>
    </row>
    <row r="28" hidden="1">
      <c r="A28" s="70">
        <v>3025.0</v>
      </c>
      <c r="B28" s="50" t="s">
        <v>1244</v>
      </c>
      <c r="C28" s="50" t="s">
        <v>1245</v>
      </c>
      <c r="D28" s="50" t="s">
        <v>1246</v>
      </c>
      <c r="E28" s="70">
        <v>2012.0</v>
      </c>
      <c r="F28" s="50" t="s">
        <v>91</v>
      </c>
      <c r="G28" s="50" t="s">
        <v>1137</v>
      </c>
      <c r="H28" s="50" t="s">
        <v>1247</v>
      </c>
      <c r="I28" s="50" t="s">
        <v>1248</v>
      </c>
      <c r="J28" s="70">
        <v>6.0</v>
      </c>
      <c r="K28" s="70">
        <v>4.0</v>
      </c>
      <c r="L28" s="75"/>
      <c r="M28" s="70">
        <v>549.0</v>
      </c>
      <c r="N28" s="70">
        <v>558.0</v>
      </c>
      <c r="O28" s="50" t="s">
        <v>336</v>
      </c>
      <c r="P28" s="70">
        <v>4.0</v>
      </c>
      <c r="Q28" s="70">
        <v>1.0</v>
      </c>
      <c r="R28" s="50" t="s">
        <v>1119</v>
      </c>
      <c r="S28" s="75"/>
      <c r="T28" s="75"/>
      <c r="U28" s="50" t="s">
        <v>1249</v>
      </c>
      <c r="W28" s="73" t="s">
        <v>1250</v>
      </c>
      <c r="Y28" s="50" t="s">
        <v>1075</v>
      </c>
      <c r="Z28" s="50" t="s">
        <v>1076</v>
      </c>
      <c r="AA28" s="75"/>
      <c r="AB28" s="50" t="s">
        <v>1077</v>
      </c>
      <c r="AC28" s="50" t="s">
        <v>1251</v>
      </c>
      <c r="AE28" s="50"/>
      <c r="AF28" s="50"/>
    </row>
    <row r="29">
      <c r="A29" s="70">
        <v>786.0</v>
      </c>
      <c r="B29" s="50" t="s">
        <v>675</v>
      </c>
      <c r="C29" s="50" t="s">
        <v>1252</v>
      </c>
      <c r="D29" s="50" t="s">
        <v>1253</v>
      </c>
      <c r="E29" s="70">
        <v>2019.0</v>
      </c>
      <c r="F29" s="50" t="s">
        <v>674</v>
      </c>
      <c r="G29" s="50" t="s">
        <v>1069</v>
      </c>
      <c r="H29" s="87" t="s">
        <v>1254</v>
      </c>
      <c r="I29" s="50" t="s">
        <v>1234</v>
      </c>
      <c r="J29" s="70">
        <v>72.0</v>
      </c>
      <c r="K29" s="70">
        <v>1.0</v>
      </c>
      <c r="L29" s="75"/>
      <c r="M29" s="70">
        <v>5.0</v>
      </c>
      <c r="N29" s="70">
        <v>26.0</v>
      </c>
      <c r="O29" s="50" t="s">
        <v>336</v>
      </c>
      <c r="P29" s="70">
        <v>14.0</v>
      </c>
      <c r="Q29" s="70">
        <v>1.0</v>
      </c>
      <c r="R29" s="50" t="s">
        <v>1084</v>
      </c>
      <c r="S29" s="75"/>
      <c r="T29" s="75"/>
      <c r="U29" s="50" t="s">
        <v>1255</v>
      </c>
      <c r="W29" s="73" t="s">
        <v>1256</v>
      </c>
      <c r="Y29" s="50" t="s">
        <v>1075</v>
      </c>
      <c r="Z29" s="50" t="s">
        <v>1076</v>
      </c>
      <c r="AA29" s="50" t="s">
        <v>1114</v>
      </c>
      <c r="AB29" s="50" t="s">
        <v>1077</v>
      </c>
      <c r="AC29" s="50" t="s">
        <v>1257</v>
      </c>
      <c r="AE29" s="50"/>
      <c r="AF29" s="50"/>
    </row>
    <row r="30" hidden="1">
      <c r="A30" s="70">
        <v>2200.0</v>
      </c>
      <c r="B30" s="50" t="s">
        <v>1258</v>
      </c>
      <c r="C30" s="50" t="s">
        <v>1259</v>
      </c>
      <c r="D30" s="50" t="s">
        <v>1260</v>
      </c>
      <c r="E30" s="70">
        <v>2015.0</v>
      </c>
      <c r="F30" s="50" t="s">
        <v>128</v>
      </c>
      <c r="G30" s="50" t="s">
        <v>1261</v>
      </c>
      <c r="H30" s="86" t="s">
        <v>1262</v>
      </c>
      <c r="I30" s="50" t="s">
        <v>1263</v>
      </c>
      <c r="J30" s="70">
        <v>50.0</v>
      </c>
      <c r="K30" s="75"/>
      <c r="L30" s="75"/>
      <c r="M30" s="70">
        <v>49.0</v>
      </c>
      <c r="N30" s="70">
        <v>63.0</v>
      </c>
      <c r="O30" s="50" t="s">
        <v>336</v>
      </c>
      <c r="P30" s="70">
        <v>14.0</v>
      </c>
      <c r="Q30" s="70">
        <v>1.0</v>
      </c>
      <c r="R30" s="50" t="s">
        <v>1084</v>
      </c>
      <c r="S30" s="75"/>
      <c r="T30" s="75"/>
      <c r="U30" s="50" t="s">
        <v>1264</v>
      </c>
      <c r="W30" s="73" t="s">
        <v>1265</v>
      </c>
      <c r="Y30" s="50" t="s">
        <v>1075</v>
      </c>
      <c r="Z30" s="50" t="s">
        <v>1076</v>
      </c>
      <c r="AA30" s="75"/>
      <c r="AB30" s="50" t="s">
        <v>1077</v>
      </c>
      <c r="AC30" s="50" t="s">
        <v>1266</v>
      </c>
      <c r="AE30" s="50"/>
      <c r="AF30" s="50"/>
    </row>
    <row r="31" hidden="1">
      <c r="A31" s="50">
        <v>1191.0</v>
      </c>
      <c r="B31" s="50" t="s">
        <v>580</v>
      </c>
      <c r="C31" s="50">
        <v>3.52E10</v>
      </c>
      <c r="D31" s="50" t="s">
        <v>1267</v>
      </c>
      <c r="E31" s="50">
        <v>2018.0</v>
      </c>
      <c r="F31" s="50" t="s">
        <v>758</v>
      </c>
      <c r="G31" s="50" t="s">
        <v>1069</v>
      </c>
      <c r="H31" s="50"/>
      <c r="I31" s="50" t="s">
        <v>1268</v>
      </c>
      <c r="J31" s="50">
        <v>160.0</v>
      </c>
      <c r="K31" s="50"/>
      <c r="L31" s="50"/>
      <c r="M31" s="50">
        <v>33.0</v>
      </c>
      <c r="N31" s="50">
        <v>49.0</v>
      </c>
      <c r="O31" s="50" t="s">
        <v>336</v>
      </c>
      <c r="P31" s="50">
        <v>5.0</v>
      </c>
      <c r="Q31" s="50">
        <v>1.0</v>
      </c>
      <c r="R31" s="50" t="s">
        <v>1269</v>
      </c>
      <c r="S31" s="50"/>
      <c r="T31" s="50"/>
      <c r="U31" s="50" t="s">
        <v>1270</v>
      </c>
      <c r="V31" s="50"/>
      <c r="W31" s="73" t="s">
        <v>1271</v>
      </c>
      <c r="X31" s="50"/>
      <c r="Y31" s="50" t="s">
        <v>1075</v>
      </c>
      <c r="Z31" s="50" t="s">
        <v>1076</v>
      </c>
      <c r="AA31" s="50"/>
      <c r="AB31" s="50" t="s">
        <v>1077</v>
      </c>
      <c r="AC31" s="50" t="s">
        <v>1272</v>
      </c>
      <c r="AD31" s="50"/>
      <c r="AE31" s="50"/>
      <c r="AF31" s="50"/>
    </row>
    <row r="32" hidden="1">
      <c r="A32" s="70">
        <v>3557.0</v>
      </c>
      <c r="B32" s="50" t="s">
        <v>1273</v>
      </c>
      <c r="C32" s="80">
        <v>8.91E9</v>
      </c>
      <c r="D32" s="50" t="s">
        <v>1274</v>
      </c>
      <c r="E32" s="70">
        <v>2005.0</v>
      </c>
      <c r="F32" s="50" t="s">
        <v>80</v>
      </c>
      <c r="G32" s="50" t="s">
        <v>1137</v>
      </c>
      <c r="H32" s="50" t="s">
        <v>1275</v>
      </c>
      <c r="I32" s="50" t="s">
        <v>1276</v>
      </c>
      <c r="J32" s="70">
        <v>37.0</v>
      </c>
      <c r="K32" s="70">
        <v>17.0</v>
      </c>
      <c r="L32" s="75"/>
      <c r="M32" s="70">
        <v>2019.0</v>
      </c>
      <c r="N32" s="70">
        <v>2036.0</v>
      </c>
      <c r="O32" s="50" t="s">
        <v>336</v>
      </c>
      <c r="P32" s="70">
        <v>2.0</v>
      </c>
      <c r="Q32" s="50" t="s">
        <v>336</v>
      </c>
      <c r="R32" s="50" t="s">
        <v>1119</v>
      </c>
      <c r="S32" s="70">
        <v>1.0</v>
      </c>
      <c r="T32" s="50" t="s">
        <v>1084</v>
      </c>
      <c r="U32" s="50" t="s">
        <v>1277</v>
      </c>
      <c r="W32" s="73" t="s">
        <v>1278</v>
      </c>
      <c r="Y32" s="50" t="s">
        <v>1075</v>
      </c>
      <c r="Z32" s="50" t="s">
        <v>1076</v>
      </c>
      <c r="AA32" s="75"/>
      <c r="AB32" s="50" t="s">
        <v>1077</v>
      </c>
      <c r="AC32" s="50" t="s">
        <v>1279</v>
      </c>
      <c r="AE32" s="50"/>
      <c r="AF32" s="50"/>
    </row>
    <row r="33" hidden="1">
      <c r="A33" s="70">
        <v>2514.0</v>
      </c>
      <c r="B33" s="50" t="s">
        <v>1280</v>
      </c>
      <c r="C33" s="80">
        <v>6.6E9</v>
      </c>
      <c r="D33" s="50" t="s">
        <v>1281</v>
      </c>
      <c r="E33" s="70">
        <v>2014.0</v>
      </c>
      <c r="F33" s="50" t="s">
        <v>80</v>
      </c>
      <c r="G33" s="50" t="s">
        <v>1137</v>
      </c>
      <c r="H33" s="50" t="s">
        <v>1282</v>
      </c>
      <c r="I33" s="50" t="s">
        <v>1201</v>
      </c>
      <c r="J33" s="70">
        <v>5.0</v>
      </c>
      <c r="K33" s="70">
        <v>2.0</v>
      </c>
      <c r="L33" s="70">
        <v>1450004.0</v>
      </c>
      <c r="M33" s="75"/>
      <c r="N33" s="75"/>
      <c r="O33" s="50" t="s">
        <v>336</v>
      </c>
      <c r="P33" s="70">
        <v>3.0</v>
      </c>
      <c r="Q33" s="70">
        <v>1.0</v>
      </c>
      <c r="R33" s="50" t="s">
        <v>1084</v>
      </c>
      <c r="S33" s="75"/>
      <c r="T33" s="75"/>
      <c r="U33" s="50" t="s">
        <v>1283</v>
      </c>
      <c r="W33" s="73" t="s">
        <v>1284</v>
      </c>
      <c r="Y33" s="50" t="s">
        <v>1075</v>
      </c>
      <c r="Z33" s="50" t="s">
        <v>1076</v>
      </c>
      <c r="AA33" s="75"/>
      <c r="AB33" s="50" t="s">
        <v>1077</v>
      </c>
      <c r="AC33" s="50" t="s">
        <v>1285</v>
      </c>
      <c r="AE33" s="50"/>
      <c r="AF33" s="50"/>
    </row>
    <row r="34" hidden="1">
      <c r="A34" s="50">
        <v>2219.0</v>
      </c>
      <c r="B34" s="50" t="s">
        <v>1286</v>
      </c>
      <c r="C34" s="50" t="s">
        <v>1287</v>
      </c>
      <c r="D34" s="50" t="s">
        <v>1288</v>
      </c>
      <c r="E34" s="50">
        <v>2015.0</v>
      </c>
      <c r="F34" s="50" t="s">
        <v>758</v>
      </c>
      <c r="G34" s="50" t="s">
        <v>1137</v>
      </c>
      <c r="H34" s="50" t="s">
        <v>1289</v>
      </c>
      <c r="I34" s="50" t="s">
        <v>1290</v>
      </c>
      <c r="J34" s="50">
        <v>51.0</v>
      </c>
      <c r="K34" s="50"/>
      <c r="L34" s="50"/>
      <c r="M34" s="50">
        <v>71.0</v>
      </c>
      <c r="N34" s="50">
        <v>82.0</v>
      </c>
      <c r="O34" s="50" t="s">
        <v>336</v>
      </c>
      <c r="P34" s="50">
        <v>20.0</v>
      </c>
      <c r="Q34" s="50">
        <v>1.0</v>
      </c>
      <c r="R34" s="50" t="s">
        <v>1084</v>
      </c>
      <c r="S34" s="50"/>
      <c r="T34" s="50"/>
      <c r="U34" s="50" t="s">
        <v>1291</v>
      </c>
      <c r="V34" s="50"/>
      <c r="W34" s="73" t="s">
        <v>1292</v>
      </c>
      <c r="X34" s="50"/>
      <c r="Y34" s="50" t="s">
        <v>1075</v>
      </c>
      <c r="Z34" s="50" t="s">
        <v>1076</v>
      </c>
      <c r="AA34" s="50"/>
      <c r="AB34" s="50" t="s">
        <v>1077</v>
      </c>
      <c r="AC34" s="50" t="s">
        <v>1293</v>
      </c>
      <c r="AD34" s="50"/>
      <c r="AE34" s="50"/>
      <c r="AF34" s="50"/>
    </row>
    <row r="35" hidden="1">
      <c r="A35" s="70">
        <v>1209.0</v>
      </c>
      <c r="B35" s="50" t="s">
        <v>155</v>
      </c>
      <c r="C35" s="50" t="s">
        <v>1123</v>
      </c>
      <c r="D35" s="50" t="s">
        <v>1294</v>
      </c>
      <c r="E35" s="70">
        <v>2018.0</v>
      </c>
      <c r="F35" s="50" t="s">
        <v>128</v>
      </c>
      <c r="G35" s="50" t="s">
        <v>1069</v>
      </c>
      <c r="H35" s="50"/>
      <c r="I35" s="50" t="s">
        <v>1151</v>
      </c>
      <c r="J35" s="70">
        <v>128.0</v>
      </c>
      <c r="K35" s="70">
        <v>609.0</v>
      </c>
      <c r="L35" s="75"/>
      <c r="M35" s="70">
        <v>728.0</v>
      </c>
      <c r="N35" s="70">
        <v>757.0</v>
      </c>
      <c r="O35" s="50" t="s">
        <v>336</v>
      </c>
      <c r="P35" s="70">
        <v>16.0</v>
      </c>
      <c r="Q35" s="70">
        <v>1.0</v>
      </c>
      <c r="R35" s="50" t="s">
        <v>1269</v>
      </c>
      <c r="S35" s="75"/>
      <c r="T35" s="75"/>
      <c r="U35" s="50" t="s">
        <v>1295</v>
      </c>
      <c r="W35" s="73" t="s">
        <v>1296</v>
      </c>
      <c r="Y35" s="50" t="s">
        <v>1075</v>
      </c>
      <c r="Z35" s="50" t="s">
        <v>1076</v>
      </c>
      <c r="AA35" s="75"/>
      <c r="AB35" s="50" t="s">
        <v>1077</v>
      </c>
      <c r="AC35" s="50" t="s">
        <v>1297</v>
      </c>
      <c r="AE35" s="50"/>
      <c r="AF35" s="50"/>
    </row>
    <row r="36" hidden="1">
      <c r="A36" s="70">
        <v>1543.0</v>
      </c>
      <c r="B36" s="50" t="s">
        <v>1298</v>
      </c>
      <c r="C36" s="80">
        <v>5.72E10</v>
      </c>
      <c r="D36" s="50" t="s">
        <v>1299</v>
      </c>
      <c r="E36" s="70">
        <v>2017.0</v>
      </c>
      <c r="F36" s="50" t="s">
        <v>91</v>
      </c>
      <c r="G36" s="50" t="s">
        <v>1137</v>
      </c>
      <c r="H36" s="50" t="s">
        <v>1300</v>
      </c>
      <c r="I36" s="50" t="s">
        <v>1228</v>
      </c>
      <c r="J36" s="70">
        <v>96.0</v>
      </c>
      <c r="K36" s="75"/>
      <c r="L36" s="75"/>
      <c r="M36" s="70">
        <v>1.0</v>
      </c>
      <c r="N36" s="70">
        <v>17.0</v>
      </c>
      <c r="O36" s="50" t="s">
        <v>336</v>
      </c>
      <c r="P36" s="70">
        <v>6.0</v>
      </c>
      <c r="Q36" s="70">
        <v>1.0</v>
      </c>
      <c r="R36" s="50" t="s">
        <v>1084</v>
      </c>
      <c r="S36" s="75"/>
      <c r="T36" s="75"/>
      <c r="U36" s="50" t="s">
        <v>1301</v>
      </c>
      <c r="W36" s="73" t="s">
        <v>1302</v>
      </c>
      <c r="Y36" s="50" t="s">
        <v>1075</v>
      </c>
      <c r="Z36" s="50" t="s">
        <v>1076</v>
      </c>
      <c r="AA36" s="75"/>
      <c r="AB36" s="50" t="s">
        <v>1077</v>
      </c>
      <c r="AC36" s="50" t="s">
        <v>1303</v>
      </c>
      <c r="AE36" s="50"/>
      <c r="AF36" s="50"/>
    </row>
    <row r="37" hidden="1">
      <c r="A37" s="70">
        <v>1781.0</v>
      </c>
      <c r="B37" s="50" t="s">
        <v>1304</v>
      </c>
      <c r="C37" s="50" t="s">
        <v>1305</v>
      </c>
      <c r="D37" s="50" t="s">
        <v>1306</v>
      </c>
      <c r="E37" s="70">
        <v>2017.0</v>
      </c>
      <c r="F37" s="50" t="s">
        <v>80</v>
      </c>
      <c r="G37" s="50" t="s">
        <v>1137</v>
      </c>
      <c r="H37" s="50" t="s">
        <v>1307</v>
      </c>
      <c r="I37" s="50" t="s">
        <v>1308</v>
      </c>
      <c r="J37" s="70">
        <v>123.0</v>
      </c>
      <c r="K37" s="75"/>
      <c r="L37" s="75"/>
      <c r="M37" s="70">
        <v>305.0</v>
      </c>
      <c r="N37" s="70">
        <v>313.0</v>
      </c>
      <c r="O37" s="50" t="s">
        <v>336</v>
      </c>
      <c r="P37" s="70">
        <v>15.0</v>
      </c>
      <c r="Q37" s="70">
        <v>1.0</v>
      </c>
      <c r="R37" s="50" t="s">
        <v>1084</v>
      </c>
      <c r="S37" s="75"/>
      <c r="T37" s="75"/>
      <c r="U37" s="50" t="s">
        <v>1309</v>
      </c>
      <c r="W37" s="73" t="s">
        <v>1310</v>
      </c>
      <c r="Y37" s="50" t="s">
        <v>1075</v>
      </c>
      <c r="Z37" s="50" t="s">
        <v>1076</v>
      </c>
      <c r="AA37" s="75"/>
      <c r="AB37" s="50" t="s">
        <v>1077</v>
      </c>
      <c r="AC37" s="50" t="s">
        <v>1311</v>
      </c>
      <c r="AE37" s="50"/>
      <c r="AF37" s="50"/>
    </row>
    <row r="38">
      <c r="A38" s="70">
        <v>2913.0</v>
      </c>
      <c r="B38" s="50" t="s">
        <v>683</v>
      </c>
      <c r="C38" s="50" t="s">
        <v>1312</v>
      </c>
      <c r="D38" s="50" t="s">
        <v>1313</v>
      </c>
      <c r="E38" s="70">
        <v>2013.0</v>
      </c>
      <c r="F38" s="50" t="s">
        <v>674</v>
      </c>
      <c r="G38" s="50" t="s">
        <v>1069</v>
      </c>
      <c r="H38" s="50"/>
      <c r="I38" s="50" t="s">
        <v>1234</v>
      </c>
      <c r="J38" s="70">
        <v>56.0</v>
      </c>
      <c r="K38" s="70">
        <v>3.0</v>
      </c>
      <c r="L38" s="75"/>
      <c r="M38" s="70">
        <v>415.0</v>
      </c>
      <c r="N38" s="70">
        <v>436.0</v>
      </c>
      <c r="O38" s="50" t="s">
        <v>336</v>
      </c>
      <c r="P38" s="70">
        <v>15.0</v>
      </c>
      <c r="Q38" s="50" t="s">
        <v>336</v>
      </c>
      <c r="R38" s="50" t="s">
        <v>1119</v>
      </c>
      <c r="S38" s="70">
        <v>1.0</v>
      </c>
      <c r="T38" s="50" t="s">
        <v>1084</v>
      </c>
      <c r="U38" s="50" t="s">
        <v>1314</v>
      </c>
      <c r="W38" s="73" t="s">
        <v>1315</v>
      </c>
      <c r="Y38" s="50" t="s">
        <v>1075</v>
      </c>
      <c r="Z38" s="50" t="s">
        <v>1076</v>
      </c>
      <c r="AA38" s="75"/>
      <c r="AB38" s="50" t="s">
        <v>1077</v>
      </c>
      <c r="AC38" s="50" t="s">
        <v>1316</v>
      </c>
      <c r="AE38" s="50"/>
      <c r="AF38" s="50"/>
    </row>
    <row r="39" hidden="1">
      <c r="A39" s="70">
        <v>240.0</v>
      </c>
      <c r="B39" s="50" t="s">
        <v>1317</v>
      </c>
      <c r="C39" s="50" t="s">
        <v>1318</v>
      </c>
      <c r="D39" s="50" t="s">
        <v>1319</v>
      </c>
      <c r="E39" s="70">
        <v>2020.0</v>
      </c>
      <c r="F39" s="50" t="s">
        <v>91</v>
      </c>
      <c r="G39" s="50" t="s">
        <v>1137</v>
      </c>
      <c r="H39" s="50" t="s">
        <v>1320</v>
      </c>
      <c r="I39" s="50" t="s">
        <v>1321</v>
      </c>
      <c r="J39" s="70">
        <v>153.0</v>
      </c>
      <c r="K39" s="75"/>
      <c r="L39" s="70">
        <v>119806.0</v>
      </c>
      <c r="M39" s="75"/>
      <c r="N39" s="75"/>
      <c r="O39" s="50" t="s">
        <v>336</v>
      </c>
      <c r="P39" s="70">
        <v>1.0</v>
      </c>
      <c r="Q39" s="70">
        <v>1.0</v>
      </c>
      <c r="R39" s="50" t="s">
        <v>1084</v>
      </c>
      <c r="S39" s="75"/>
      <c r="T39" s="75"/>
      <c r="U39" s="50" t="s">
        <v>1322</v>
      </c>
      <c r="W39" s="73" t="s">
        <v>1323</v>
      </c>
      <c r="Y39" s="50" t="s">
        <v>1075</v>
      </c>
      <c r="Z39" s="50" t="s">
        <v>1076</v>
      </c>
      <c r="AA39" s="75"/>
      <c r="AB39" s="50" t="s">
        <v>1077</v>
      </c>
      <c r="AC39" s="50" t="s">
        <v>1324</v>
      </c>
      <c r="AE39" s="50"/>
      <c r="AF39" s="50"/>
    </row>
    <row r="40" hidden="1">
      <c r="A40" s="70">
        <v>1474.0</v>
      </c>
      <c r="B40" s="50" t="s">
        <v>312</v>
      </c>
      <c r="C40" s="50" t="s">
        <v>1325</v>
      </c>
      <c r="D40" s="50" t="s">
        <v>1326</v>
      </c>
      <c r="E40" s="70">
        <v>2017.0</v>
      </c>
      <c r="F40" s="50" t="s">
        <v>80</v>
      </c>
      <c r="G40" s="50" t="s">
        <v>1069</v>
      </c>
      <c r="H40" s="50"/>
      <c r="I40" s="50" t="s">
        <v>1228</v>
      </c>
      <c r="J40" s="70">
        <v>99.0</v>
      </c>
      <c r="K40" s="75"/>
      <c r="L40" s="75"/>
      <c r="M40" s="70">
        <v>93.0</v>
      </c>
      <c r="N40" s="70">
        <v>112.0</v>
      </c>
      <c r="O40" s="50" t="s">
        <v>336</v>
      </c>
      <c r="P40" s="70">
        <v>3.0</v>
      </c>
      <c r="Q40" s="70">
        <v>1.0</v>
      </c>
      <c r="R40" s="50" t="s">
        <v>1084</v>
      </c>
      <c r="S40" s="75"/>
      <c r="T40" s="75"/>
      <c r="U40" s="50" t="s">
        <v>1327</v>
      </c>
      <c r="W40" s="73" t="s">
        <v>1328</v>
      </c>
      <c r="Y40" s="50" t="s">
        <v>1075</v>
      </c>
      <c r="Z40" s="50" t="s">
        <v>1076</v>
      </c>
      <c r="AA40" s="75"/>
      <c r="AB40" s="50" t="s">
        <v>1077</v>
      </c>
      <c r="AC40" s="50" t="s">
        <v>1329</v>
      </c>
      <c r="AE40" s="50"/>
      <c r="AF40" s="50"/>
    </row>
    <row r="41" hidden="1">
      <c r="A41" s="70">
        <v>1185.0</v>
      </c>
      <c r="B41" s="50" t="s">
        <v>164</v>
      </c>
      <c r="C41" s="50" t="s">
        <v>1330</v>
      </c>
      <c r="D41" s="50" t="s">
        <v>1331</v>
      </c>
      <c r="E41" s="70">
        <v>2018.0</v>
      </c>
      <c r="F41" s="50" t="s">
        <v>128</v>
      </c>
      <c r="G41" s="50" t="s">
        <v>1069</v>
      </c>
      <c r="H41" s="50"/>
      <c r="I41" s="50" t="s">
        <v>1332</v>
      </c>
      <c r="J41" s="70">
        <v>23.0</v>
      </c>
      <c r="K41" s="70">
        <v>2.0</v>
      </c>
      <c r="L41" s="75"/>
      <c r="M41" s="70">
        <v>117.0</v>
      </c>
      <c r="N41" s="70">
        <v>130.0</v>
      </c>
      <c r="O41" s="50" t="s">
        <v>336</v>
      </c>
      <c r="P41" s="70">
        <v>3.0</v>
      </c>
      <c r="Q41" s="70">
        <v>1.0</v>
      </c>
      <c r="R41" s="50" t="s">
        <v>1269</v>
      </c>
      <c r="S41" s="75"/>
      <c r="T41" s="75"/>
      <c r="U41" s="50" t="s">
        <v>1333</v>
      </c>
      <c r="W41" s="73" t="s">
        <v>1334</v>
      </c>
      <c r="Y41" s="50" t="s">
        <v>1075</v>
      </c>
      <c r="Z41" s="50" t="s">
        <v>1076</v>
      </c>
      <c r="AA41" s="75"/>
      <c r="AB41" s="50" t="s">
        <v>1077</v>
      </c>
      <c r="AC41" s="50" t="s">
        <v>1335</v>
      </c>
      <c r="AE41" s="50"/>
      <c r="AF41" s="50"/>
    </row>
    <row r="42" hidden="1">
      <c r="A42" s="50">
        <v>3050.0</v>
      </c>
      <c r="B42" s="50" t="s">
        <v>795</v>
      </c>
      <c r="C42" s="50" t="s">
        <v>1336</v>
      </c>
      <c r="D42" s="50" t="s">
        <v>1337</v>
      </c>
      <c r="E42" s="50">
        <v>2012.0</v>
      </c>
      <c r="F42" s="50" t="s">
        <v>758</v>
      </c>
      <c r="G42" s="50" t="s">
        <v>1069</v>
      </c>
      <c r="H42" s="50"/>
      <c r="I42" s="50" t="s">
        <v>1338</v>
      </c>
      <c r="J42" s="50">
        <v>77.0</v>
      </c>
      <c r="K42" s="50"/>
      <c r="L42" s="50"/>
      <c r="M42" s="50">
        <v>219.0</v>
      </c>
      <c r="N42" s="50">
        <v>224.0</v>
      </c>
      <c r="O42" s="50" t="s">
        <v>336</v>
      </c>
      <c r="P42" s="50">
        <v>28.0</v>
      </c>
      <c r="Q42" s="50" t="s">
        <v>336</v>
      </c>
      <c r="R42" s="50" t="s">
        <v>1119</v>
      </c>
      <c r="S42" s="50">
        <v>1.0</v>
      </c>
      <c r="T42" s="50" t="s">
        <v>1084</v>
      </c>
      <c r="U42" s="50" t="s">
        <v>1339</v>
      </c>
      <c r="V42" s="50"/>
      <c r="W42" s="73" t="s">
        <v>1340</v>
      </c>
      <c r="X42" s="50"/>
      <c r="Y42" s="50" t="s">
        <v>1075</v>
      </c>
      <c r="Z42" s="50" t="s">
        <v>1076</v>
      </c>
      <c r="AA42" s="50"/>
      <c r="AB42" s="50" t="s">
        <v>1077</v>
      </c>
      <c r="AC42" s="50" t="s">
        <v>1341</v>
      </c>
      <c r="AD42" s="50"/>
      <c r="AE42" s="50"/>
      <c r="AF42" s="50"/>
    </row>
    <row r="43" hidden="1">
      <c r="A43" s="50">
        <v>108.0</v>
      </c>
      <c r="B43" s="50" t="s">
        <v>990</v>
      </c>
      <c r="C43" s="50" t="s">
        <v>1342</v>
      </c>
      <c r="D43" s="50" t="s">
        <v>1343</v>
      </c>
      <c r="E43" s="50">
        <v>2020.0</v>
      </c>
      <c r="F43" s="50" t="s">
        <v>758</v>
      </c>
      <c r="G43" s="50" t="s">
        <v>1069</v>
      </c>
      <c r="H43" s="50"/>
      <c r="I43" s="50" t="s">
        <v>1070</v>
      </c>
      <c r="J43" s="50">
        <v>10.0</v>
      </c>
      <c r="K43" s="50">
        <v>8.0</v>
      </c>
      <c r="L43" s="50"/>
      <c r="M43" s="50">
        <v>781.0</v>
      </c>
      <c r="N43" s="50">
        <v>789.0</v>
      </c>
      <c r="O43" s="50" t="s">
        <v>336</v>
      </c>
      <c r="P43" s="50">
        <v>1.0</v>
      </c>
      <c r="Q43" s="50">
        <v>1.0</v>
      </c>
      <c r="R43" s="50" t="s">
        <v>1071</v>
      </c>
      <c r="S43" s="50"/>
      <c r="T43" s="50"/>
      <c r="U43" s="50" t="s">
        <v>1344</v>
      </c>
      <c r="V43" s="50" t="s">
        <v>1345</v>
      </c>
      <c r="W43" s="73" t="s">
        <v>1346</v>
      </c>
      <c r="X43" s="50"/>
      <c r="Y43" s="50" t="s">
        <v>1075</v>
      </c>
      <c r="Z43" s="50" t="s">
        <v>1076</v>
      </c>
      <c r="AA43" s="50" t="s">
        <v>1114</v>
      </c>
      <c r="AB43" s="50" t="s">
        <v>1077</v>
      </c>
      <c r="AC43" s="50" t="s">
        <v>1347</v>
      </c>
      <c r="AD43" s="50"/>
      <c r="AE43" s="50"/>
      <c r="AF43" s="50"/>
    </row>
    <row r="44" hidden="1">
      <c r="A44" s="70">
        <v>2562.0</v>
      </c>
      <c r="B44" s="50" t="s">
        <v>565</v>
      </c>
      <c r="C44" s="50" t="s">
        <v>1348</v>
      </c>
      <c r="D44" s="50" t="s">
        <v>1349</v>
      </c>
      <c r="E44" s="70">
        <v>2014.0</v>
      </c>
      <c r="F44" s="50" t="s">
        <v>80</v>
      </c>
      <c r="G44" s="50" t="s">
        <v>1069</v>
      </c>
      <c r="H44" s="50"/>
      <c r="I44" s="50" t="s">
        <v>1350</v>
      </c>
      <c r="J44" s="70">
        <v>43.0</v>
      </c>
      <c r="K44" s="70">
        <v>2.0</v>
      </c>
      <c r="L44" s="75"/>
      <c r="M44" s="70">
        <v>401.0</v>
      </c>
      <c r="N44" s="70">
        <v>425.0</v>
      </c>
      <c r="O44" s="50" t="s">
        <v>336</v>
      </c>
      <c r="P44" s="70">
        <v>29.0</v>
      </c>
      <c r="Q44" s="70">
        <v>1.0</v>
      </c>
      <c r="R44" s="50" t="s">
        <v>1084</v>
      </c>
      <c r="S44" s="75"/>
      <c r="T44" s="75"/>
      <c r="U44" s="50" t="s">
        <v>1351</v>
      </c>
      <c r="W44" s="73" t="s">
        <v>1352</v>
      </c>
      <c r="Y44" s="50" t="s">
        <v>1075</v>
      </c>
      <c r="Z44" s="50" t="s">
        <v>1076</v>
      </c>
      <c r="AA44" s="75"/>
      <c r="AB44" s="50" t="s">
        <v>1077</v>
      </c>
      <c r="AC44" s="50" t="s">
        <v>1353</v>
      </c>
      <c r="AE44" s="50"/>
      <c r="AF44" s="50"/>
    </row>
    <row r="45" hidden="1">
      <c r="A45" s="70">
        <v>1538.0</v>
      </c>
      <c r="B45" s="50" t="s">
        <v>1354</v>
      </c>
      <c r="C45" s="50" t="s">
        <v>1355</v>
      </c>
      <c r="D45" s="50" t="s">
        <v>1356</v>
      </c>
      <c r="E45" s="70">
        <v>2017.0</v>
      </c>
      <c r="F45" s="50" t="s">
        <v>109</v>
      </c>
      <c r="G45" s="50" t="s">
        <v>1137</v>
      </c>
      <c r="H45" s="50" t="s">
        <v>1357</v>
      </c>
      <c r="I45" s="50" t="s">
        <v>1358</v>
      </c>
      <c r="J45" s="70">
        <v>7.0</v>
      </c>
      <c r="K45" s="70">
        <v>3.0</v>
      </c>
      <c r="L45" s="75"/>
      <c r="M45" s="70">
        <v>233.0</v>
      </c>
      <c r="N45" s="70">
        <v>274.0</v>
      </c>
      <c r="O45" s="50" t="s">
        <v>336</v>
      </c>
      <c r="P45" s="70">
        <v>3.0</v>
      </c>
      <c r="Q45" s="70">
        <v>1.0</v>
      </c>
      <c r="R45" s="50" t="s">
        <v>1084</v>
      </c>
      <c r="S45" s="75"/>
      <c r="T45" s="75"/>
      <c r="U45" s="50" t="s">
        <v>1359</v>
      </c>
      <c r="W45" s="73" t="s">
        <v>1360</v>
      </c>
      <c r="Y45" s="50" t="s">
        <v>1075</v>
      </c>
      <c r="Z45" s="50" t="s">
        <v>1076</v>
      </c>
      <c r="AA45" s="75"/>
      <c r="AB45" s="50" t="s">
        <v>1077</v>
      </c>
      <c r="AC45" s="50" t="s">
        <v>1361</v>
      </c>
      <c r="AE45" s="50"/>
      <c r="AF45" s="50"/>
    </row>
    <row r="46" hidden="1">
      <c r="A46" s="70">
        <v>1465.0</v>
      </c>
      <c r="B46" s="50" t="s">
        <v>172</v>
      </c>
      <c r="C46" s="50" t="s">
        <v>1362</v>
      </c>
      <c r="D46" s="50" t="s">
        <v>1363</v>
      </c>
      <c r="E46" s="70">
        <v>2017.0</v>
      </c>
      <c r="F46" s="50" t="s">
        <v>128</v>
      </c>
      <c r="G46" s="50" t="s">
        <v>1069</v>
      </c>
      <c r="H46" s="50"/>
      <c r="I46" s="50" t="s">
        <v>1211</v>
      </c>
      <c r="J46" s="70">
        <v>68.0</v>
      </c>
      <c r="K46" s="75"/>
      <c r="L46" s="75"/>
      <c r="M46" s="70">
        <v>4.0</v>
      </c>
      <c r="N46" s="70">
        <v>16.0</v>
      </c>
      <c r="O46" s="50" t="s">
        <v>336</v>
      </c>
      <c r="P46" s="70">
        <v>4.0</v>
      </c>
      <c r="Q46" s="70">
        <v>1.0</v>
      </c>
      <c r="R46" s="50" t="s">
        <v>1084</v>
      </c>
      <c r="S46" s="75"/>
      <c r="T46" s="75"/>
      <c r="U46" s="50" t="s">
        <v>1364</v>
      </c>
      <c r="W46" s="73" t="s">
        <v>1365</v>
      </c>
      <c r="Y46" s="50" t="s">
        <v>1075</v>
      </c>
      <c r="Z46" s="50" t="s">
        <v>1076</v>
      </c>
      <c r="AA46" s="75"/>
      <c r="AB46" s="50" t="s">
        <v>1077</v>
      </c>
      <c r="AC46" s="50" t="s">
        <v>1366</v>
      </c>
      <c r="AE46" s="50"/>
      <c r="AF46" s="50"/>
    </row>
    <row r="47" hidden="1">
      <c r="A47" s="70">
        <v>1949.0</v>
      </c>
      <c r="B47" s="50" t="s">
        <v>416</v>
      </c>
      <c r="C47" s="50" t="s">
        <v>1367</v>
      </c>
      <c r="D47" s="50" t="s">
        <v>1368</v>
      </c>
      <c r="E47" s="70">
        <v>2016.0</v>
      </c>
      <c r="F47" s="50" t="s">
        <v>91</v>
      </c>
      <c r="G47" s="50" t="s">
        <v>1069</v>
      </c>
      <c r="H47" s="50"/>
      <c r="I47" s="50" t="s">
        <v>1369</v>
      </c>
      <c r="J47" s="70">
        <v>31.0</v>
      </c>
      <c r="K47" s="70">
        <v>87.0</v>
      </c>
      <c r="L47" s="50" t="s">
        <v>1370</v>
      </c>
      <c r="M47" s="70">
        <v>503.0</v>
      </c>
      <c r="N47" s="70">
        <v>558.0</v>
      </c>
      <c r="O47" s="50" t="s">
        <v>336</v>
      </c>
      <c r="P47" s="70">
        <v>6.0</v>
      </c>
      <c r="Q47" s="70">
        <v>1.0</v>
      </c>
      <c r="R47" s="50" t="s">
        <v>1084</v>
      </c>
      <c r="S47" s="75"/>
      <c r="T47" s="75"/>
      <c r="U47" s="50" t="s">
        <v>1371</v>
      </c>
      <c r="W47" s="73" t="s">
        <v>1372</v>
      </c>
      <c r="Y47" s="50" t="s">
        <v>1075</v>
      </c>
      <c r="Z47" s="50" t="s">
        <v>1076</v>
      </c>
      <c r="AA47" s="50" t="s">
        <v>1114</v>
      </c>
      <c r="AB47" s="50" t="s">
        <v>1077</v>
      </c>
      <c r="AC47" s="50" t="s">
        <v>1373</v>
      </c>
      <c r="AE47" s="50"/>
      <c r="AF47" s="50"/>
    </row>
    <row r="48">
      <c r="A48" s="70">
        <v>495.0</v>
      </c>
      <c r="B48" s="50" t="s">
        <v>700</v>
      </c>
      <c r="C48" s="50" t="s">
        <v>1374</v>
      </c>
      <c r="D48" s="50" t="s">
        <v>1375</v>
      </c>
      <c r="E48" s="70">
        <v>2019.0</v>
      </c>
      <c r="F48" s="50" t="s">
        <v>674</v>
      </c>
      <c r="G48" s="50" t="s">
        <v>1069</v>
      </c>
      <c r="H48" s="50"/>
      <c r="I48" s="50" t="s">
        <v>1240</v>
      </c>
      <c r="J48" s="70">
        <v>116.0</v>
      </c>
      <c r="K48" s="70">
        <v>42.0</v>
      </c>
      <c r="L48" s="75"/>
      <c r="M48" s="70">
        <v>20886.0</v>
      </c>
      <c r="N48" s="70">
        <v>20891.0</v>
      </c>
      <c r="O48" s="50" t="s">
        <v>336</v>
      </c>
      <c r="P48" s="70">
        <v>5.0</v>
      </c>
      <c r="Q48" s="70">
        <v>1.0</v>
      </c>
      <c r="R48" s="50" t="s">
        <v>1071</v>
      </c>
      <c r="S48" s="75"/>
      <c r="T48" s="75"/>
      <c r="U48" s="50" t="s">
        <v>1376</v>
      </c>
      <c r="V48" s="50" t="s">
        <v>1377</v>
      </c>
      <c r="W48" s="73" t="s">
        <v>1378</v>
      </c>
      <c r="Y48" s="50" t="s">
        <v>1075</v>
      </c>
      <c r="Z48" s="50" t="s">
        <v>1076</v>
      </c>
      <c r="AA48" s="50" t="s">
        <v>1114</v>
      </c>
      <c r="AB48" s="50" t="s">
        <v>1077</v>
      </c>
      <c r="AC48" s="50" t="s">
        <v>1379</v>
      </c>
      <c r="AE48" s="50"/>
      <c r="AF48" s="50"/>
    </row>
    <row r="49" hidden="1">
      <c r="A49" s="70">
        <v>2599.0</v>
      </c>
      <c r="B49" s="50" t="s">
        <v>514</v>
      </c>
      <c r="C49" s="50" t="s">
        <v>1380</v>
      </c>
      <c r="D49" s="50" t="s">
        <v>1381</v>
      </c>
      <c r="E49" s="70">
        <v>2014.0</v>
      </c>
      <c r="F49" s="50" t="s">
        <v>109</v>
      </c>
      <c r="G49" s="50" t="s">
        <v>1069</v>
      </c>
      <c r="H49" s="50"/>
      <c r="I49" s="50" t="s">
        <v>1382</v>
      </c>
      <c r="J49" s="70">
        <v>220.0</v>
      </c>
      <c r="K49" s="70">
        <v>1.0</v>
      </c>
      <c r="L49" s="75"/>
      <c r="M49" s="70">
        <v>223.0</v>
      </c>
      <c r="N49" s="70">
        <v>237.0</v>
      </c>
      <c r="O49" s="50" t="s">
        <v>336</v>
      </c>
      <c r="P49" s="70">
        <v>9.0</v>
      </c>
      <c r="Q49" s="70">
        <v>1.0</v>
      </c>
      <c r="R49" s="50" t="s">
        <v>1084</v>
      </c>
      <c r="S49" s="75"/>
      <c r="T49" s="75"/>
      <c r="U49" s="50" t="s">
        <v>1383</v>
      </c>
      <c r="W49" s="73" t="s">
        <v>1384</v>
      </c>
      <c r="Y49" s="50" t="s">
        <v>1075</v>
      </c>
      <c r="Z49" s="50" t="s">
        <v>1076</v>
      </c>
      <c r="AA49" s="75"/>
      <c r="AB49" s="50" t="s">
        <v>1077</v>
      </c>
      <c r="AC49" s="50" t="s">
        <v>1385</v>
      </c>
      <c r="AE49" s="50"/>
      <c r="AF49" s="50"/>
    </row>
    <row r="50" hidden="1">
      <c r="A50" s="70">
        <v>2952.0</v>
      </c>
      <c r="B50" s="50" t="s">
        <v>1386</v>
      </c>
      <c r="C50" s="50" t="s">
        <v>1387</v>
      </c>
      <c r="D50" s="50" t="s">
        <v>1388</v>
      </c>
      <c r="E50" s="70">
        <v>2013.0</v>
      </c>
      <c r="F50" s="50" t="s">
        <v>80</v>
      </c>
      <c r="G50" s="50" t="s">
        <v>1164</v>
      </c>
      <c r="H50" s="50" t="s">
        <v>1389</v>
      </c>
      <c r="I50" s="50" t="s">
        <v>1234</v>
      </c>
      <c r="J50" s="70">
        <v>54.0</v>
      </c>
      <c r="K50" s="70">
        <v>1.0</v>
      </c>
      <c r="L50" s="75"/>
      <c r="M50" s="70">
        <v>79.0</v>
      </c>
      <c r="N50" s="70">
        <v>99.0</v>
      </c>
      <c r="O50" s="50" t="s">
        <v>336</v>
      </c>
      <c r="P50" s="70">
        <v>10.0</v>
      </c>
      <c r="Q50" s="50" t="s">
        <v>336</v>
      </c>
      <c r="R50" s="50" t="s">
        <v>1119</v>
      </c>
      <c r="S50" s="70">
        <v>1.0</v>
      </c>
      <c r="T50" s="50" t="s">
        <v>1084</v>
      </c>
      <c r="U50" s="50" t="s">
        <v>1390</v>
      </c>
      <c r="W50" s="73" t="s">
        <v>1391</v>
      </c>
      <c r="Y50" s="50" t="s">
        <v>1075</v>
      </c>
      <c r="Z50" s="50" t="s">
        <v>1076</v>
      </c>
      <c r="AA50" s="75"/>
      <c r="AB50" s="50" t="s">
        <v>1077</v>
      </c>
      <c r="AC50" s="50" t="s">
        <v>1392</v>
      </c>
      <c r="AE50" s="50"/>
      <c r="AF50" s="50"/>
    </row>
    <row r="51" hidden="1">
      <c r="A51" s="50">
        <v>1170.0</v>
      </c>
      <c r="B51" s="50" t="s">
        <v>1393</v>
      </c>
      <c r="C51" s="50" t="s">
        <v>1394</v>
      </c>
      <c r="D51" s="50" t="s">
        <v>1395</v>
      </c>
      <c r="E51" s="50">
        <v>2018.0</v>
      </c>
      <c r="F51" s="50" t="s">
        <v>758</v>
      </c>
      <c r="G51" s="50" t="s">
        <v>1137</v>
      </c>
      <c r="H51" s="50" t="s">
        <v>1396</v>
      </c>
      <c r="I51" s="50" t="s">
        <v>1201</v>
      </c>
      <c r="J51" s="50">
        <v>9.0</v>
      </c>
      <c r="K51" s="50">
        <v>2.0</v>
      </c>
      <c r="L51" s="50">
        <v>1850002.0</v>
      </c>
      <c r="M51" s="50"/>
      <c r="N51" s="50"/>
      <c r="O51" s="50" t="s">
        <v>336</v>
      </c>
      <c r="P51" s="50">
        <v>1.0</v>
      </c>
      <c r="Q51" s="50">
        <v>1.0</v>
      </c>
      <c r="R51" s="50" t="s">
        <v>1269</v>
      </c>
      <c r="S51" s="50"/>
      <c r="T51" s="50"/>
      <c r="U51" s="50" t="s">
        <v>1397</v>
      </c>
      <c r="V51" s="50"/>
      <c r="W51" s="73" t="s">
        <v>1398</v>
      </c>
      <c r="X51" s="50"/>
      <c r="Y51" s="50" t="s">
        <v>1075</v>
      </c>
      <c r="Z51" s="50" t="s">
        <v>1076</v>
      </c>
      <c r="AA51" s="50"/>
      <c r="AB51" s="50" t="s">
        <v>1077</v>
      </c>
      <c r="AC51" s="50" t="s">
        <v>1399</v>
      </c>
      <c r="AD51" s="50"/>
      <c r="AE51" s="50"/>
      <c r="AF51" s="50"/>
    </row>
    <row r="52" hidden="1">
      <c r="A52" s="70">
        <v>3395.0</v>
      </c>
      <c r="B52" s="50" t="s">
        <v>1400</v>
      </c>
      <c r="C52" s="50" t="s">
        <v>1401</v>
      </c>
      <c r="D52" s="50" t="s">
        <v>1402</v>
      </c>
      <c r="E52" s="70">
        <v>2009.0</v>
      </c>
      <c r="F52" s="50" t="s">
        <v>80</v>
      </c>
      <c r="G52" s="50" t="s">
        <v>1164</v>
      </c>
      <c r="H52" s="50" t="s">
        <v>1403</v>
      </c>
      <c r="I52" s="50" t="s">
        <v>1234</v>
      </c>
      <c r="J52" s="70">
        <v>44.0</v>
      </c>
      <c r="K52" s="70">
        <v>3.0</v>
      </c>
      <c r="L52" s="75"/>
      <c r="M52" s="70">
        <v>351.0</v>
      </c>
      <c r="N52" s="70">
        <v>377.0</v>
      </c>
      <c r="O52" s="50" t="s">
        <v>336</v>
      </c>
      <c r="P52" s="70">
        <v>37.0</v>
      </c>
      <c r="Q52" s="70">
        <v>1.0</v>
      </c>
      <c r="R52" s="50" t="s">
        <v>1119</v>
      </c>
      <c r="S52" s="75"/>
      <c r="T52" s="75"/>
      <c r="U52" s="50" t="s">
        <v>1404</v>
      </c>
      <c r="W52" s="73" t="s">
        <v>1405</v>
      </c>
      <c r="Y52" s="50" t="s">
        <v>1075</v>
      </c>
      <c r="Z52" s="50" t="s">
        <v>1076</v>
      </c>
      <c r="AA52" s="75"/>
      <c r="AB52" s="50" t="s">
        <v>1077</v>
      </c>
      <c r="AC52" s="50" t="s">
        <v>1406</v>
      </c>
      <c r="AE52" s="50"/>
      <c r="AF52" s="50"/>
    </row>
    <row r="53" hidden="1">
      <c r="A53" s="70">
        <v>3016.0</v>
      </c>
      <c r="B53" s="50" t="s">
        <v>974</v>
      </c>
      <c r="C53" s="50" t="s">
        <v>1407</v>
      </c>
      <c r="D53" s="50" t="s">
        <v>1408</v>
      </c>
      <c r="E53" s="70">
        <v>2012.0</v>
      </c>
      <c r="F53" s="50" t="s">
        <v>758</v>
      </c>
      <c r="G53" s="50" t="s">
        <v>1069</v>
      </c>
      <c r="H53" s="50"/>
      <c r="I53" s="50" t="s">
        <v>1409</v>
      </c>
      <c r="J53" s="70">
        <v>6.0</v>
      </c>
      <c r="K53" s="75"/>
      <c r="L53" s="75"/>
      <c r="M53" s="75"/>
      <c r="N53" s="75"/>
      <c r="O53" s="50" t="s">
        <v>336</v>
      </c>
      <c r="P53" s="70">
        <v>128.0</v>
      </c>
      <c r="Q53" s="70">
        <v>1.0</v>
      </c>
      <c r="R53" s="50" t="s">
        <v>1119</v>
      </c>
      <c r="S53" s="75"/>
      <c r="T53" s="75"/>
      <c r="U53" s="50" t="s">
        <v>1410</v>
      </c>
      <c r="W53" s="73" t="s">
        <v>1411</v>
      </c>
      <c r="Y53" s="50" t="s">
        <v>1075</v>
      </c>
      <c r="Z53" s="50" t="s">
        <v>1076</v>
      </c>
      <c r="AA53" s="50" t="s">
        <v>1114</v>
      </c>
      <c r="AB53" s="50" t="s">
        <v>1077</v>
      </c>
      <c r="AC53" s="50" t="s">
        <v>1412</v>
      </c>
      <c r="AE53" s="50"/>
      <c r="AF53" s="50"/>
    </row>
    <row r="54" hidden="1">
      <c r="A54" s="70">
        <v>137.0</v>
      </c>
      <c r="B54" s="50" t="s">
        <v>454</v>
      </c>
      <c r="C54" s="50" t="s">
        <v>1413</v>
      </c>
      <c r="D54" s="50" t="s">
        <v>1414</v>
      </c>
      <c r="E54" s="70">
        <v>2020.0</v>
      </c>
      <c r="F54" s="50" t="s">
        <v>80</v>
      </c>
      <c r="G54" s="42" t="s">
        <v>1069</v>
      </c>
      <c r="I54" s="50" t="s">
        <v>1415</v>
      </c>
      <c r="J54" s="70">
        <v>22.0</v>
      </c>
      <c r="K54" s="70">
        <v>3.0</v>
      </c>
      <c r="L54" s="75"/>
      <c r="M54" s="70">
        <v>433.0</v>
      </c>
      <c r="N54" s="70">
        <v>448.0</v>
      </c>
      <c r="O54" s="50" t="s">
        <v>336</v>
      </c>
      <c r="P54" s="70">
        <v>1.0</v>
      </c>
      <c r="Q54" s="50" t="s">
        <v>336</v>
      </c>
      <c r="R54" s="50" t="s">
        <v>1111</v>
      </c>
      <c r="S54" s="70">
        <v>1.0</v>
      </c>
      <c r="T54" s="50" t="s">
        <v>1084</v>
      </c>
      <c r="U54" s="50" t="s">
        <v>1416</v>
      </c>
      <c r="W54" s="73" t="s">
        <v>1417</v>
      </c>
      <c r="Y54" s="50" t="s">
        <v>1075</v>
      </c>
      <c r="Z54" s="50" t="s">
        <v>1076</v>
      </c>
      <c r="AA54" s="50" t="s">
        <v>1114</v>
      </c>
      <c r="AB54" s="50" t="s">
        <v>1077</v>
      </c>
      <c r="AC54" s="50" t="s">
        <v>1418</v>
      </c>
      <c r="AE54" s="50"/>
      <c r="AF54" s="50"/>
    </row>
    <row r="55" hidden="1">
      <c r="A55" s="70">
        <v>1004.0</v>
      </c>
      <c r="B55" s="50" t="s">
        <v>179</v>
      </c>
      <c r="C55" s="50" t="s">
        <v>1419</v>
      </c>
      <c r="D55" s="50" t="s">
        <v>1420</v>
      </c>
      <c r="E55" s="70">
        <v>2018.0</v>
      </c>
      <c r="F55" s="50" t="s">
        <v>128</v>
      </c>
      <c r="G55" s="50" t="s">
        <v>1069</v>
      </c>
      <c r="H55" s="50"/>
      <c r="I55" s="50" t="s">
        <v>1125</v>
      </c>
      <c r="J55" s="70">
        <v>16.0</v>
      </c>
      <c r="K55" s="70">
        <v>5.0</v>
      </c>
      <c r="L55" s="75"/>
      <c r="M55" s="70">
        <v>1577.0</v>
      </c>
      <c r="N55" s="70">
        <v>1617.0</v>
      </c>
      <c r="O55" s="50" t="s">
        <v>336</v>
      </c>
      <c r="P55" s="70">
        <v>7.0</v>
      </c>
      <c r="Q55" s="70">
        <v>1.0</v>
      </c>
      <c r="R55" s="50" t="s">
        <v>1269</v>
      </c>
      <c r="S55" s="75"/>
      <c r="T55" s="75"/>
      <c r="U55" s="50" t="s">
        <v>1421</v>
      </c>
      <c r="W55" s="73" t="s">
        <v>1422</v>
      </c>
      <c r="Y55" s="50" t="s">
        <v>1075</v>
      </c>
      <c r="Z55" s="50" t="s">
        <v>1076</v>
      </c>
      <c r="AA55" s="75"/>
      <c r="AB55" s="50" t="s">
        <v>1077</v>
      </c>
      <c r="AC55" s="50" t="s">
        <v>1423</v>
      </c>
      <c r="AE55" s="50"/>
      <c r="AF55" s="50"/>
    </row>
    <row r="56" hidden="1">
      <c r="A56" s="70">
        <v>924.0</v>
      </c>
      <c r="B56" s="50" t="s">
        <v>1424</v>
      </c>
      <c r="C56" s="80">
        <v>2.36E10</v>
      </c>
      <c r="D56" s="50" t="s">
        <v>1425</v>
      </c>
      <c r="E56" s="70">
        <v>2018.0</v>
      </c>
      <c r="F56" s="50" t="s">
        <v>109</v>
      </c>
      <c r="G56" s="50" t="s">
        <v>1069</v>
      </c>
      <c r="H56" s="50"/>
      <c r="I56" s="50" t="s">
        <v>1338</v>
      </c>
      <c r="J56" s="70">
        <v>154.0</v>
      </c>
      <c r="K56" s="75"/>
      <c r="L56" s="75"/>
      <c r="M56" s="70">
        <v>99.0</v>
      </c>
      <c r="N56" s="70">
        <v>106.0</v>
      </c>
      <c r="O56" s="50" t="s">
        <v>336</v>
      </c>
      <c r="P56" s="70">
        <v>4.0</v>
      </c>
      <c r="Q56" s="70">
        <v>1.0</v>
      </c>
      <c r="R56" s="50" t="s">
        <v>1084</v>
      </c>
      <c r="S56" s="75"/>
      <c r="T56" s="75"/>
      <c r="U56" s="50" t="s">
        <v>1426</v>
      </c>
      <c r="W56" s="73" t="s">
        <v>1427</v>
      </c>
      <c r="Y56" s="50" t="s">
        <v>1075</v>
      </c>
      <c r="Z56" s="50" t="s">
        <v>1076</v>
      </c>
      <c r="AA56" s="75"/>
      <c r="AB56" s="50" t="s">
        <v>1077</v>
      </c>
      <c r="AC56" s="50" t="s">
        <v>1428</v>
      </c>
      <c r="AE56" s="50"/>
      <c r="AF56" s="50"/>
    </row>
    <row r="57" hidden="1">
      <c r="A57" s="70">
        <v>1130.0</v>
      </c>
      <c r="B57" s="50" t="s">
        <v>1429</v>
      </c>
      <c r="C57" s="80">
        <v>3.62E10</v>
      </c>
      <c r="D57" s="50" t="s">
        <v>1430</v>
      </c>
      <c r="E57" s="70">
        <v>2018.0</v>
      </c>
      <c r="F57" s="50" t="s">
        <v>80</v>
      </c>
      <c r="G57" s="50" t="s">
        <v>1137</v>
      </c>
      <c r="H57" s="50" t="s">
        <v>1431</v>
      </c>
      <c r="I57" s="50" t="s">
        <v>1211</v>
      </c>
      <c r="J57" s="70">
        <v>73.0</v>
      </c>
      <c r="K57" s="75"/>
      <c r="L57" s="75"/>
      <c r="M57" s="70">
        <v>380.0</v>
      </c>
      <c r="N57" s="70">
        <v>392.0</v>
      </c>
      <c r="O57" s="50" t="s">
        <v>336</v>
      </c>
      <c r="P57" s="70">
        <v>1.0</v>
      </c>
      <c r="Q57" s="50" t="s">
        <v>336</v>
      </c>
      <c r="R57" s="50" t="s">
        <v>1269</v>
      </c>
      <c r="S57" s="70">
        <v>1.0</v>
      </c>
      <c r="T57" s="50" t="s">
        <v>1189</v>
      </c>
      <c r="U57" s="50" t="s">
        <v>1432</v>
      </c>
      <c r="W57" s="73" t="s">
        <v>1433</v>
      </c>
      <c r="Y57" s="50" t="s">
        <v>1075</v>
      </c>
      <c r="Z57" s="50" t="s">
        <v>1076</v>
      </c>
      <c r="AA57" s="75"/>
      <c r="AB57" s="50" t="s">
        <v>1077</v>
      </c>
      <c r="AC57" s="50" t="s">
        <v>1434</v>
      </c>
      <c r="AE57" s="50"/>
      <c r="AF57" s="50"/>
    </row>
    <row r="58" hidden="1">
      <c r="A58" s="70">
        <v>1541.0</v>
      </c>
      <c r="B58" s="50" t="s">
        <v>430</v>
      </c>
      <c r="C58" s="80">
        <v>6.7E9</v>
      </c>
      <c r="D58" s="50" t="s">
        <v>1435</v>
      </c>
      <c r="E58" s="70">
        <v>2017.0</v>
      </c>
      <c r="F58" s="50" t="s">
        <v>91</v>
      </c>
      <c r="G58" s="50" t="s">
        <v>1069</v>
      </c>
      <c r="H58" s="50"/>
      <c r="I58" s="50" t="s">
        <v>1436</v>
      </c>
      <c r="J58" s="70">
        <v>84.0</v>
      </c>
      <c r="K58" s="70">
        <v>335.0</v>
      </c>
      <c r="L58" s="75"/>
      <c r="M58" s="70">
        <v>345.0</v>
      </c>
      <c r="N58" s="70">
        <v>364.0</v>
      </c>
      <c r="O58" s="50" t="s">
        <v>336</v>
      </c>
      <c r="P58" s="70">
        <v>10.0</v>
      </c>
      <c r="Q58" s="70">
        <v>1.0</v>
      </c>
      <c r="R58" s="50" t="s">
        <v>1084</v>
      </c>
      <c r="S58" s="75"/>
      <c r="T58" s="75"/>
      <c r="U58" s="50" t="s">
        <v>1437</v>
      </c>
      <c r="W58" s="73" t="s">
        <v>1438</v>
      </c>
      <c r="Y58" s="50" t="s">
        <v>1075</v>
      </c>
      <c r="Z58" s="50" t="s">
        <v>1076</v>
      </c>
      <c r="AA58" s="50" t="s">
        <v>1114</v>
      </c>
      <c r="AB58" s="50" t="s">
        <v>1077</v>
      </c>
      <c r="AC58" s="50" t="s">
        <v>1439</v>
      </c>
      <c r="AE58" s="50"/>
      <c r="AF58" s="50"/>
    </row>
    <row r="59" hidden="1">
      <c r="A59" s="70">
        <v>188.0</v>
      </c>
      <c r="B59" s="50" t="s">
        <v>1440</v>
      </c>
      <c r="C59" s="80">
        <v>5.72E10</v>
      </c>
      <c r="D59" s="50" t="s">
        <v>1441</v>
      </c>
      <c r="E59" s="70">
        <v>2020.0</v>
      </c>
      <c r="F59" s="50" t="s">
        <v>128</v>
      </c>
      <c r="G59" s="50" t="s">
        <v>1137</v>
      </c>
      <c r="H59" s="50" t="s">
        <v>1442</v>
      </c>
      <c r="I59" s="50" t="s">
        <v>1188</v>
      </c>
      <c r="J59" s="70">
        <v>256.0</v>
      </c>
      <c r="K59" s="75"/>
      <c r="L59" s="70">
        <v>120452.0</v>
      </c>
      <c r="M59" s="75"/>
      <c r="N59" s="75"/>
      <c r="O59" s="50" t="s">
        <v>336</v>
      </c>
      <c r="P59" s="70">
        <v>1.0</v>
      </c>
      <c r="Q59" s="70">
        <v>1.0</v>
      </c>
      <c r="R59" s="50" t="s">
        <v>1084</v>
      </c>
      <c r="S59" s="75"/>
      <c r="T59" s="75"/>
      <c r="U59" s="50" t="s">
        <v>1443</v>
      </c>
      <c r="W59" s="73" t="s">
        <v>1444</v>
      </c>
      <c r="Y59" s="50" t="s">
        <v>1075</v>
      </c>
      <c r="Z59" s="50" t="s">
        <v>1076</v>
      </c>
      <c r="AA59" s="75"/>
      <c r="AB59" s="50" t="s">
        <v>1077</v>
      </c>
      <c r="AC59" s="50" t="s">
        <v>1445</v>
      </c>
      <c r="AE59" s="50"/>
      <c r="AF59" s="50"/>
    </row>
    <row r="60">
      <c r="A60" s="70">
        <v>2914.0</v>
      </c>
      <c r="B60" s="50" t="s">
        <v>704</v>
      </c>
      <c r="C60" s="50" t="s">
        <v>1446</v>
      </c>
      <c r="D60" s="50" t="s">
        <v>1447</v>
      </c>
      <c r="E60" s="70">
        <v>2013.0</v>
      </c>
      <c r="F60" s="50" t="s">
        <v>674</v>
      </c>
      <c r="G60" s="50" t="s">
        <v>1069</v>
      </c>
      <c r="H60" s="50"/>
      <c r="I60" s="50" t="s">
        <v>1234</v>
      </c>
      <c r="J60" s="70">
        <v>56.0</v>
      </c>
      <c r="K60" s="70">
        <v>1.0</v>
      </c>
      <c r="L60" s="75"/>
      <c r="M60" s="70">
        <v>73.0</v>
      </c>
      <c r="N60" s="70">
        <v>84.0</v>
      </c>
      <c r="O60" s="50" t="s">
        <v>336</v>
      </c>
      <c r="P60" s="70">
        <v>22.0</v>
      </c>
      <c r="Q60" s="70">
        <v>1.0</v>
      </c>
      <c r="R60" s="50" t="s">
        <v>1119</v>
      </c>
      <c r="S60" s="75"/>
      <c r="T60" s="75"/>
      <c r="U60" s="50" t="s">
        <v>1448</v>
      </c>
      <c r="W60" s="73" t="s">
        <v>1449</v>
      </c>
      <c r="Y60" s="50" t="s">
        <v>1075</v>
      </c>
      <c r="Z60" s="50" t="s">
        <v>1076</v>
      </c>
      <c r="AA60" s="75"/>
      <c r="AB60" s="50" t="s">
        <v>1077</v>
      </c>
      <c r="AC60" s="50" t="s">
        <v>1450</v>
      </c>
      <c r="AE60" s="50"/>
      <c r="AF60" s="50"/>
    </row>
    <row r="61" hidden="1">
      <c r="A61" s="70">
        <v>3634.0</v>
      </c>
      <c r="B61" s="50" t="s">
        <v>183</v>
      </c>
      <c r="C61" s="80">
        <v>6.6E9</v>
      </c>
      <c r="D61" s="50" t="s">
        <v>1451</v>
      </c>
      <c r="E61" s="70">
        <v>2002.0</v>
      </c>
      <c r="F61" s="50" t="s">
        <v>128</v>
      </c>
      <c r="G61" s="50" t="s">
        <v>1069</v>
      </c>
      <c r="H61" s="50"/>
      <c r="I61" s="50" t="s">
        <v>1268</v>
      </c>
      <c r="J61" s="70">
        <v>85.0</v>
      </c>
      <c r="K61" s="70">
        <v>3.0</v>
      </c>
      <c r="L61" s="75"/>
      <c r="M61" s="70">
        <v>409.0</v>
      </c>
      <c r="N61" s="70">
        <v>434.0</v>
      </c>
      <c r="O61" s="50" t="s">
        <v>336</v>
      </c>
      <c r="P61" s="70">
        <v>305.0</v>
      </c>
      <c r="Q61" s="70">
        <v>1.0</v>
      </c>
      <c r="R61" s="50" t="s">
        <v>1119</v>
      </c>
      <c r="S61" s="75"/>
      <c r="T61" s="75"/>
      <c r="U61" s="50" t="s">
        <v>1452</v>
      </c>
      <c r="W61" s="73" t="s">
        <v>1453</v>
      </c>
      <c r="Y61" s="50" t="s">
        <v>1075</v>
      </c>
      <c r="Z61" s="50" t="s">
        <v>1076</v>
      </c>
      <c r="AA61" s="75"/>
      <c r="AB61" s="50" t="s">
        <v>1077</v>
      </c>
      <c r="AC61" s="50" t="s">
        <v>1454</v>
      </c>
      <c r="AE61" s="50"/>
      <c r="AF61" s="50"/>
    </row>
    <row r="62" hidden="1">
      <c r="A62" s="70">
        <v>3758.0</v>
      </c>
      <c r="B62" s="50" t="s">
        <v>446</v>
      </c>
      <c r="C62" s="50" t="s">
        <v>336</v>
      </c>
      <c r="D62" s="50" t="s">
        <v>1455</v>
      </c>
      <c r="E62" s="70">
        <v>2006.0</v>
      </c>
      <c r="F62" s="50" t="s">
        <v>91</v>
      </c>
      <c r="G62" s="50" t="s">
        <v>1069</v>
      </c>
      <c r="H62" s="50"/>
      <c r="I62" s="50" t="s">
        <v>1456</v>
      </c>
      <c r="J62" s="70">
        <v>6.0</v>
      </c>
      <c r="K62" s="70">
        <v>5.0</v>
      </c>
      <c r="L62" s="50" t="s">
        <v>336</v>
      </c>
      <c r="M62" s="70">
        <v>565.0</v>
      </c>
      <c r="N62" s="50" t="s">
        <v>336</v>
      </c>
      <c r="O62" s="50" t="s">
        <v>336</v>
      </c>
      <c r="P62" s="50" t="s">
        <v>336</v>
      </c>
      <c r="Q62" s="50" t="s">
        <v>336</v>
      </c>
      <c r="R62" s="50" t="s">
        <v>1119</v>
      </c>
      <c r="S62" s="70">
        <v>1.0</v>
      </c>
      <c r="T62" s="50" t="s">
        <v>1084</v>
      </c>
      <c r="U62" s="75"/>
      <c r="V62" s="75"/>
      <c r="W62" s="73" t="s">
        <v>1457</v>
      </c>
      <c r="Y62" s="50" t="s">
        <v>1132</v>
      </c>
      <c r="Z62" s="50" t="s">
        <v>336</v>
      </c>
      <c r="AA62" s="50" t="s">
        <v>336</v>
      </c>
      <c r="AB62" s="50" t="s">
        <v>1133</v>
      </c>
      <c r="AC62" s="50" t="s">
        <v>336</v>
      </c>
      <c r="AD62" s="50" t="s">
        <v>336</v>
      </c>
      <c r="AE62" s="50"/>
      <c r="AF62" s="50"/>
    </row>
    <row r="63" hidden="1">
      <c r="A63" s="70">
        <v>2415.0</v>
      </c>
      <c r="B63" s="50" t="s">
        <v>1458</v>
      </c>
      <c r="C63" s="50" t="s">
        <v>1459</v>
      </c>
      <c r="D63" s="50" t="s">
        <v>1460</v>
      </c>
      <c r="E63" s="70">
        <v>2015.0</v>
      </c>
      <c r="F63" s="50" t="s">
        <v>80</v>
      </c>
      <c r="G63" s="50" t="s">
        <v>1137</v>
      </c>
      <c r="H63" s="50" t="s">
        <v>1461</v>
      </c>
      <c r="I63" s="50" t="s">
        <v>1462</v>
      </c>
      <c r="J63" s="70">
        <v>76.0</v>
      </c>
      <c r="K63" s="75"/>
      <c r="L63" s="75"/>
      <c r="M63" s="70">
        <v>18.0</v>
      </c>
      <c r="N63" s="70">
        <v>31.0</v>
      </c>
      <c r="O63" s="50" t="s">
        <v>336</v>
      </c>
      <c r="P63" s="70">
        <v>21.0</v>
      </c>
      <c r="Q63" s="70">
        <v>1.0</v>
      </c>
      <c r="R63" s="50" t="s">
        <v>1084</v>
      </c>
      <c r="S63" s="75"/>
      <c r="T63" s="75"/>
      <c r="U63" s="50" t="s">
        <v>1463</v>
      </c>
      <c r="W63" s="73" t="s">
        <v>1464</v>
      </c>
      <c r="Y63" s="50" t="s">
        <v>1075</v>
      </c>
      <c r="Z63" s="50" t="s">
        <v>1076</v>
      </c>
      <c r="AA63" s="50" t="s">
        <v>1114</v>
      </c>
      <c r="AB63" s="50" t="s">
        <v>1077</v>
      </c>
      <c r="AC63" s="50" t="s">
        <v>1465</v>
      </c>
      <c r="AE63" s="50"/>
      <c r="AF63" s="50"/>
    </row>
    <row r="64" hidden="1">
      <c r="A64" s="70">
        <v>2408.0</v>
      </c>
      <c r="B64" s="50" t="s">
        <v>1466</v>
      </c>
      <c r="C64" s="50" t="s">
        <v>1467</v>
      </c>
      <c r="D64" s="50" t="s">
        <v>1468</v>
      </c>
      <c r="E64" s="70">
        <v>2015.0</v>
      </c>
      <c r="F64" s="50" t="s">
        <v>80</v>
      </c>
      <c r="G64" s="50" t="s">
        <v>1137</v>
      </c>
      <c r="H64" s="50" t="s">
        <v>1469</v>
      </c>
      <c r="I64" s="50" t="s">
        <v>1470</v>
      </c>
      <c r="J64" s="70">
        <v>2015.0</v>
      </c>
      <c r="K64" s="75"/>
      <c r="L64" s="70">
        <v>395973.0</v>
      </c>
      <c r="M64" s="75"/>
      <c r="N64" s="75"/>
      <c r="O64" s="50" t="s">
        <v>336</v>
      </c>
      <c r="P64" s="70">
        <v>1.0</v>
      </c>
      <c r="Q64" s="70">
        <v>1.0</v>
      </c>
      <c r="R64" s="50" t="s">
        <v>1084</v>
      </c>
      <c r="S64" s="75"/>
      <c r="T64" s="75"/>
      <c r="U64" s="50" t="s">
        <v>1471</v>
      </c>
      <c r="W64" s="73" t="s">
        <v>1472</v>
      </c>
      <c r="Y64" s="50" t="s">
        <v>1075</v>
      </c>
      <c r="Z64" s="50" t="s">
        <v>1076</v>
      </c>
      <c r="AA64" s="50" t="s">
        <v>1114</v>
      </c>
      <c r="AB64" s="50" t="s">
        <v>1077</v>
      </c>
      <c r="AC64" s="50" t="s">
        <v>1473</v>
      </c>
      <c r="AE64" s="50"/>
      <c r="AF64" s="50"/>
    </row>
    <row r="65" hidden="1">
      <c r="A65" s="70">
        <v>3354.0</v>
      </c>
      <c r="B65" s="50" t="s">
        <v>1474</v>
      </c>
      <c r="C65" s="50" t="s">
        <v>1475</v>
      </c>
      <c r="D65" s="50" t="s">
        <v>1476</v>
      </c>
      <c r="E65" s="70">
        <v>2009.0</v>
      </c>
      <c r="F65" s="50" t="s">
        <v>109</v>
      </c>
      <c r="G65" s="50" t="s">
        <v>1137</v>
      </c>
      <c r="H65" s="50" t="s">
        <v>1477</v>
      </c>
      <c r="I65" s="50" t="s">
        <v>1157</v>
      </c>
      <c r="J65" s="70">
        <v>96.0</v>
      </c>
      <c r="K65" s="70">
        <v>3.0</v>
      </c>
      <c r="L65" s="75"/>
      <c r="M65" s="70">
        <v>313.0</v>
      </c>
      <c r="N65" s="70">
        <v>333.0</v>
      </c>
      <c r="O65" s="50" t="s">
        <v>336</v>
      </c>
      <c r="P65" s="70">
        <v>8.0</v>
      </c>
      <c r="Q65" s="70">
        <v>1.0</v>
      </c>
      <c r="R65" s="50" t="s">
        <v>1119</v>
      </c>
      <c r="S65" s="75"/>
      <c r="T65" s="75"/>
      <c r="U65" s="50" t="s">
        <v>1478</v>
      </c>
      <c r="W65" s="73" t="s">
        <v>1479</v>
      </c>
      <c r="Y65" s="50" t="s">
        <v>1075</v>
      </c>
      <c r="Z65" s="50" t="s">
        <v>1076</v>
      </c>
      <c r="AA65" s="75"/>
      <c r="AB65" s="50" t="s">
        <v>1077</v>
      </c>
      <c r="AC65" s="50" t="s">
        <v>1480</v>
      </c>
      <c r="AE65" s="50"/>
      <c r="AF65" s="50"/>
    </row>
    <row r="66">
      <c r="A66" s="70">
        <v>368.0</v>
      </c>
      <c r="B66" s="50" t="s">
        <v>1030</v>
      </c>
      <c r="C66" s="50" t="s">
        <v>1481</v>
      </c>
      <c r="D66" s="50" t="s">
        <v>1482</v>
      </c>
      <c r="E66" s="70">
        <v>2020.0</v>
      </c>
      <c r="F66" s="50" t="s">
        <v>674</v>
      </c>
      <c r="G66" s="50" t="s">
        <v>1069</v>
      </c>
      <c r="H66" s="50"/>
      <c r="I66" s="50" t="s">
        <v>1483</v>
      </c>
      <c r="L66" s="75"/>
      <c r="M66" s="75"/>
      <c r="N66" s="75"/>
      <c r="O66" s="50" t="s">
        <v>336</v>
      </c>
      <c r="P66" s="50" t="s">
        <v>336</v>
      </c>
      <c r="Q66" s="70">
        <v>1.0</v>
      </c>
      <c r="R66" s="50" t="s">
        <v>1084</v>
      </c>
      <c r="S66" s="75"/>
      <c r="T66" s="75"/>
      <c r="U66" s="50" t="s">
        <v>1484</v>
      </c>
      <c r="W66" s="73" t="s">
        <v>1485</v>
      </c>
      <c r="Y66" s="50" t="s">
        <v>1075</v>
      </c>
      <c r="Z66" s="50" t="s">
        <v>1183</v>
      </c>
      <c r="AB66" s="50" t="s">
        <v>1077</v>
      </c>
      <c r="AC66" s="50" t="s">
        <v>1486</v>
      </c>
      <c r="AE66" s="50"/>
      <c r="AF66" s="50"/>
    </row>
    <row r="67" hidden="1">
      <c r="A67" s="70">
        <v>1000.0</v>
      </c>
      <c r="B67" s="50" t="s">
        <v>421</v>
      </c>
      <c r="C67" s="50" t="s">
        <v>1487</v>
      </c>
      <c r="D67" s="50" t="s">
        <v>1488</v>
      </c>
      <c r="E67" s="70">
        <v>2018.0</v>
      </c>
      <c r="F67" s="50" t="s">
        <v>80</v>
      </c>
      <c r="G67" s="50" t="s">
        <v>1069</v>
      </c>
      <c r="H67" s="50"/>
      <c r="I67" s="50" t="s">
        <v>1070</v>
      </c>
      <c r="J67" s="70">
        <v>8.0</v>
      </c>
      <c r="K67" s="70">
        <v>10.0</v>
      </c>
      <c r="L67" s="75"/>
      <c r="M67" s="70">
        <v>895.0</v>
      </c>
      <c r="N67" s="70">
        <v>900.0</v>
      </c>
      <c r="O67" s="50" t="s">
        <v>336</v>
      </c>
      <c r="P67" s="70">
        <v>98.0</v>
      </c>
      <c r="Q67" s="70">
        <v>1.0</v>
      </c>
      <c r="R67" s="50" t="s">
        <v>1269</v>
      </c>
      <c r="S67" s="75"/>
      <c r="T67" s="75"/>
      <c r="U67" s="50" t="s">
        <v>1489</v>
      </c>
      <c r="W67" s="73" t="s">
        <v>1490</v>
      </c>
      <c r="Y67" s="50" t="s">
        <v>1075</v>
      </c>
      <c r="Z67" s="50" t="s">
        <v>1076</v>
      </c>
      <c r="AA67" s="75"/>
      <c r="AB67" s="50" t="s">
        <v>1077</v>
      </c>
      <c r="AC67" s="50" t="s">
        <v>1491</v>
      </c>
      <c r="AE67" s="50"/>
      <c r="AF67" s="50"/>
    </row>
    <row r="68" hidden="1">
      <c r="A68" s="50">
        <v>1641.0</v>
      </c>
      <c r="B68" s="50" t="s">
        <v>660</v>
      </c>
      <c r="C68" s="50" t="s">
        <v>1492</v>
      </c>
      <c r="D68" s="50" t="s">
        <v>1493</v>
      </c>
      <c r="E68" s="50">
        <v>2017.0</v>
      </c>
      <c r="F68" s="50" t="s">
        <v>758</v>
      </c>
      <c r="G68" s="50" t="s">
        <v>1069</v>
      </c>
      <c r="H68" s="50"/>
      <c r="I68" s="50" t="s">
        <v>1321</v>
      </c>
      <c r="J68" s="50">
        <v>116.0</v>
      </c>
      <c r="K68" s="50"/>
      <c r="L68" s="50"/>
      <c r="M68" s="50">
        <v>216.0</v>
      </c>
      <c r="N68" s="50">
        <v>222.0</v>
      </c>
      <c r="O68" s="50" t="s">
        <v>336</v>
      </c>
      <c r="P68" s="50">
        <v>11.0</v>
      </c>
      <c r="Q68" s="50">
        <v>1.0</v>
      </c>
      <c r="R68" s="50" t="s">
        <v>1084</v>
      </c>
      <c r="S68" s="50"/>
      <c r="T68" s="50"/>
      <c r="U68" s="50" t="s">
        <v>1494</v>
      </c>
      <c r="V68" s="50"/>
      <c r="W68" s="73" t="s">
        <v>1495</v>
      </c>
      <c r="X68" s="50"/>
      <c r="Y68" s="50" t="s">
        <v>1075</v>
      </c>
      <c r="Z68" s="50" t="s">
        <v>1076</v>
      </c>
      <c r="AA68" s="50" t="s">
        <v>1114</v>
      </c>
      <c r="AB68" s="50" t="s">
        <v>1077</v>
      </c>
      <c r="AC68" s="50" t="s">
        <v>1496</v>
      </c>
      <c r="AD68" s="50"/>
      <c r="AE68" s="50"/>
      <c r="AF68" s="50"/>
    </row>
    <row r="69">
      <c r="A69" s="70">
        <v>2636.0</v>
      </c>
      <c r="B69" s="50" t="s">
        <v>1034</v>
      </c>
      <c r="C69" s="50" t="s">
        <v>1497</v>
      </c>
      <c r="D69" s="50" t="s">
        <v>1498</v>
      </c>
      <c r="E69" s="70">
        <v>2014.0</v>
      </c>
      <c r="F69" s="50" t="s">
        <v>674</v>
      </c>
      <c r="G69" s="50" t="s">
        <v>1069</v>
      </c>
      <c r="H69" s="50"/>
      <c r="I69" s="50" t="s">
        <v>1338</v>
      </c>
      <c r="J69" s="70">
        <v>106.0</v>
      </c>
      <c r="K69" s="75"/>
      <c r="L69" s="75"/>
      <c r="M69" s="70">
        <v>141.0</v>
      </c>
      <c r="N69" s="70">
        <v>154.0</v>
      </c>
      <c r="O69" s="50" t="s">
        <v>336</v>
      </c>
      <c r="P69" s="70">
        <v>11.0</v>
      </c>
      <c r="Q69" s="70">
        <v>1.0</v>
      </c>
      <c r="R69" s="50" t="s">
        <v>1084</v>
      </c>
      <c r="S69" s="75"/>
      <c r="T69" s="75"/>
      <c r="U69" s="50" t="s">
        <v>1499</v>
      </c>
      <c r="W69" s="73" t="s">
        <v>1500</v>
      </c>
      <c r="Y69" s="50" t="s">
        <v>1075</v>
      </c>
      <c r="Z69" s="50" t="s">
        <v>1076</v>
      </c>
      <c r="AA69" s="75"/>
      <c r="AB69" s="50" t="s">
        <v>1077</v>
      </c>
      <c r="AC69" s="50" t="s">
        <v>1501</v>
      </c>
      <c r="AE69" s="50"/>
      <c r="AF69" s="50"/>
    </row>
    <row r="70">
      <c r="A70" s="70">
        <v>2388.0</v>
      </c>
      <c r="B70" s="50" t="s">
        <v>1502</v>
      </c>
      <c r="C70" s="80">
        <v>6.7E9</v>
      </c>
      <c r="D70" s="50" t="s">
        <v>1503</v>
      </c>
      <c r="E70" s="70">
        <v>2015.0</v>
      </c>
      <c r="F70" s="50" t="s">
        <v>674</v>
      </c>
      <c r="G70" s="50" t="s">
        <v>1137</v>
      </c>
      <c r="H70" s="50"/>
      <c r="I70" s="50" t="s">
        <v>1504</v>
      </c>
      <c r="J70" s="70">
        <v>9.0</v>
      </c>
      <c r="K70" s="70">
        <v>2.0</v>
      </c>
      <c r="L70" s="75"/>
      <c r="M70" s="70">
        <v>118.0</v>
      </c>
      <c r="N70" s="70">
        <v>136.0</v>
      </c>
      <c r="O70" s="50" t="s">
        <v>336</v>
      </c>
      <c r="P70" s="70">
        <v>7.0</v>
      </c>
      <c r="Q70" s="70">
        <v>1.0</v>
      </c>
      <c r="R70" s="50" t="s">
        <v>1084</v>
      </c>
      <c r="S70" s="75"/>
      <c r="T70" s="75"/>
      <c r="U70" s="50" t="s">
        <v>1505</v>
      </c>
      <c r="W70" s="73" t="s">
        <v>1506</v>
      </c>
      <c r="Y70" s="50" t="s">
        <v>1075</v>
      </c>
      <c r="Z70" s="50" t="s">
        <v>1076</v>
      </c>
      <c r="AA70" s="75"/>
      <c r="AB70" s="50" t="s">
        <v>1077</v>
      </c>
      <c r="AC70" s="50" t="s">
        <v>1507</v>
      </c>
      <c r="AE70" s="50"/>
      <c r="AF70" s="50"/>
    </row>
    <row r="71" hidden="1">
      <c r="A71" s="70">
        <v>2220.0</v>
      </c>
      <c r="B71" s="50" t="s">
        <v>190</v>
      </c>
      <c r="C71" s="50" t="s">
        <v>1508</v>
      </c>
      <c r="D71" s="50" t="s">
        <v>1509</v>
      </c>
      <c r="E71" s="70">
        <v>2015.0</v>
      </c>
      <c r="F71" s="50" t="s">
        <v>128</v>
      </c>
      <c r="G71" s="50" t="s">
        <v>1069</v>
      </c>
      <c r="H71" s="50"/>
      <c r="I71" s="50" t="s">
        <v>1110</v>
      </c>
      <c r="J71" s="70">
        <v>73.0</v>
      </c>
      <c r="K71" s="75"/>
      <c r="L71" s="75"/>
      <c r="M71" s="70">
        <v>32.0</v>
      </c>
      <c r="N71" s="70">
        <v>49.0</v>
      </c>
      <c r="O71" s="50" t="s">
        <v>336</v>
      </c>
      <c r="P71" s="70">
        <v>14.0</v>
      </c>
      <c r="Q71" s="70">
        <v>1.0</v>
      </c>
      <c r="R71" s="50" t="s">
        <v>1084</v>
      </c>
      <c r="S71" s="75"/>
      <c r="T71" s="75"/>
      <c r="U71" s="50" t="s">
        <v>1510</v>
      </c>
      <c r="W71" s="73" t="s">
        <v>1511</v>
      </c>
      <c r="Y71" s="50" t="s">
        <v>1075</v>
      </c>
      <c r="Z71" s="50" t="s">
        <v>1076</v>
      </c>
      <c r="AA71" s="75"/>
      <c r="AB71" s="50" t="s">
        <v>1077</v>
      </c>
      <c r="AC71" s="50" t="s">
        <v>1512</v>
      </c>
      <c r="AE71" s="50"/>
      <c r="AF71" s="50"/>
    </row>
    <row r="72" hidden="1">
      <c r="A72" s="70">
        <v>523.0</v>
      </c>
      <c r="B72" s="50" t="s">
        <v>1513</v>
      </c>
      <c r="C72" s="50" t="s">
        <v>1514</v>
      </c>
      <c r="D72" s="50" t="s">
        <v>1515</v>
      </c>
      <c r="E72" s="70">
        <v>2019.0</v>
      </c>
      <c r="F72" s="50" t="s">
        <v>91</v>
      </c>
      <c r="G72" s="50" t="s">
        <v>1137</v>
      </c>
      <c r="H72" s="50" t="s">
        <v>1516</v>
      </c>
      <c r="I72" s="50" t="s">
        <v>1070</v>
      </c>
      <c r="J72" s="70">
        <v>9.0</v>
      </c>
      <c r="K72" s="70">
        <v>10.0</v>
      </c>
      <c r="L72" s="75"/>
      <c r="M72" s="70">
        <v>737.0</v>
      </c>
      <c r="N72" s="70">
        <v>741.0</v>
      </c>
      <c r="O72" s="50" t="s">
        <v>336</v>
      </c>
      <c r="P72" s="70">
        <v>3.0</v>
      </c>
      <c r="Q72" s="70">
        <v>1.0</v>
      </c>
      <c r="R72" s="50" t="s">
        <v>1212</v>
      </c>
      <c r="S72" s="75"/>
      <c r="T72" s="75"/>
      <c r="U72" s="50" t="s">
        <v>1517</v>
      </c>
      <c r="W72" s="73" t="s">
        <v>1518</v>
      </c>
      <c r="Y72" s="50" t="s">
        <v>1075</v>
      </c>
      <c r="Z72" s="50" t="s">
        <v>1076</v>
      </c>
      <c r="AA72" s="75"/>
      <c r="AB72" s="50" t="s">
        <v>1077</v>
      </c>
      <c r="AC72" s="50" t="s">
        <v>1519</v>
      </c>
      <c r="AE72" s="50"/>
      <c r="AF72" s="50"/>
    </row>
    <row r="73" hidden="1">
      <c r="A73" s="70">
        <v>341.0</v>
      </c>
      <c r="B73" s="50" t="s">
        <v>316</v>
      </c>
      <c r="C73" s="80">
        <v>4.4E10</v>
      </c>
      <c r="D73" s="50" t="s">
        <v>1520</v>
      </c>
      <c r="E73" s="70">
        <v>2020.0</v>
      </c>
      <c r="F73" s="50" t="s">
        <v>80</v>
      </c>
      <c r="G73" s="50" t="s">
        <v>1069</v>
      </c>
      <c r="H73" s="50"/>
      <c r="I73" s="50" t="s">
        <v>1234</v>
      </c>
      <c r="J73" s="70">
        <v>75.0</v>
      </c>
      <c r="K73" s="70">
        <v>1.0</v>
      </c>
      <c r="L73" s="75"/>
      <c r="M73" s="70">
        <v>79.0</v>
      </c>
      <c r="N73" s="70">
        <v>103.0</v>
      </c>
      <c r="O73" s="50" t="s">
        <v>336</v>
      </c>
      <c r="P73" s="50" t="s">
        <v>336</v>
      </c>
      <c r="Q73" s="70">
        <v>1.0</v>
      </c>
      <c r="R73" s="50" t="s">
        <v>1084</v>
      </c>
      <c r="S73" s="75"/>
      <c r="T73" s="75"/>
      <c r="U73" s="50" t="s">
        <v>1521</v>
      </c>
      <c r="W73" s="73" t="s">
        <v>1522</v>
      </c>
      <c r="Y73" s="50" t="s">
        <v>1075</v>
      </c>
      <c r="Z73" s="50" t="s">
        <v>1076</v>
      </c>
      <c r="AA73" s="75"/>
      <c r="AB73" s="50" t="s">
        <v>1077</v>
      </c>
      <c r="AC73" s="50" t="s">
        <v>1523</v>
      </c>
      <c r="AE73" s="50"/>
      <c r="AF73" s="50"/>
    </row>
    <row r="74" hidden="1">
      <c r="A74" s="70">
        <v>3151.0</v>
      </c>
      <c r="B74" s="50" t="s">
        <v>569</v>
      </c>
      <c r="C74" s="50" t="s">
        <v>1524</v>
      </c>
      <c r="D74" s="50" t="s">
        <v>1525</v>
      </c>
      <c r="E74" s="70">
        <v>2011.0</v>
      </c>
      <c r="F74" s="50" t="s">
        <v>80</v>
      </c>
      <c r="G74" s="50" t="s">
        <v>1069</v>
      </c>
      <c r="H74" s="50"/>
      <c r="I74" s="50" t="s">
        <v>1211</v>
      </c>
      <c r="J74" s="70">
        <v>33.0</v>
      </c>
      <c r="K74" s="50" t="s">
        <v>1526</v>
      </c>
      <c r="L74" s="75"/>
      <c r="M74" s="50" t="s">
        <v>1527</v>
      </c>
      <c r="N74" s="50" t="s">
        <v>1528</v>
      </c>
      <c r="O74" s="50" t="s">
        <v>336</v>
      </c>
      <c r="P74" s="70">
        <v>7.0</v>
      </c>
      <c r="Q74" s="50" t="s">
        <v>336</v>
      </c>
      <c r="R74" s="50" t="s">
        <v>1119</v>
      </c>
      <c r="S74" s="70">
        <v>1.0</v>
      </c>
      <c r="T74" s="50" t="s">
        <v>1084</v>
      </c>
      <c r="U74" s="50" t="s">
        <v>1529</v>
      </c>
      <c r="W74" s="73" t="s">
        <v>1530</v>
      </c>
      <c r="Y74" s="50" t="s">
        <v>1075</v>
      </c>
      <c r="Z74" s="50" t="s">
        <v>1076</v>
      </c>
      <c r="AA74" s="75"/>
      <c r="AB74" s="50" t="s">
        <v>1077</v>
      </c>
      <c r="AC74" s="50" t="s">
        <v>1531</v>
      </c>
      <c r="AE74" s="50"/>
      <c r="AF74" s="50"/>
    </row>
    <row r="75" hidden="1">
      <c r="A75" s="70">
        <v>3437.0</v>
      </c>
      <c r="B75" s="50" t="s">
        <v>472</v>
      </c>
      <c r="C75" s="80">
        <v>7.01E9</v>
      </c>
      <c r="D75" s="50" t="s">
        <v>1532</v>
      </c>
      <c r="E75" s="70">
        <v>2008.0</v>
      </c>
      <c r="F75" s="50" t="s">
        <v>91</v>
      </c>
      <c r="G75" s="50" t="s">
        <v>1069</v>
      </c>
      <c r="H75" s="50"/>
      <c r="I75" s="50" t="s">
        <v>1211</v>
      </c>
      <c r="J75" s="70">
        <v>30.0</v>
      </c>
      <c r="K75" s="70">
        <v>3.0</v>
      </c>
      <c r="L75" s="75"/>
      <c r="M75" s="70">
        <v>1011.0</v>
      </c>
      <c r="N75" s="70">
        <v>1019.0</v>
      </c>
      <c r="O75" s="50" t="s">
        <v>336</v>
      </c>
      <c r="P75" s="70">
        <v>45.0</v>
      </c>
      <c r="Q75" s="70">
        <v>1.0</v>
      </c>
      <c r="R75" s="50" t="s">
        <v>1119</v>
      </c>
      <c r="S75" s="75"/>
      <c r="T75" s="75"/>
      <c r="U75" s="50" t="s">
        <v>1533</v>
      </c>
      <c r="W75" s="73" t="s">
        <v>1534</v>
      </c>
      <c r="Y75" s="50" t="s">
        <v>1075</v>
      </c>
      <c r="Z75" s="50" t="s">
        <v>1076</v>
      </c>
      <c r="AA75" s="75"/>
      <c r="AB75" s="50" t="s">
        <v>1077</v>
      </c>
      <c r="AC75" s="50" t="s">
        <v>1535</v>
      </c>
      <c r="AE75" s="50"/>
      <c r="AF75" s="50"/>
    </row>
    <row r="76" hidden="1">
      <c r="A76" s="70">
        <v>3528.0</v>
      </c>
      <c r="B76" s="50" t="s">
        <v>201</v>
      </c>
      <c r="C76" s="50" t="s">
        <v>1536</v>
      </c>
      <c r="D76" s="50" t="s">
        <v>1537</v>
      </c>
      <c r="E76" s="70">
        <v>2006.0</v>
      </c>
      <c r="F76" s="50" t="s">
        <v>128</v>
      </c>
      <c r="G76" s="50" t="s">
        <v>1069</v>
      </c>
      <c r="H76" s="50"/>
      <c r="I76" s="50" t="s">
        <v>1538</v>
      </c>
      <c r="J76" s="70">
        <v>9.0</v>
      </c>
      <c r="K76" s="70">
        <v>3.0</v>
      </c>
      <c r="L76" s="75"/>
      <c r="M76" s="70">
        <v>205.0</v>
      </c>
      <c r="N76" s="70">
        <v>216.0</v>
      </c>
      <c r="O76" s="50" t="s">
        <v>336</v>
      </c>
      <c r="P76" s="70">
        <v>66.0</v>
      </c>
      <c r="Q76" s="70">
        <v>1.0</v>
      </c>
      <c r="R76" s="50" t="s">
        <v>1119</v>
      </c>
      <c r="S76" s="75"/>
      <c r="T76" s="75"/>
      <c r="U76" s="50" t="s">
        <v>1539</v>
      </c>
      <c r="W76" s="73" t="s">
        <v>1540</v>
      </c>
      <c r="Y76" s="50" t="s">
        <v>1075</v>
      </c>
      <c r="Z76" s="50" t="s">
        <v>1076</v>
      </c>
      <c r="AA76" s="75"/>
      <c r="AB76" s="50" t="s">
        <v>1077</v>
      </c>
      <c r="AC76" s="50" t="s">
        <v>1541</v>
      </c>
      <c r="AE76" s="50"/>
      <c r="AF76" s="50"/>
    </row>
    <row r="77" hidden="1">
      <c r="A77" s="50">
        <v>3714.0</v>
      </c>
      <c r="B77" s="50" t="s">
        <v>954</v>
      </c>
      <c r="C77" s="50" t="s">
        <v>336</v>
      </c>
      <c r="D77" s="50" t="s">
        <v>1542</v>
      </c>
      <c r="E77" s="50">
        <v>2009.0</v>
      </c>
      <c r="F77" s="50" t="s">
        <v>758</v>
      </c>
      <c r="G77" s="50" t="s">
        <v>1069</v>
      </c>
      <c r="H77" s="50"/>
      <c r="I77" s="50" t="s">
        <v>1217</v>
      </c>
      <c r="J77" s="50">
        <v>3.0</v>
      </c>
      <c r="K77" s="50"/>
      <c r="L77" s="50" t="s">
        <v>336</v>
      </c>
      <c r="M77" s="50"/>
      <c r="N77" s="50" t="s">
        <v>336</v>
      </c>
      <c r="O77" s="50" t="s">
        <v>336</v>
      </c>
      <c r="P77" s="50" t="s">
        <v>336</v>
      </c>
      <c r="Q77" s="50" t="s">
        <v>336</v>
      </c>
      <c r="R77" s="50" t="s">
        <v>1119</v>
      </c>
      <c r="S77" s="50">
        <v>1.0</v>
      </c>
      <c r="T77" s="50" t="s">
        <v>1084</v>
      </c>
      <c r="U77" s="50"/>
      <c r="V77" s="50"/>
      <c r="W77" s="73" t="s">
        <v>1543</v>
      </c>
      <c r="X77" s="50"/>
      <c r="Y77" s="50" t="s">
        <v>1132</v>
      </c>
      <c r="Z77" s="50" t="s">
        <v>336</v>
      </c>
      <c r="AA77" s="50" t="s">
        <v>336</v>
      </c>
      <c r="AB77" s="50" t="s">
        <v>1133</v>
      </c>
      <c r="AC77" s="50" t="s">
        <v>336</v>
      </c>
      <c r="AD77" s="50" t="s">
        <v>336</v>
      </c>
      <c r="AE77" s="50"/>
      <c r="AF77" s="50"/>
    </row>
    <row r="78">
      <c r="A78" s="70">
        <v>2572.0</v>
      </c>
      <c r="B78" s="50" t="s">
        <v>1544</v>
      </c>
      <c r="C78" s="50" t="s">
        <v>1545</v>
      </c>
      <c r="D78" s="50" t="s">
        <v>1546</v>
      </c>
      <c r="E78" s="70">
        <v>2014.0</v>
      </c>
      <c r="F78" s="50" t="s">
        <v>674</v>
      </c>
      <c r="G78" s="50" t="s">
        <v>1137</v>
      </c>
      <c r="H78" s="50"/>
      <c r="I78" s="50" t="s">
        <v>1547</v>
      </c>
      <c r="J78" s="70">
        <v>62.0</v>
      </c>
      <c r="K78" s="70">
        <v>3.0</v>
      </c>
      <c r="L78" s="75"/>
      <c r="M78" s="70">
        <v>243.0</v>
      </c>
      <c r="N78" s="70">
        <v>265.0</v>
      </c>
      <c r="O78" s="50" t="s">
        <v>336</v>
      </c>
      <c r="P78" s="70">
        <v>7.0</v>
      </c>
      <c r="Q78" s="70">
        <v>1.0</v>
      </c>
      <c r="R78" s="50" t="s">
        <v>1084</v>
      </c>
      <c r="S78" s="75"/>
      <c r="T78" s="75"/>
      <c r="U78" s="50" t="s">
        <v>1548</v>
      </c>
      <c r="W78" s="73" t="s">
        <v>1549</v>
      </c>
      <c r="Y78" s="50" t="s">
        <v>1075</v>
      </c>
      <c r="Z78" s="50" t="s">
        <v>1076</v>
      </c>
      <c r="AA78" s="75"/>
      <c r="AB78" s="50" t="s">
        <v>1077</v>
      </c>
      <c r="AC78" s="50" t="s">
        <v>1550</v>
      </c>
      <c r="AE78" s="50"/>
      <c r="AF78" s="50"/>
    </row>
    <row r="79" hidden="1">
      <c r="A79" s="70">
        <v>3726.0</v>
      </c>
      <c r="B79" s="50" t="s">
        <v>1551</v>
      </c>
      <c r="C79" s="50" t="s">
        <v>336</v>
      </c>
      <c r="D79" s="50" t="s">
        <v>1552</v>
      </c>
      <c r="E79" s="70">
        <v>2013.0</v>
      </c>
      <c r="F79" s="50" t="s">
        <v>80</v>
      </c>
      <c r="G79" s="50" t="s">
        <v>1137</v>
      </c>
      <c r="H79" s="50" t="s">
        <v>1553</v>
      </c>
      <c r="I79" s="50" t="s">
        <v>1554</v>
      </c>
      <c r="J79" s="70">
        <v>15.0</v>
      </c>
      <c r="K79" s="70">
        <v>4.0</v>
      </c>
      <c r="L79" s="50" t="s">
        <v>336</v>
      </c>
      <c r="M79" s="70">
        <v>545.0</v>
      </c>
      <c r="N79" s="50" t="s">
        <v>336</v>
      </c>
      <c r="O79" s="50" t="s">
        <v>336</v>
      </c>
      <c r="P79" s="50" t="s">
        <v>336</v>
      </c>
      <c r="Q79" s="70">
        <v>1.0</v>
      </c>
      <c r="R79" s="50" t="s">
        <v>1119</v>
      </c>
      <c r="S79" s="75"/>
      <c r="T79" s="75"/>
      <c r="U79" s="75"/>
      <c r="V79" s="75"/>
      <c r="W79" s="73" t="s">
        <v>1555</v>
      </c>
      <c r="Y79" s="50" t="s">
        <v>1132</v>
      </c>
      <c r="Z79" s="50" t="s">
        <v>336</v>
      </c>
      <c r="AA79" s="50" t="s">
        <v>336</v>
      </c>
      <c r="AB79" s="50" t="s">
        <v>1133</v>
      </c>
      <c r="AC79" s="50" t="s">
        <v>336</v>
      </c>
      <c r="AD79" s="50" t="s">
        <v>336</v>
      </c>
      <c r="AE79" s="50"/>
      <c r="AF79" s="50"/>
    </row>
    <row r="80" hidden="1">
      <c r="A80" s="70">
        <v>1946.0</v>
      </c>
      <c r="B80" s="50" t="s">
        <v>518</v>
      </c>
      <c r="C80" s="80">
        <v>7.4E9</v>
      </c>
      <c r="D80" s="50" t="s">
        <v>1556</v>
      </c>
      <c r="E80" s="70">
        <v>2016.0</v>
      </c>
      <c r="F80" s="50" t="s">
        <v>91</v>
      </c>
      <c r="G80" s="50" t="s">
        <v>1069</v>
      </c>
      <c r="H80" s="50"/>
      <c r="I80" s="50" t="s">
        <v>1070</v>
      </c>
      <c r="J80" s="70">
        <v>6.0</v>
      </c>
      <c r="K80" s="70">
        <v>7.0</v>
      </c>
      <c r="L80" s="75"/>
      <c r="M80" s="70">
        <v>684.0</v>
      </c>
      <c r="N80" s="70">
        <v>686.0</v>
      </c>
      <c r="O80" s="50" t="s">
        <v>336</v>
      </c>
      <c r="P80" s="70">
        <v>18.0</v>
      </c>
      <c r="Q80" s="70">
        <v>1.0</v>
      </c>
      <c r="R80" s="50" t="s">
        <v>1084</v>
      </c>
      <c r="S80" s="75"/>
      <c r="T80" s="75"/>
      <c r="U80" s="50" t="s">
        <v>1557</v>
      </c>
      <c r="W80" s="73" t="s">
        <v>1558</v>
      </c>
      <c r="Y80" s="50" t="s">
        <v>1075</v>
      </c>
      <c r="Z80" s="50" t="s">
        <v>1076</v>
      </c>
      <c r="AA80" s="75"/>
      <c r="AB80" s="50" t="s">
        <v>1077</v>
      </c>
      <c r="AC80" s="50" t="s">
        <v>1559</v>
      </c>
      <c r="AE80" s="50"/>
      <c r="AF80" s="50"/>
    </row>
    <row r="81" hidden="1">
      <c r="A81" s="70">
        <v>2065.0</v>
      </c>
      <c r="B81" s="50" t="s">
        <v>1560</v>
      </c>
      <c r="C81" s="80">
        <v>5.72E10</v>
      </c>
      <c r="D81" s="50" t="s">
        <v>1561</v>
      </c>
      <c r="E81" s="70">
        <v>2016.0</v>
      </c>
      <c r="F81" s="50" t="s">
        <v>109</v>
      </c>
      <c r="G81" s="50" t="s">
        <v>1137</v>
      </c>
      <c r="H81" s="50" t="s">
        <v>1562</v>
      </c>
      <c r="I81" s="50" t="s">
        <v>1563</v>
      </c>
      <c r="J81" s="70">
        <v>8.0</v>
      </c>
      <c r="K81" s="70">
        <v>1.0</v>
      </c>
      <c r="L81" s="75"/>
      <c r="M81" s="70">
        <v>2.0</v>
      </c>
      <c r="N81" s="70">
        <v>18.0</v>
      </c>
      <c r="O81" s="50" t="s">
        <v>336</v>
      </c>
      <c r="P81" s="50" t="s">
        <v>336</v>
      </c>
      <c r="Q81" s="70">
        <v>1.0</v>
      </c>
      <c r="R81" s="50" t="s">
        <v>1084</v>
      </c>
      <c r="S81" s="75"/>
      <c r="T81" s="75"/>
      <c r="U81" s="50" t="s">
        <v>1564</v>
      </c>
      <c r="W81" s="73" t="s">
        <v>1565</v>
      </c>
      <c r="Y81" s="50" t="s">
        <v>1075</v>
      </c>
      <c r="Z81" s="50" t="s">
        <v>1076</v>
      </c>
      <c r="AA81" s="75"/>
      <c r="AB81" s="50" t="s">
        <v>1077</v>
      </c>
      <c r="AC81" s="50" t="s">
        <v>1566</v>
      </c>
      <c r="AE81" s="50"/>
      <c r="AF81" s="50"/>
    </row>
    <row r="82" hidden="1">
      <c r="A82" s="50">
        <v>633.0</v>
      </c>
      <c r="B82" s="50" t="s">
        <v>243</v>
      </c>
      <c r="C82" s="50">
        <v>7.0E9</v>
      </c>
      <c r="D82" s="50" t="s">
        <v>1567</v>
      </c>
      <c r="E82" s="50">
        <v>2019.0</v>
      </c>
      <c r="F82" s="50" t="s">
        <v>758</v>
      </c>
      <c r="G82" s="50" t="s">
        <v>1069</v>
      </c>
      <c r="H82" s="50"/>
      <c r="I82" s="50" t="s">
        <v>1240</v>
      </c>
      <c r="J82" s="50">
        <v>116.0</v>
      </c>
      <c r="K82" s="50">
        <v>25.0</v>
      </c>
      <c r="L82" s="50"/>
      <c r="M82" s="50">
        <v>12261.0</v>
      </c>
      <c r="N82" s="50">
        <v>12269.0</v>
      </c>
      <c r="O82" s="50" t="s">
        <v>336</v>
      </c>
      <c r="P82" s="50">
        <v>2.0</v>
      </c>
      <c r="Q82" s="50" t="s">
        <v>336</v>
      </c>
      <c r="R82" s="50" t="s">
        <v>1189</v>
      </c>
      <c r="S82" s="50">
        <v>1.0</v>
      </c>
      <c r="T82" s="50" t="s">
        <v>1084</v>
      </c>
      <c r="U82" s="50" t="s">
        <v>1568</v>
      </c>
      <c r="V82" s="50"/>
      <c r="W82" s="73" t="s">
        <v>1569</v>
      </c>
      <c r="X82" s="50"/>
      <c r="Y82" s="50" t="s">
        <v>1075</v>
      </c>
      <c r="Z82" s="50" t="s">
        <v>1076</v>
      </c>
      <c r="AA82" s="50" t="s">
        <v>1114</v>
      </c>
      <c r="AB82" s="50" t="s">
        <v>1077</v>
      </c>
      <c r="AC82" s="50" t="s">
        <v>1570</v>
      </c>
      <c r="AD82" s="50"/>
      <c r="AE82" s="50"/>
      <c r="AF82" s="50"/>
    </row>
    <row r="83" hidden="1">
      <c r="A83" s="70">
        <v>2006.0</v>
      </c>
      <c r="B83" s="50" t="s">
        <v>1088</v>
      </c>
      <c r="C83" s="50" t="s">
        <v>1080</v>
      </c>
      <c r="D83" s="50" t="s">
        <v>1571</v>
      </c>
      <c r="E83" s="70">
        <v>2016.0</v>
      </c>
      <c r="F83" s="74" t="s">
        <v>109</v>
      </c>
      <c r="G83" s="74" t="s">
        <v>1069</v>
      </c>
      <c r="H83" s="74"/>
      <c r="I83" s="50" t="s">
        <v>1070</v>
      </c>
      <c r="J83" s="70">
        <v>6.0</v>
      </c>
      <c r="K83" s="70">
        <v>5.0</v>
      </c>
      <c r="L83" s="75"/>
      <c r="M83" s="70">
        <v>514.0</v>
      </c>
      <c r="N83" s="70">
        <v>519.0</v>
      </c>
      <c r="O83" s="50" t="s">
        <v>336</v>
      </c>
      <c r="P83" s="70">
        <v>39.0</v>
      </c>
      <c r="Q83" s="70">
        <v>1.0</v>
      </c>
      <c r="R83" s="50" t="s">
        <v>1084</v>
      </c>
      <c r="S83" s="75"/>
      <c r="T83" s="75"/>
      <c r="U83" s="50" t="s">
        <v>1572</v>
      </c>
      <c r="W83" s="73" t="s">
        <v>1573</v>
      </c>
      <c r="Y83" s="50" t="s">
        <v>1075</v>
      </c>
      <c r="Z83" s="50" t="s">
        <v>1076</v>
      </c>
      <c r="AA83" s="75"/>
      <c r="AB83" s="50" t="s">
        <v>1077</v>
      </c>
      <c r="AC83" s="50" t="s">
        <v>1574</v>
      </c>
      <c r="AE83" s="50"/>
      <c r="AF83" s="50"/>
    </row>
    <row r="84" hidden="1">
      <c r="A84" s="70">
        <v>2190.0</v>
      </c>
      <c r="B84" s="50" t="s">
        <v>1575</v>
      </c>
      <c r="C84" s="50" t="s">
        <v>1576</v>
      </c>
      <c r="D84" s="50" t="s">
        <v>1577</v>
      </c>
      <c r="E84" s="70">
        <v>2015.0</v>
      </c>
      <c r="F84" s="50" t="s">
        <v>80</v>
      </c>
      <c r="G84" s="50" t="s">
        <v>1137</v>
      </c>
      <c r="H84" s="50" t="s">
        <v>1578</v>
      </c>
      <c r="I84" s="50" t="s">
        <v>1579</v>
      </c>
      <c r="J84" s="70">
        <v>45.0</v>
      </c>
      <c r="K84" s="70">
        <v>11.0</v>
      </c>
      <c r="L84" s="70">
        <v>7109929.0</v>
      </c>
      <c r="M84" s="70">
        <v>1413.0</v>
      </c>
      <c r="N84" s="70">
        <v>1423.0</v>
      </c>
      <c r="O84" s="50" t="s">
        <v>336</v>
      </c>
      <c r="P84" s="70">
        <v>27.0</v>
      </c>
      <c r="Q84" s="70">
        <v>1.0</v>
      </c>
      <c r="R84" s="50" t="s">
        <v>1084</v>
      </c>
      <c r="S84" s="75"/>
      <c r="T84" s="75"/>
      <c r="U84" s="50" t="s">
        <v>1580</v>
      </c>
      <c r="W84" s="73" t="s">
        <v>1581</v>
      </c>
      <c r="Y84" s="50" t="s">
        <v>1075</v>
      </c>
      <c r="Z84" s="50" t="s">
        <v>1076</v>
      </c>
      <c r="AA84" s="75"/>
      <c r="AB84" s="50" t="s">
        <v>1077</v>
      </c>
      <c r="AC84" s="50" t="s">
        <v>1582</v>
      </c>
      <c r="AE84" s="50"/>
      <c r="AF84" s="50"/>
    </row>
    <row r="85" hidden="1">
      <c r="A85" s="70">
        <v>1599.0</v>
      </c>
      <c r="B85" s="50" t="s">
        <v>342</v>
      </c>
      <c r="C85" s="50" t="s">
        <v>1583</v>
      </c>
      <c r="D85" s="50" t="s">
        <v>1584</v>
      </c>
      <c r="E85" s="70">
        <v>2017.0</v>
      </c>
      <c r="F85" s="50" t="s">
        <v>80</v>
      </c>
      <c r="G85" s="50" t="s">
        <v>1069</v>
      </c>
      <c r="H85" s="50"/>
      <c r="I85" s="50" t="s">
        <v>1201</v>
      </c>
      <c r="J85" s="70">
        <v>8.0</v>
      </c>
      <c r="K85" s="70">
        <v>2.0</v>
      </c>
      <c r="L85" s="70">
        <v>1750006.0</v>
      </c>
      <c r="M85" s="75"/>
      <c r="N85" s="75"/>
      <c r="O85" s="50" t="s">
        <v>336</v>
      </c>
      <c r="P85" s="70">
        <v>5.0</v>
      </c>
      <c r="Q85" s="70">
        <v>1.0</v>
      </c>
      <c r="R85" s="50" t="s">
        <v>1084</v>
      </c>
      <c r="S85" s="75"/>
      <c r="T85" s="75"/>
      <c r="U85" s="50" t="s">
        <v>1585</v>
      </c>
      <c r="W85" s="73" t="s">
        <v>1586</v>
      </c>
      <c r="Y85" s="50" t="s">
        <v>1075</v>
      </c>
      <c r="Z85" s="50" t="s">
        <v>1076</v>
      </c>
      <c r="AA85" s="75"/>
      <c r="AB85" s="50" t="s">
        <v>1077</v>
      </c>
      <c r="AC85" s="50" t="s">
        <v>1587</v>
      </c>
      <c r="AE85" s="50"/>
      <c r="AF85" s="50"/>
    </row>
    <row r="86" hidden="1">
      <c r="A86" s="70">
        <v>3590.0</v>
      </c>
      <c r="B86" s="50" t="s">
        <v>208</v>
      </c>
      <c r="C86" s="80">
        <v>7.01E9</v>
      </c>
      <c r="D86" s="50" t="s">
        <v>1588</v>
      </c>
      <c r="E86" s="70">
        <v>2004.0</v>
      </c>
      <c r="F86" s="50" t="s">
        <v>128</v>
      </c>
      <c r="G86" s="50" t="s">
        <v>1069</v>
      </c>
      <c r="H86" s="50"/>
      <c r="I86" s="50" t="s">
        <v>1110</v>
      </c>
      <c r="J86" s="70">
        <v>48.0</v>
      </c>
      <c r="K86" s="70">
        <v>1.0</v>
      </c>
      <c r="L86" s="75"/>
      <c r="M86" s="70">
        <v>742.0</v>
      </c>
      <c r="N86" s="70">
        <v>768.0</v>
      </c>
      <c r="O86" s="50" t="s">
        <v>336</v>
      </c>
      <c r="P86" s="70">
        <v>245.0</v>
      </c>
      <c r="Q86" s="50" t="s">
        <v>336</v>
      </c>
      <c r="R86" s="50" t="s">
        <v>1119</v>
      </c>
      <c r="S86" s="70">
        <v>1.0</v>
      </c>
      <c r="T86" s="50" t="s">
        <v>1084</v>
      </c>
      <c r="U86" s="50" t="s">
        <v>1589</v>
      </c>
      <c r="W86" s="73" t="s">
        <v>1590</v>
      </c>
      <c r="Y86" s="50" t="s">
        <v>1075</v>
      </c>
      <c r="Z86" s="50" t="s">
        <v>1076</v>
      </c>
      <c r="AA86" s="75"/>
      <c r="AB86" s="50" t="s">
        <v>1077</v>
      </c>
      <c r="AC86" s="50" t="s">
        <v>1591</v>
      </c>
      <c r="AE86" s="50"/>
      <c r="AF86" s="50"/>
    </row>
    <row r="87" hidden="1">
      <c r="A87" s="70">
        <v>2280.0</v>
      </c>
      <c r="B87" s="50" t="s">
        <v>215</v>
      </c>
      <c r="C87" s="50" t="s">
        <v>1592</v>
      </c>
      <c r="D87" s="50" t="s">
        <v>1593</v>
      </c>
      <c r="E87" s="70">
        <v>2015.0</v>
      </c>
      <c r="F87" s="50" t="s">
        <v>128</v>
      </c>
      <c r="G87" s="50" t="s">
        <v>1069</v>
      </c>
      <c r="H87" s="50"/>
      <c r="I87" s="50" t="s">
        <v>1240</v>
      </c>
      <c r="J87" s="70">
        <v>112.0</v>
      </c>
      <c r="K87" s="70">
        <v>15.0</v>
      </c>
      <c r="L87" s="75"/>
      <c r="M87" s="70">
        <v>4606.0</v>
      </c>
      <c r="N87" s="70">
        <v>4611.0</v>
      </c>
      <c r="O87" s="50" t="s">
        <v>336</v>
      </c>
      <c r="P87" s="70">
        <v>38.0</v>
      </c>
      <c r="Q87" s="70">
        <v>1.0</v>
      </c>
      <c r="R87" s="50" t="s">
        <v>1084</v>
      </c>
      <c r="S87" s="75"/>
      <c r="T87" s="75"/>
      <c r="U87" s="50" t="s">
        <v>1594</v>
      </c>
      <c r="W87" s="73" t="s">
        <v>1595</v>
      </c>
      <c r="Y87" s="50" t="s">
        <v>1075</v>
      </c>
      <c r="Z87" s="50" t="s">
        <v>1076</v>
      </c>
      <c r="AA87" s="50" t="s">
        <v>1114</v>
      </c>
      <c r="AB87" s="50" t="s">
        <v>1077</v>
      </c>
      <c r="AC87" s="50" t="s">
        <v>1596</v>
      </c>
      <c r="AE87" s="50"/>
      <c r="AF87" s="50"/>
    </row>
    <row r="88">
      <c r="A88" s="70">
        <v>3423.0</v>
      </c>
      <c r="B88" s="50" t="s">
        <v>1597</v>
      </c>
      <c r="C88" s="50" t="s">
        <v>1598</v>
      </c>
      <c r="D88" s="50" t="s">
        <v>1599</v>
      </c>
      <c r="E88" s="70">
        <v>2008.0</v>
      </c>
      <c r="F88" s="50" t="s">
        <v>674</v>
      </c>
      <c r="G88" s="50" t="s">
        <v>1137</v>
      </c>
      <c r="H88" s="50" t="s">
        <v>1516</v>
      </c>
      <c r="I88" s="50" t="s">
        <v>1157</v>
      </c>
      <c r="J88" s="70">
        <v>91.0</v>
      </c>
      <c r="K88" s="88">
        <v>43832.0</v>
      </c>
      <c r="L88" s="75"/>
      <c r="M88" s="70">
        <v>193.0</v>
      </c>
      <c r="N88" s="70">
        <v>209.0</v>
      </c>
      <c r="O88" s="50" t="s">
        <v>336</v>
      </c>
      <c r="P88" s="70">
        <v>10.0</v>
      </c>
      <c r="Q88" s="70">
        <v>1.0</v>
      </c>
      <c r="R88" s="50" t="s">
        <v>1119</v>
      </c>
      <c r="S88" s="75"/>
      <c r="T88" s="75"/>
      <c r="U88" s="50" t="s">
        <v>1600</v>
      </c>
      <c r="W88" s="73" t="s">
        <v>1601</v>
      </c>
      <c r="Y88" s="50" t="s">
        <v>1075</v>
      </c>
      <c r="Z88" s="50" t="s">
        <v>1076</v>
      </c>
      <c r="AA88" s="50" t="s">
        <v>1114</v>
      </c>
      <c r="AB88" s="50" t="s">
        <v>1077</v>
      </c>
      <c r="AC88" s="50" t="s">
        <v>1602</v>
      </c>
      <c r="AE88" s="50"/>
      <c r="AF88" s="50"/>
    </row>
    <row r="89" hidden="1">
      <c r="A89" s="50">
        <v>434.0</v>
      </c>
      <c r="B89" s="50" t="s">
        <v>1603</v>
      </c>
      <c r="C89" s="50">
        <v>8.61E9</v>
      </c>
      <c r="D89" s="50" t="s">
        <v>1604</v>
      </c>
      <c r="E89" s="50">
        <v>2019.0</v>
      </c>
      <c r="F89" s="50" t="s">
        <v>758</v>
      </c>
      <c r="G89" s="50" t="s">
        <v>1137</v>
      </c>
      <c r="H89" s="50" t="s">
        <v>1605</v>
      </c>
      <c r="I89" s="50" t="s">
        <v>1606</v>
      </c>
      <c r="J89" s="50">
        <v>32.0</v>
      </c>
      <c r="K89" s="50">
        <v>10.0</v>
      </c>
      <c r="L89" s="50">
        <v>106669.0</v>
      </c>
      <c r="M89" s="50"/>
      <c r="N89" s="50"/>
      <c r="O89" s="50" t="s">
        <v>336</v>
      </c>
      <c r="P89" s="50" t="s">
        <v>336</v>
      </c>
      <c r="Q89" s="50">
        <v>1.0</v>
      </c>
      <c r="R89" s="50" t="s">
        <v>1084</v>
      </c>
      <c r="S89" s="50"/>
      <c r="T89" s="50"/>
      <c r="U89" s="50" t="s">
        <v>1607</v>
      </c>
      <c r="V89" s="50"/>
      <c r="W89" s="73" t="s">
        <v>1608</v>
      </c>
      <c r="X89" s="50"/>
      <c r="Y89" s="50" t="s">
        <v>1075</v>
      </c>
      <c r="Z89" s="50" t="s">
        <v>1076</v>
      </c>
      <c r="AA89" s="50"/>
      <c r="AB89" s="50" t="s">
        <v>1077</v>
      </c>
      <c r="AC89" s="50" t="s">
        <v>1609</v>
      </c>
      <c r="AD89" s="50"/>
      <c r="AE89" s="50"/>
      <c r="AF89" s="50"/>
    </row>
    <row r="90" hidden="1">
      <c r="A90" s="70">
        <v>764.0</v>
      </c>
      <c r="B90" s="50" t="s">
        <v>1610</v>
      </c>
      <c r="C90" s="50" t="s">
        <v>1611</v>
      </c>
      <c r="D90" s="50" t="s">
        <v>1612</v>
      </c>
      <c r="E90" s="70">
        <v>2019.0</v>
      </c>
      <c r="F90" s="50" t="s">
        <v>80</v>
      </c>
      <c r="G90" s="50" t="s">
        <v>1137</v>
      </c>
      <c r="H90" s="50" t="s">
        <v>1613</v>
      </c>
      <c r="I90" s="50" t="s">
        <v>1188</v>
      </c>
      <c r="J90" s="70">
        <v>209.0</v>
      </c>
      <c r="K90" s="75"/>
      <c r="L90" s="75"/>
      <c r="M90" s="70">
        <v>1494.0</v>
      </c>
      <c r="N90" s="70">
        <v>1507.0</v>
      </c>
      <c r="O90" s="50" t="s">
        <v>336</v>
      </c>
      <c r="P90" s="70">
        <v>20.0</v>
      </c>
      <c r="Q90" s="70">
        <v>1.0</v>
      </c>
      <c r="R90" s="50" t="s">
        <v>1084</v>
      </c>
      <c r="S90" s="75"/>
      <c r="T90" s="75"/>
      <c r="U90" s="50" t="s">
        <v>1614</v>
      </c>
      <c r="W90" s="73" t="s">
        <v>1615</v>
      </c>
      <c r="Y90" s="50" t="s">
        <v>1075</v>
      </c>
      <c r="Z90" s="50" t="s">
        <v>1076</v>
      </c>
      <c r="AA90" s="75"/>
      <c r="AB90" s="50" t="s">
        <v>1077</v>
      </c>
      <c r="AC90" s="50" t="s">
        <v>1616</v>
      </c>
      <c r="AE90" s="50"/>
      <c r="AF90" s="50"/>
    </row>
    <row r="91" hidden="1">
      <c r="A91" s="70">
        <v>1602.0</v>
      </c>
      <c r="B91" s="50" t="s">
        <v>624</v>
      </c>
      <c r="C91" s="80">
        <v>5.72E10</v>
      </c>
      <c r="D91" s="50" t="s">
        <v>1617</v>
      </c>
      <c r="E91" s="70">
        <v>2017.0</v>
      </c>
      <c r="F91" s="50" t="s">
        <v>128</v>
      </c>
      <c r="G91" s="50" t="s">
        <v>1069</v>
      </c>
      <c r="H91" s="50"/>
      <c r="I91" s="50" t="s">
        <v>1201</v>
      </c>
      <c r="J91" s="70">
        <v>8.0</v>
      </c>
      <c r="K91" s="70">
        <v>2.0</v>
      </c>
      <c r="L91" s="70">
        <v>1750008.0</v>
      </c>
      <c r="M91" s="75"/>
      <c r="N91" s="75"/>
      <c r="O91" s="50" t="s">
        <v>336</v>
      </c>
      <c r="P91" s="70">
        <v>3.0</v>
      </c>
      <c r="Q91" s="70">
        <v>1.0</v>
      </c>
      <c r="R91" s="50" t="s">
        <v>1084</v>
      </c>
      <c r="S91" s="75"/>
      <c r="T91" s="75"/>
      <c r="U91" s="50" t="s">
        <v>1618</v>
      </c>
      <c r="W91" s="73" t="s">
        <v>1619</v>
      </c>
      <c r="Y91" s="50" t="s">
        <v>1075</v>
      </c>
      <c r="Z91" s="50" t="s">
        <v>1076</v>
      </c>
      <c r="AA91" s="75"/>
      <c r="AB91" s="50" t="s">
        <v>1077</v>
      </c>
      <c r="AC91" s="50" t="s">
        <v>1620</v>
      </c>
      <c r="AE91" s="50"/>
      <c r="AF91" s="50"/>
    </row>
    <row r="92" hidden="1">
      <c r="A92" s="70">
        <v>1742.0</v>
      </c>
      <c r="B92" s="50" t="s">
        <v>1621</v>
      </c>
      <c r="C92" s="50" t="s">
        <v>1622</v>
      </c>
      <c r="D92" s="50" t="s">
        <v>1623</v>
      </c>
      <c r="E92" s="70">
        <v>2017.0</v>
      </c>
      <c r="F92" s="50" t="s">
        <v>91</v>
      </c>
      <c r="G92" s="50" t="s">
        <v>1137</v>
      </c>
      <c r="H92" s="50" t="s">
        <v>1624</v>
      </c>
      <c r="I92" s="50" t="s">
        <v>1462</v>
      </c>
      <c r="J92" s="70">
        <v>102.0</v>
      </c>
      <c r="K92" s="75"/>
      <c r="L92" s="75"/>
      <c r="M92" s="70">
        <v>500.0</v>
      </c>
      <c r="N92" s="70">
        <v>511.0</v>
      </c>
      <c r="O92" s="50" t="s">
        <v>336</v>
      </c>
      <c r="P92" s="70">
        <v>14.0</v>
      </c>
      <c r="Q92" s="70">
        <v>1.0</v>
      </c>
      <c r="R92" s="50" t="s">
        <v>1084</v>
      </c>
      <c r="S92" s="75"/>
      <c r="T92" s="75"/>
      <c r="U92" s="50" t="s">
        <v>1625</v>
      </c>
      <c r="W92" s="73" t="s">
        <v>1626</v>
      </c>
      <c r="Y92" s="50" t="s">
        <v>1075</v>
      </c>
      <c r="Z92" s="50" t="s">
        <v>1076</v>
      </c>
      <c r="AA92" s="50" t="s">
        <v>1114</v>
      </c>
      <c r="AB92" s="50" t="s">
        <v>1077</v>
      </c>
      <c r="AC92" s="50" t="s">
        <v>1627</v>
      </c>
      <c r="AE92" s="50"/>
      <c r="AF92" s="50"/>
    </row>
    <row r="93">
      <c r="A93" s="70">
        <v>1078.0</v>
      </c>
      <c r="B93" s="50" t="s">
        <v>1628</v>
      </c>
      <c r="C93" s="50" t="s">
        <v>1629</v>
      </c>
      <c r="D93" s="50" t="s">
        <v>1630</v>
      </c>
      <c r="E93" s="70">
        <v>2018.0</v>
      </c>
      <c r="F93" s="50" t="s">
        <v>674</v>
      </c>
      <c r="G93" s="50" t="s">
        <v>1137</v>
      </c>
      <c r="H93" s="50" t="s">
        <v>1516</v>
      </c>
      <c r="I93" s="50" t="s">
        <v>1234</v>
      </c>
      <c r="J93" s="70">
        <v>70.0</v>
      </c>
      <c r="K93" s="70">
        <v>4.0</v>
      </c>
      <c r="L93" s="75"/>
      <c r="M93" s="70">
        <v>807.0</v>
      </c>
      <c r="N93" s="70">
        <v>834.0</v>
      </c>
      <c r="O93" s="50" t="s">
        <v>336</v>
      </c>
      <c r="P93" s="70">
        <v>2.0</v>
      </c>
      <c r="Q93" s="70">
        <v>1.0</v>
      </c>
      <c r="R93" s="50" t="s">
        <v>1269</v>
      </c>
      <c r="S93" s="75"/>
      <c r="T93" s="75"/>
      <c r="U93" s="50" t="s">
        <v>1631</v>
      </c>
      <c r="W93" s="73" t="s">
        <v>1632</v>
      </c>
      <c r="Y93" s="50" t="s">
        <v>1075</v>
      </c>
      <c r="Z93" s="50" t="s">
        <v>1076</v>
      </c>
      <c r="AA93" s="75"/>
      <c r="AB93" s="50" t="s">
        <v>1077</v>
      </c>
      <c r="AC93" s="50" t="s">
        <v>1633</v>
      </c>
      <c r="AE93" s="50"/>
      <c r="AF93" s="50"/>
    </row>
    <row r="94" hidden="1">
      <c r="A94" s="70">
        <v>3639.0</v>
      </c>
      <c r="B94" s="50" t="s">
        <v>1634</v>
      </c>
      <c r="C94" s="80">
        <v>1.64E10</v>
      </c>
      <c r="D94" s="50" t="s">
        <v>1635</v>
      </c>
      <c r="E94" s="70">
        <v>2002.0</v>
      </c>
      <c r="F94" s="50" t="s">
        <v>80</v>
      </c>
      <c r="G94" s="50" t="s">
        <v>1137</v>
      </c>
      <c r="H94" s="50" t="s">
        <v>1636</v>
      </c>
      <c r="I94" s="50" t="s">
        <v>1637</v>
      </c>
      <c r="J94" s="70">
        <v>18.0</v>
      </c>
      <c r="K94" s="70">
        <v>2.0</v>
      </c>
      <c r="L94" s="75"/>
      <c r="M94" s="70">
        <v>243.0</v>
      </c>
      <c r="N94" s="70">
        <v>267.0</v>
      </c>
      <c r="O94" s="50" t="s">
        <v>336</v>
      </c>
      <c r="P94" s="70">
        <v>100.0</v>
      </c>
      <c r="Q94" s="50" t="s">
        <v>336</v>
      </c>
      <c r="R94" s="50" t="s">
        <v>1119</v>
      </c>
      <c r="S94" s="70">
        <v>1.0</v>
      </c>
      <c r="T94" s="50" t="s">
        <v>1084</v>
      </c>
      <c r="U94" s="50" t="s">
        <v>1638</v>
      </c>
      <c r="W94" s="73" t="s">
        <v>1639</v>
      </c>
      <c r="Y94" s="50" t="s">
        <v>1075</v>
      </c>
      <c r="Z94" s="50" t="s">
        <v>1076</v>
      </c>
      <c r="AA94" s="75"/>
      <c r="AB94" s="50" t="s">
        <v>1077</v>
      </c>
      <c r="AC94" s="50" t="s">
        <v>1640</v>
      </c>
      <c r="AE94" s="50"/>
      <c r="AF94" s="50"/>
    </row>
    <row r="95" hidden="1">
      <c r="A95" s="70">
        <v>481.0</v>
      </c>
      <c r="B95" s="50" t="s">
        <v>1641</v>
      </c>
      <c r="C95" s="50" t="s">
        <v>1642</v>
      </c>
      <c r="D95" s="50" t="s">
        <v>1643</v>
      </c>
      <c r="E95" s="70">
        <v>2019.0</v>
      </c>
      <c r="F95" s="50" t="s">
        <v>109</v>
      </c>
      <c r="G95" s="50" t="s">
        <v>1137</v>
      </c>
      <c r="H95" s="50" t="s">
        <v>1644</v>
      </c>
      <c r="I95" s="50" t="s">
        <v>1645</v>
      </c>
      <c r="J95" s="70">
        <v>121.0</v>
      </c>
      <c r="K95" s="75"/>
      <c r="L95" s="70">
        <v>104504.0</v>
      </c>
      <c r="M95" s="75"/>
      <c r="N95" s="75"/>
      <c r="O95" s="50" t="s">
        <v>336</v>
      </c>
      <c r="P95" s="70">
        <v>1.0</v>
      </c>
      <c r="Q95" s="70">
        <v>1.0</v>
      </c>
      <c r="R95" s="50" t="s">
        <v>1212</v>
      </c>
      <c r="S95" s="75"/>
      <c r="T95" s="75"/>
      <c r="U95" s="50" t="s">
        <v>1646</v>
      </c>
      <c r="W95" s="73" t="s">
        <v>1647</v>
      </c>
      <c r="Y95" s="50" t="s">
        <v>1075</v>
      </c>
      <c r="Z95" s="50" t="s">
        <v>1076</v>
      </c>
      <c r="AA95" s="75"/>
      <c r="AB95" s="50" t="s">
        <v>1077</v>
      </c>
      <c r="AC95" s="50" t="s">
        <v>1648</v>
      </c>
      <c r="AE95" s="50"/>
      <c r="AF95" s="50"/>
    </row>
    <row r="96" hidden="1">
      <c r="A96" s="70">
        <v>1925.0</v>
      </c>
      <c r="B96" s="50" t="s">
        <v>1649</v>
      </c>
      <c r="C96" s="50" t="s">
        <v>1650</v>
      </c>
      <c r="D96" s="50" t="s">
        <v>1651</v>
      </c>
      <c r="E96" s="70">
        <v>2016.0</v>
      </c>
      <c r="F96" s="50" t="s">
        <v>758</v>
      </c>
      <c r="G96" s="50" t="s">
        <v>1137</v>
      </c>
      <c r="H96" s="52" t="s">
        <v>1652</v>
      </c>
      <c r="I96" s="50" t="s">
        <v>1653</v>
      </c>
      <c r="J96" s="70">
        <v>138.0</v>
      </c>
      <c r="K96" s="70">
        <v>4.0</v>
      </c>
      <c r="L96" s="70">
        <v>40801.0</v>
      </c>
      <c r="M96" s="75"/>
      <c r="N96" s="75"/>
      <c r="O96" s="50" t="s">
        <v>336</v>
      </c>
      <c r="P96" s="70">
        <v>11.0</v>
      </c>
      <c r="Q96" s="70">
        <v>1.0</v>
      </c>
      <c r="R96" s="50" t="s">
        <v>1084</v>
      </c>
      <c r="S96" s="75"/>
      <c r="T96" s="75"/>
      <c r="U96" s="50" t="s">
        <v>1654</v>
      </c>
      <c r="W96" s="73" t="s">
        <v>1655</v>
      </c>
      <c r="Y96" s="50" t="s">
        <v>1075</v>
      </c>
      <c r="Z96" s="50" t="s">
        <v>1076</v>
      </c>
      <c r="AA96" s="75"/>
      <c r="AB96" s="50" t="s">
        <v>1077</v>
      </c>
      <c r="AC96" s="50" t="s">
        <v>1656</v>
      </c>
      <c r="AE96" s="50"/>
      <c r="AF96" s="50"/>
    </row>
    <row r="97" hidden="1">
      <c r="A97" s="70">
        <v>2515.0</v>
      </c>
      <c r="B97" s="50" t="s">
        <v>804</v>
      </c>
      <c r="C97" s="50" t="s">
        <v>1199</v>
      </c>
      <c r="D97" s="50" t="s">
        <v>1657</v>
      </c>
      <c r="E97" s="70">
        <v>2014.0</v>
      </c>
      <c r="F97" s="50" t="s">
        <v>128</v>
      </c>
      <c r="G97" s="50" t="s">
        <v>1137</v>
      </c>
      <c r="H97" s="86" t="s">
        <v>1658</v>
      </c>
      <c r="I97" s="50" t="s">
        <v>1201</v>
      </c>
      <c r="J97" s="70">
        <v>5.0</v>
      </c>
      <c r="K97" s="70">
        <v>2.0</v>
      </c>
      <c r="L97" s="70">
        <v>1450005.0</v>
      </c>
      <c r="M97" s="75"/>
      <c r="N97" s="75"/>
      <c r="O97" s="50" t="s">
        <v>336</v>
      </c>
      <c r="P97" s="70">
        <v>1.0</v>
      </c>
      <c r="Q97" s="70">
        <v>1.0</v>
      </c>
      <c r="R97" s="50" t="s">
        <v>1084</v>
      </c>
      <c r="S97" s="75"/>
      <c r="T97" s="75"/>
      <c r="U97" s="50" t="s">
        <v>1659</v>
      </c>
      <c r="W97" s="73" t="s">
        <v>1660</v>
      </c>
      <c r="Y97" s="50" t="s">
        <v>1075</v>
      </c>
      <c r="Z97" s="50" t="s">
        <v>1076</v>
      </c>
      <c r="AA97" s="75"/>
      <c r="AB97" s="50" t="s">
        <v>1077</v>
      </c>
      <c r="AC97" s="50" t="s">
        <v>1661</v>
      </c>
      <c r="AE97" s="50"/>
      <c r="AF97" s="50"/>
    </row>
    <row r="98" hidden="1">
      <c r="A98" s="70">
        <v>2549.0</v>
      </c>
      <c r="B98" s="50" t="s">
        <v>1662</v>
      </c>
      <c r="C98" s="50" t="s">
        <v>1663</v>
      </c>
      <c r="D98" s="50" t="s">
        <v>1664</v>
      </c>
      <c r="E98" s="70">
        <v>2014.0</v>
      </c>
      <c r="F98" s="50" t="s">
        <v>91</v>
      </c>
      <c r="G98" s="50" t="s">
        <v>1137</v>
      </c>
      <c r="H98" s="50" t="s">
        <v>1665</v>
      </c>
      <c r="I98" s="50" t="s">
        <v>1483</v>
      </c>
      <c r="J98" s="70">
        <v>55.0</v>
      </c>
      <c r="K98" s="70">
        <v>1.0</v>
      </c>
      <c r="L98" s="75"/>
      <c r="M98" s="70">
        <v>283.0</v>
      </c>
      <c r="N98" s="70">
        <v>311.0</v>
      </c>
      <c r="O98" s="50" t="s">
        <v>336</v>
      </c>
      <c r="P98" s="70">
        <v>51.0</v>
      </c>
      <c r="Q98" s="70">
        <v>1.0</v>
      </c>
      <c r="R98" s="50" t="s">
        <v>1084</v>
      </c>
      <c r="S98" s="75"/>
      <c r="T98" s="75"/>
      <c r="U98" s="50" t="s">
        <v>1666</v>
      </c>
      <c r="W98" s="73" t="s">
        <v>1667</v>
      </c>
      <c r="Y98" s="50" t="s">
        <v>1075</v>
      </c>
      <c r="Z98" s="50" t="s">
        <v>1076</v>
      </c>
      <c r="AA98" s="75"/>
      <c r="AB98" s="50" t="s">
        <v>1077</v>
      </c>
      <c r="AC98" s="50" t="s">
        <v>1668</v>
      </c>
      <c r="AE98" s="50"/>
      <c r="AF98" s="50"/>
    </row>
    <row r="99" hidden="1">
      <c r="A99" s="70">
        <v>1902.0</v>
      </c>
      <c r="B99" s="50" t="s">
        <v>873</v>
      </c>
      <c r="C99" s="50" t="s">
        <v>1669</v>
      </c>
      <c r="D99" s="50" t="s">
        <v>1670</v>
      </c>
      <c r="E99" s="70">
        <v>2016.0</v>
      </c>
      <c r="F99" s="50" t="s">
        <v>80</v>
      </c>
      <c r="G99" s="50" t="s">
        <v>1069</v>
      </c>
      <c r="H99" s="50"/>
      <c r="I99" s="50" t="s">
        <v>1110</v>
      </c>
      <c r="J99" s="70">
        <v>79.0</v>
      </c>
      <c r="K99" s="75"/>
      <c r="L99" s="75"/>
      <c r="M99" s="70">
        <v>152.0</v>
      </c>
      <c r="N99" s="70">
        <v>168.0</v>
      </c>
      <c r="O99" s="50" t="s">
        <v>336</v>
      </c>
      <c r="P99" s="70">
        <v>7.0</v>
      </c>
      <c r="Q99" s="70">
        <v>1.0</v>
      </c>
      <c r="R99" s="50" t="s">
        <v>1084</v>
      </c>
      <c r="S99" s="75"/>
      <c r="T99" s="75"/>
      <c r="U99" s="50" t="s">
        <v>1671</v>
      </c>
      <c r="W99" s="73" t="s">
        <v>1672</v>
      </c>
      <c r="Y99" s="50" t="s">
        <v>1075</v>
      </c>
      <c r="Z99" s="50" t="s">
        <v>1076</v>
      </c>
      <c r="AA99" s="75"/>
      <c r="AB99" s="50" t="s">
        <v>1077</v>
      </c>
      <c r="AC99" s="50" t="s">
        <v>1673</v>
      </c>
      <c r="AE99" s="50"/>
      <c r="AF99" s="50"/>
    </row>
    <row r="100" hidden="1">
      <c r="A100" s="70">
        <v>3379.0</v>
      </c>
      <c r="B100" s="50" t="s">
        <v>472</v>
      </c>
      <c r="C100" s="80">
        <v>7.01E9</v>
      </c>
      <c r="D100" s="50" t="s">
        <v>1674</v>
      </c>
      <c r="E100" s="70">
        <v>2009.0</v>
      </c>
      <c r="F100" s="50" t="s">
        <v>109</v>
      </c>
      <c r="G100" s="50" t="s">
        <v>1069</v>
      </c>
      <c r="H100" s="50"/>
      <c r="I100" s="50" t="s">
        <v>1456</v>
      </c>
      <c r="J100" s="70">
        <v>9.0</v>
      </c>
      <c r="K100" s="70">
        <v>1.0</v>
      </c>
      <c r="L100" s="75"/>
      <c r="M100" s="70">
        <v>3.0</v>
      </c>
      <c r="N100" s="70">
        <v>8.0</v>
      </c>
      <c r="O100" s="50" t="s">
        <v>336</v>
      </c>
      <c r="P100" s="70">
        <v>17.0</v>
      </c>
      <c r="Q100" s="70">
        <v>1.0</v>
      </c>
      <c r="R100" s="50" t="s">
        <v>1119</v>
      </c>
      <c r="S100" s="75"/>
      <c r="T100" s="75"/>
      <c r="U100" s="50" t="s">
        <v>1675</v>
      </c>
      <c r="W100" s="73" t="s">
        <v>1676</v>
      </c>
      <c r="Y100" s="50" t="s">
        <v>1075</v>
      </c>
      <c r="Z100" s="50" t="s">
        <v>1076</v>
      </c>
      <c r="AA100" s="75"/>
      <c r="AB100" s="50" t="s">
        <v>1077</v>
      </c>
      <c r="AC100" s="50" t="s">
        <v>1677</v>
      </c>
      <c r="AE100" s="50"/>
      <c r="AF100" s="50"/>
    </row>
    <row r="101" hidden="1">
      <c r="A101" s="50">
        <v>1322.0</v>
      </c>
      <c r="B101" s="50" t="s">
        <v>845</v>
      </c>
      <c r="C101" s="50" t="s">
        <v>1678</v>
      </c>
      <c r="D101" s="50" t="s">
        <v>1679</v>
      </c>
      <c r="E101" s="50">
        <v>2018.0</v>
      </c>
      <c r="F101" s="50" t="s">
        <v>758</v>
      </c>
      <c r="G101" s="50" t="s">
        <v>1069</v>
      </c>
      <c r="H101" s="50"/>
      <c r="I101" s="50" t="s">
        <v>1680</v>
      </c>
      <c r="J101" s="50">
        <v>13.0</v>
      </c>
      <c r="K101" s="50">
        <v>2.0</v>
      </c>
      <c r="L101" s="50"/>
      <c r="M101" s="50">
        <v>291.0</v>
      </c>
      <c r="N101" s="50">
        <v>299.0</v>
      </c>
      <c r="O101" s="50" t="s">
        <v>336</v>
      </c>
      <c r="P101" s="50">
        <v>5.0</v>
      </c>
      <c r="Q101" s="50">
        <v>1.0</v>
      </c>
      <c r="R101" s="50" t="s">
        <v>1084</v>
      </c>
      <c r="S101" s="50"/>
      <c r="T101" s="50"/>
      <c r="U101" s="50" t="s">
        <v>1681</v>
      </c>
      <c r="V101" s="50"/>
      <c r="W101" s="73" t="s">
        <v>1682</v>
      </c>
      <c r="X101" s="50"/>
      <c r="Y101" s="50" t="s">
        <v>1075</v>
      </c>
      <c r="Z101" s="50" t="s">
        <v>1076</v>
      </c>
      <c r="AA101" s="50" t="s">
        <v>1114</v>
      </c>
      <c r="AB101" s="50" t="s">
        <v>1077</v>
      </c>
      <c r="AC101" s="50" t="s">
        <v>1683</v>
      </c>
      <c r="AD101" s="50"/>
      <c r="AE101" s="50"/>
      <c r="AF101" s="50"/>
    </row>
    <row r="102">
      <c r="A102" s="70">
        <v>770.0</v>
      </c>
      <c r="B102" s="50" t="s">
        <v>1684</v>
      </c>
      <c r="C102" s="50" t="s">
        <v>1685</v>
      </c>
      <c r="D102" s="50" t="s">
        <v>1686</v>
      </c>
      <c r="E102" s="70">
        <v>2019.0</v>
      </c>
      <c r="F102" s="50" t="s">
        <v>674</v>
      </c>
      <c r="G102" s="50" t="s">
        <v>1137</v>
      </c>
      <c r="H102" s="50" t="s">
        <v>1687</v>
      </c>
      <c r="I102" s="50" t="s">
        <v>1188</v>
      </c>
      <c r="J102" s="70">
        <v>209.0</v>
      </c>
      <c r="K102" s="75"/>
      <c r="L102" s="75"/>
      <c r="M102" s="70">
        <v>538.0</v>
      </c>
      <c r="N102" s="70">
        <v>549.0</v>
      </c>
      <c r="O102" s="50" t="s">
        <v>336</v>
      </c>
      <c r="P102" s="70">
        <v>8.0</v>
      </c>
      <c r="Q102" s="70">
        <v>1.0</v>
      </c>
      <c r="R102" s="50" t="s">
        <v>1084</v>
      </c>
      <c r="S102" s="75"/>
      <c r="T102" s="75"/>
      <c r="U102" s="50" t="s">
        <v>1688</v>
      </c>
      <c r="W102" s="73" t="s">
        <v>1689</v>
      </c>
      <c r="Y102" s="50" t="s">
        <v>1075</v>
      </c>
      <c r="Z102" s="50" t="s">
        <v>1076</v>
      </c>
      <c r="AA102" s="75"/>
      <c r="AB102" s="50" t="s">
        <v>1077</v>
      </c>
      <c r="AC102" s="50" t="s">
        <v>1690</v>
      </c>
      <c r="AE102" s="50"/>
      <c r="AF102" s="50"/>
    </row>
    <row r="103" hidden="1">
      <c r="A103" s="70">
        <v>3004.0</v>
      </c>
      <c r="B103" s="50" t="s">
        <v>572</v>
      </c>
      <c r="C103" s="50" t="s">
        <v>1691</v>
      </c>
      <c r="D103" s="50" t="s">
        <v>1692</v>
      </c>
      <c r="E103" s="70">
        <v>2012.0</v>
      </c>
      <c r="F103" s="50" t="s">
        <v>91</v>
      </c>
      <c r="G103" s="50" t="s">
        <v>1069</v>
      </c>
      <c r="H103" s="50"/>
      <c r="I103" s="50" t="s">
        <v>1693</v>
      </c>
      <c r="J103" s="70">
        <v>117.0</v>
      </c>
      <c r="K103" s="70">
        <v>1.0</v>
      </c>
      <c r="L103" s="75"/>
      <c r="M103" s="70">
        <v>372.0</v>
      </c>
      <c r="N103" s="70">
        <v>374.0</v>
      </c>
      <c r="O103" s="50" t="s">
        <v>336</v>
      </c>
      <c r="P103" s="70">
        <v>21.0</v>
      </c>
      <c r="Q103" s="70">
        <v>1.0</v>
      </c>
      <c r="R103" s="50" t="s">
        <v>1119</v>
      </c>
      <c r="S103" s="75"/>
      <c r="T103" s="75"/>
      <c r="U103" s="50" t="s">
        <v>1694</v>
      </c>
      <c r="W103" s="73" t="s">
        <v>1695</v>
      </c>
      <c r="Y103" s="50" t="s">
        <v>1075</v>
      </c>
      <c r="Z103" s="50" t="s">
        <v>1076</v>
      </c>
      <c r="AA103" s="75"/>
      <c r="AB103" s="50" t="s">
        <v>1077</v>
      </c>
      <c r="AC103" s="50" t="s">
        <v>1696</v>
      </c>
      <c r="AE103" s="50"/>
      <c r="AF103" s="50"/>
    </row>
    <row r="104" hidden="1">
      <c r="A104" s="70">
        <v>1540.0</v>
      </c>
      <c r="B104" s="50" t="s">
        <v>220</v>
      </c>
      <c r="C104" s="50" t="s">
        <v>1697</v>
      </c>
      <c r="D104" s="50" t="s">
        <v>1698</v>
      </c>
      <c r="E104" s="70">
        <v>2017.0</v>
      </c>
      <c r="F104" s="50" t="s">
        <v>128</v>
      </c>
      <c r="G104" s="50" t="s">
        <v>1069</v>
      </c>
      <c r="H104" s="50"/>
      <c r="I104" s="50" t="s">
        <v>1699</v>
      </c>
      <c r="J104" s="70">
        <v>50.0</v>
      </c>
      <c r="K104" s="70">
        <v>1.0</v>
      </c>
      <c r="L104" s="75"/>
      <c r="M104" s="70">
        <v>959.0</v>
      </c>
      <c r="N104" s="70">
        <v>965.0</v>
      </c>
      <c r="O104" s="50" t="s">
        <v>336</v>
      </c>
      <c r="P104" s="70">
        <v>2.0</v>
      </c>
      <c r="Q104" s="70">
        <v>1.0</v>
      </c>
      <c r="R104" s="50" t="s">
        <v>1084</v>
      </c>
      <c r="S104" s="75"/>
      <c r="T104" s="75"/>
      <c r="U104" s="50" t="s">
        <v>1700</v>
      </c>
      <c r="W104" s="73" t="s">
        <v>1701</v>
      </c>
      <c r="Y104" s="50" t="s">
        <v>1075</v>
      </c>
      <c r="Z104" s="50" t="s">
        <v>1076</v>
      </c>
      <c r="AA104" s="50" t="s">
        <v>1114</v>
      </c>
      <c r="AB104" s="50" t="s">
        <v>1077</v>
      </c>
      <c r="AC104" s="50" t="s">
        <v>1702</v>
      </c>
      <c r="AE104" s="50"/>
      <c r="AF104" s="50"/>
    </row>
    <row r="105" hidden="1">
      <c r="A105" s="70">
        <v>2284.0</v>
      </c>
      <c r="B105" s="50" t="s">
        <v>1006</v>
      </c>
      <c r="C105" s="50" t="s">
        <v>1703</v>
      </c>
      <c r="D105" s="50" t="s">
        <v>1704</v>
      </c>
      <c r="E105" s="70">
        <v>2015.0</v>
      </c>
      <c r="F105" s="50" t="s">
        <v>109</v>
      </c>
      <c r="G105" s="50" t="s">
        <v>1069</v>
      </c>
      <c r="H105" s="50"/>
      <c r="I105" s="50" t="s">
        <v>1415</v>
      </c>
      <c r="J105" s="70">
        <v>17.0</v>
      </c>
      <c r="K105" s="70">
        <v>2.0</v>
      </c>
      <c r="L105" s="75"/>
      <c r="M105" s="70">
        <v>241.0</v>
      </c>
      <c r="N105" s="70">
        <v>262.0</v>
      </c>
      <c r="O105" s="50" t="s">
        <v>336</v>
      </c>
      <c r="P105" s="70">
        <v>2.0</v>
      </c>
      <c r="Q105" s="70">
        <v>1.0</v>
      </c>
      <c r="R105" s="50" t="s">
        <v>1084</v>
      </c>
      <c r="S105" s="75"/>
      <c r="T105" s="75"/>
      <c r="U105" s="50" t="s">
        <v>1705</v>
      </c>
      <c r="W105" s="73" t="s">
        <v>1706</v>
      </c>
      <c r="Y105" s="50" t="s">
        <v>1075</v>
      </c>
      <c r="Z105" s="50" t="s">
        <v>1076</v>
      </c>
      <c r="AA105" s="75"/>
      <c r="AB105" s="50" t="s">
        <v>1077</v>
      </c>
      <c r="AC105" s="50" t="s">
        <v>1707</v>
      </c>
      <c r="AE105" s="50"/>
      <c r="AF105" s="50"/>
    </row>
    <row r="106" hidden="1">
      <c r="A106" s="50">
        <v>2159.0</v>
      </c>
      <c r="B106" s="50" t="s">
        <v>851</v>
      </c>
      <c r="C106" s="50" t="s">
        <v>1708</v>
      </c>
      <c r="D106" s="50" t="s">
        <v>1709</v>
      </c>
      <c r="E106" s="50">
        <v>2015.0</v>
      </c>
      <c r="F106" s="50" t="s">
        <v>758</v>
      </c>
      <c r="G106" s="50" t="s">
        <v>1069</v>
      </c>
      <c r="H106" s="50"/>
      <c r="I106" s="50" t="s">
        <v>1240</v>
      </c>
      <c r="J106" s="50">
        <v>112.0</v>
      </c>
      <c r="K106" s="50">
        <v>52.0</v>
      </c>
      <c r="L106" s="50"/>
      <c r="M106" s="50">
        <v>15827.0</v>
      </c>
      <c r="N106" s="50">
        <v>15832.0</v>
      </c>
      <c r="O106" s="50" t="s">
        <v>336</v>
      </c>
      <c r="P106" s="50">
        <v>57.0</v>
      </c>
      <c r="Q106" s="50">
        <v>1.0</v>
      </c>
      <c r="R106" s="50" t="s">
        <v>1084</v>
      </c>
      <c r="S106" s="50"/>
      <c r="T106" s="50"/>
      <c r="U106" s="50" t="s">
        <v>1710</v>
      </c>
      <c r="V106" s="50"/>
      <c r="W106" s="73" t="s">
        <v>1711</v>
      </c>
      <c r="X106" s="50"/>
      <c r="Y106" s="50" t="s">
        <v>1075</v>
      </c>
      <c r="Z106" s="50" t="s">
        <v>1076</v>
      </c>
      <c r="AA106" s="50" t="s">
        <v>1114</v>
      </c>
      <c r="AB106" s="50" t="s">
        <v>1077</v>
      </c>
      <c r="AC106" s="50" t="s">
        <v>1712</v>
      </c>
      <c r="AD106" s="50"/>
      <c r="AE106" s="50"/>
      <c r="AF106" s="50"/>
    </row>
    <row r="107">
      <c r="A107" s="70">
        <v>2195.0</v>
      </c>
      <c r="B107" s="50" t="s">
        <v>1713</v>
      </c>
      <c r="C107" s="50" t="s">
        <v>1714</v>
      </c>
      <c r="D107" s="50" t="s">
        <v>1715</v>
      </c>
      <c r="E107" s="70">
        <v>2015.0</v>
      </c>
      <c r="F107" s="50" t="s">
        <v>674</v>
      </c>
      <c r="G107" s="50" t="s">
        <v>1137</v>
      </c>
      <c r="H107" s="50" t="s">
        <v>1716</v>
      </c>
      <c r="I107" s="50" t="s">
        <v>1201</v>
      </c>
      <c r="J107" s="70">
        <v>6.0</v>
      </c>
      <c r="K107" s="70">
        <v>4.0</v>
      </c>
      <c r="L107" s="70">
        <v>1550019.0</v>
      </c>
      <c r="M107" s="75"/>
      <c r="N107" s="75"/>
      <c r="O107" s="50" t="s">
        <v>336</v>
      </c>
      <c r="P107" s="70">
        <v>23.0</v>
      </c>
      <c r="Q107" s="70">
        <v>1.0</v>
      </c>
      <c r="R107" s="50" t="s">
        <v>1084</v>
      </c>
      <c r="S107" s="75"/>
      <c r="T107" s="75"/>
      <c r="U107" s="50" t="s">
        <v>1717</v>
      </c>
      <c r="W107" s="73" t="s">
        <v>1718</v>
      </c>
      <c r="Y107" s="50" t="s">
        <v>1075</v>
      </c>
      <c r="Z107" s="50" t="s">
        <v>1076</v>
      </c>
      <c r="AA107" s="75"/>
      <c r="AB107" s="50" t="s">
        <v>1077</v>
      </c>
      <c r="AC107" s="50" t="s">
        <v>1719</v>
      </c>
      <c r="AE107" s="50"/>
      <c r="AF107" s="50"/>
    </row>
    <row r="108" hidden="1">
      <c r="A108" s="70">
        <v>3658.0</v>
      </c>
      <c r="B108" s="50" t="s">
        <v>1720</v>
      </c>
      <c r="C108" s="50" t="s">
        <v>1721</v>
      </c>
      <c r="D108" s="50" t="s">
        <v>1722</v>
      </c>
      <c r="E108" s="70">
        <v>2001.0</v>
      </c>
      <c r="F108" s="50" t="s">
        <v>109</v>
      </c>
      <c r="G108" s="50" t="s">
        <v>1069</v>
      </c>
      <c r="H108" s="50"/>
      <c r="I108" s="50" t="s">
        <v>1456</v>
      </c>
      <c r="J108" s="70">
        <v>1.0</v>
      </c>
      <c r="K108" s="70">
        <v>4.0</v>
      </c>
      <c r="L108" s="75"/>
      <c r="M108" s="70">
        <v>433.0</v>
      </c>
      <c r="N108" s="70">
        <v>449.0</v>
      </c>
      <c r="O108" s="50" t="s">
        <v>336</v>
      </c>
      <c r="P108" s="70">
        <v>1.0</v>
      </c>
      <c r="Q108" s="50" t="s">
        <v>336</v>
      </c>
      <c r="R108" s="50" t="s">
        <v>1119</v>
      </c>
      <c r="S108" s="70">
        <v>1.0</v>
      </c>
      <c r="T108" s="50" t="s">
        <v>1084</v>
      </c>
      <c r="U108" s="50" t="s">
        <v>1723</v>
      </c>
      <c r="W108" s="73" t="s">
        <v>1724</v>
      </c>
      <c r="Y108" s="50" t="s">
        <v>1075</v>
      </c>
      <c r="Z108" s="50" t="s">
        <v>1076</v>
      </c>
      <c r="AA108" s="75"/>
      <c r="AB108" s="50" t="s">
        <v>1077</v>
      </c>
      <c r="AC108" s="50" t="s">
        <v>1725</v>
      </c>
      <c r="AE108" s="50"/>
      <c r="AF108" s="50"/>
    </row>
    <row r="109" hidden="1">
      <c r="A109" s="70">
        <v>3694.0</v>
      </c>
      <c r="B109" s="50" t="s">
        <v>1726</v>
      </c>
      <c r="C109" s="50" t="s">
        <v>336</v>
      </c>
      <c r="D109" s="50" t="s">
        <v>1727</v>
      </c>
      <c r="E109" s="70">
        <v>2014.0</v>
      </c>
      <c r="F109" s="50" t="s">
        <v>128</v>
      </c>
      <c r="G109" s="50" t="s">
        <v>1137</v>
      </c>
      <c r="H109" s="50" t="s">
        <v>1728</v>
      </c>
      <c r="I109" s="50" t="s">
        <v>1729</v>
      </c>
      <c r="J109" s="70">
        <v>5.0</v>
      </c>
      <c r="K109" s="70">
        <v>3.0</v>
      </c>
      <c r="L109" s="75"/>
      <c r="M109" s="70">
        <v>377.0</v>
      </c>
      <c r="N109" s="70">
        <v>409.0</v>
      </c>
      <c r="O109" s="50" t="s">
        <v>336</v>
      </c>
      <c r="P109" s="70">
        <v>18.0</v>
      </c>
      <c r="Q109" s="50" t="s">
        <v>336</v>
      </c>
      <c r="R109" s="50" t="s">
        <v>1119</v>
      </c>
      <c r="S109" s="70">
        <v>1.0</v>
      </c>
      <c r="T109" s="50" t="s">
        <v>1189</v>
      </c>
      <c r="U109" s="50" t="s">
        <v>1730</v>
      </c>
      <c r="W109" s="50" t="s">
        <v>336</v>
      </c>
      <c r="X109" s="75"/>
      <c r="Y109" s="50" t="s">
        <v>1731</v>
      </c>
      <c r="Z109" s="50" t="s">
        <v>336</v>
      </c>
      <c r="AA109" s="50" t="s">
        <v>1732</v>
      </c>
      <c r="AB109" s="50" t="s">
        <v>1733</v>
      </c>
      <c r="AC109" s="50" t="s">
        <v>336</v>
      </c>
      <c r="AD109" s="50" t="s">
        <v>336</v>
      </c>
      <c r="AE109" s="50"/>
      <c r="AF109" s="50"/>
    </row>
    <row r="110" hidden="1">
      <c r="A110" s="70">
        <v>1974.0</v>
      </c>
      <c r="B110" s="50" t="s">
        <v>1734</v>
      </c>
      <c r="C110" s="50" t="s">
        <v>1362</v>
      </c>
      <c r="D110" s="50" t="s">
        <v>1735</v>
      </c>
      <c r="E110" s="70">
        <v>2016.0</v>
      </c>
      <c r="F110" s="50" t="s">
        <v>80</v>
      </c>
      <c r="G110" s="50" t="s">
        <v>1069</v>
      </c>
      <c r="H110" s="50"/>
      <c r="I110" s="50" t="s">
        <v>1103</v>
      </c>
      <c r="J110" s="70">
        <v>3.0</v>
      </c>
      <c r="K110" s="70">
        <v>2.0</v>
      </c>
      <c r="L110" s="75"/>
      <c r="M110" s="70">
        <v>493.0</v>
      </c>
      <c r="N110" s="70">
        <v>522.0</v>
      </c>
      <c r="O110" s="50" t="s">
        <v>336</v>
      </c>
      <c r="P110" s="70">
        <v>19.0</v>
      </c>
      <c r="Q110" s="70">
        <v>1.0</v>
      </c>
      <c r="R110" s="50" t="s">
        <v>1084</v>
      </c>
      <c r="S110" s="75"/>
      <c r="T110" s="75"/>
      <c r="U110" s="50" t="s">
        <v>1736</v>
      </c>
      <c r="W110" s="73" t="s">
        <v>1737</v>
      </c>
      <c r="Y110" s="50" t="s">
        <v>1075</v>
      </c>
      <c r="Z110" s="50" t="s">
        <v>1076</v>
      </c>
      <c r="AA110" s="75"/>
      <c r="AB110" s="50" t="s">
        <v>1077</v>
      </c>
      <c r="AC110" s="50" t="s">
        <v>1738</v>
      </c>
      <c r="AE110" s="50"/>
      <c r="AF110" s="50"/>
    </row>
    <row r="111" hidden="1">
      <c r="A111" s="70">
        <v>3275.0</v>
      </c>
      <c r="B111" s="50" t="s">
        <v>225</v>
      </c>
      <c r="C111" s="80">
        <v>5.58E10</v>
      </c>
      <c r="D111" s="50" t="s">
        <v>1739</v>
      </c>
      <c r="E111" s="70">
        <v>2010.0</v>
      </c>
      <c r="F111" s="50" t="s">
        <v>128</v>
      </c>
      <c r="G111" s="50" t="s">
        <v>1069</v>
      </c>
      <c r="H111" s="50"/>
      <c r="I111" s="50" t="s">
        <v>1201</v>
      </c>
      <c r="J111" s="70">
        <v>1.0</v>
      </c>
      <c r="K111" s="70">
        <v>1.0</v>
      </c>
      <c r="L111" s="75"/>
      <c r="M111" s="70">
        <v>21.0</v>
      </c>
      <c r="N111" s="70">
        <v>32.0</v>
      </c>
      <c r="O111" s="50" t="s">
        <v>336</v>
      </c>
      <c r="P111" s="70">
        <v>11.0</v>
      </c>
      <c r="Q111" s="50" t="s">
        <v>336</v>
      </c>
      <c r="R111" s="50" t="s">
        <v>1119</v>
      </c>
      <c r="S111" s="70">
        <v>1.0</v>
      </c>
      <c r="T111" s="50" t="s">
        <v>1084</v>
      </c>
      <c r="U111" s="50" t="s">
        <v>1740</v>
      </c>
      <c r="W111" s="73" t="s">
        <v>1741</v>
      </c>
      <c r="Y111" s="50" t="s">
        <v>1075</v>
      </c>
      <c r="Z111" s="50" t="s">
        <v>1076</v>
      </c>
      <c r="AA111" s="75"/>
      <c r="AB111" s="50" t="s">
        <v>1077</v>
      </c>
      <c r="AC111" s="50" t="s">
        <v>1742</v>
      </c>
      <c r="AE111" s="50"/>
      <c r="AF111" s="50"/>
    </row>
    <row r="112" hidden="1">
      <c r="A112" s="50">
        <v>1186.0</v>
      </c>
      <c r="B112" s="50" t="s">
        <v>861</v>
      </c>
      <c r="C112" s="50" t="s">
        <v>1743</v>
      </c>
      <c r="D112" s="50" t="s">
        <v>1744</v>
      </c>
      <c r="E112" s="50">
        <v>2018.0</v>
      </c>
      <c r="F112" s="50" t="s">
        <v>758</v>
      </c>
      <c r="G112" s="50" t="s">
        <v>1069</v>
      </c>
      <c r="H112" s="50"/>
      <c r="I112" s="50" t="s">
        <v>1338</v>
      </c>
      <c r="J112" s="50">
        <v>146.0</v>
      </c>
      <c r="K112" s="50"/>
      <c r="L112" s="50"/>
      <c r="M112" s="50">
        <v>520.0</v>
      </c>
      <c r="N112" s="50">
        <v>535.0</v>
      </c>
      <c r="O112" s="50" t="s">
        <v>336</v>
      </c>
      <c r="P112" s="50">
        <v>3.0</v>
      </c>
      <c r="Q112" s="50">
        <v>1.0</v>
      </c>
      <c r="R112" s="50" t="s">
        <v>1269</v>
      </c>
      <c r="S112" s="50"/>
      <c r="T112" s="50"/>
      <c r="U112" s="50" t="s">
        <v>1745</v>
      </c>
      <c r="V112" s="50"/>
      <c r="W112" s="73" t="s">
        <v>1746</v>
      </c>
      <c r="X112" s="50"/>
      <c r="Y112" s="50" t="s">
        <v>1075</v>
      </c>
      <c r="Z112" s="50" t="s">
        <v>1076</v>
      </c>
      <c r="AA112" s="50" t="s">
        <v>1114</v>
      </c>
      <c r="AB112" s="50" t="s">
        <v>1077</v>
      </c>
      <c r="AC112" s="50" t="s">
        <v>1747</v>
      </c>
      <c r="AD112" s="50"/>
      <c r="AE112" s="50"/>
      <c r="AF112" s="50"/>
    </row>
    <row r="113" hidden="1">
      <c r="A113" s="70">
        <v>1150.0</v>
      </c>
      <c r="B113" s="50" t="s">
        <v>1748</v>
      </c>
      <c r="C113" s="50" t="s">
        <v>1749</v>
      </c>
      <c r="D113" s="50" t="s">
        <v>1750</v>
      </c>
      <c r="E113" s="70">
        <v>2018.0</v>
      </c>
      <c r="F113" s="50" t="s">
        <v>91</v>
      </c>
      <c r="G113" s="50" t="s">
        <v>1137</v>
      </c>
      <c r="H113" s="50" t="s">
        <v>1516</v>
      </c>
      <c r="I113" s="50" t="s">
        <v>1751</v>
      </c>
      <c r="J113" s="70">
        <v>557.0</v>
      </c>
      <c r="K113" s="70">
        <v>7706.0</v>
      </c>
      <c r="L113" s="75"/>
      <c r="M113" s="70">
        <v>549.0</v>
      </c>
      <c r="N113" s="70">
        <v>553.0</v>
      </c>
      <c r="O113" s="50" t="s">
        <v>336</v>
      </c>
      <c r="P113" s="70">
        <v>59.0</v>
      </c>
      <c r="Q113" s="70">
        <v>1.0</v>
      </c>
      <c r="R113" s="50" t="s">
        <v>1269</v>
      </c>
      <c r="S113" s="75"/>
      <c r="T113" s="75"/>
      <c r="U113" s="50" t="s">
        <v>1752</v>
      </c>
      <c r="W113" s="73" t="s">
        <v>1753</v>
      </c>
      <c r="Y113" s="50" t="s">
        <v>1075</v>
      </c>
      <c r="Z113" s="50" t="s">
        <v>1076</v>
      </c>
      <c r="AA113" s="75"/>
      <c r="AB113" s="50" t="s">
        <v>1077</v>
      </c>
      <c r="AC113" s="50" t="s">
        <v>1754</v>
      </c>
      <c r="AE113" s="50"/>
      <c r="AF113" s="50"/>
    </row>
    <row r="114" hidden="1">
      <c r="A114" s="70">
        <v>3434.0</v>
      </c>
      <c r="B114" s="50" t="s">
        <v>1755</v>
      </c>
      <c r="C114" s="50" t="s">
        <v>1756</v>
      </c>
      <c r="D114" s="50" t="s">
        <v>1757</v>
      </c>
      <c r="E114" s="70">
        <v>2008.0</v>
      </c>
      <c r="F114" s="50" t="s">
        <v>109</v>
      </c>
      <c r="G114" s="50" t="s">
        <v>1137</v>
      </c>
      <c r="H114" s="50" t="s">
        <v>1758</v>
      </c>
      <c r="I114" s="50" t="s">
        <v>1157</v>
      </c>
      <c r="J114" s="70">
        <v>89.0</v>
      </c>
      <c r="K114" s="88">
        <v>43832.0</v>
      </c>
      <c r="L114" s="75"/>
      <c r="M114" s="70">
        <v>125.0</v>
      </c>
      <c r="N114" s="70">
        <v>141.0</v>
      </c>
      <c r="O114" s="50" t="s">
        <v>336</v>
      </c>
      <c r="P114" s="70">
        <v>35.0</v>
      </c>
      <c r="Q114" s="70">
        <v>1.0</v>
      </c>
      <c r="R114" s="50" t="s">
        <v>1119</v>
      </c>
      <c r="S114" s="75"/>
      <c r="T114" s="75"/>
      <c r="U114" s="50" t="s">
        <v>1759</v>
      </c>
      <c r="W114" s="73" t="s">
        <v>1760</v>
      </c>
      <c r="Y114" s="50" t="s">
        <v>1075</v>
      </c>
      <c r="Z114" s="50" t="s">
        <v>1076</v>
      </c>
      <c r="AA114" s="75"/>
      <c r="AB114" s="50" t="s">
        <v>1077</v>
      </c>
      <c r="AC114" s="50" t="s">
        <v>1761</v>
      </c>
      <c r="AE114" s="50"/>
      <c r="AF114" s="50"/>
    </row>
    <row r="115">
      <c r="A115" s="70">
        <v>1691.0</v>
      </c>
      <c r="B115" s="50" t="s">
        <v>1762</v>
      </c>
      <c r="C115" s="50" t="s">
        <v>1763</v>
      </c>
      <c r="D115" s="50" t="s">
        <v>1764</v>
      </c>
      <c r="E115" s="70">
        <v>2017.0</v>
      </c>
      <c r="F115" s="50" t="s">
        <v>674</v>
      </c>
      <c r="G115" s="50" t="s">
        <v>1137</v>
      </c>
      <c r="H115" s="50" t="s">
        <v>1765</v>
      </c>
      <c r="I115" s="50" t="s">
        <v>1766</v>
      </c>
      <c r="J115" s="70">
        <v>11.0</v>
      </c>
      <c r="K115" s="70">
        <v>1.0</v>
      </c>
      <c r="L115" s="50" t="s">
        <v>1767</v>
      </c>
      <c r="M115" s="70">
        <v>80.0</v>
      </c>
      <c r="N115" s="70">
        <v>99.0</v>
      </c>
      <c r="O115" s="50" t="s">
        <v>336</v>
      </c>
      <c r="P115" s="70">
        <v>14.0</v>
      </c>
      <c r="Q115" s="70">
        <v>1.0</v>
      </c>
      <c r="R115" s="50" t="s">
        <v>1084</v>
      </c>
      <c r="S115" s="75"/>
      <c r="T115" s="75"/>
      <c r="U115" s="50" t="s">
        <v>1768</v>
      </c>
      <c r="W115" s="73" t="s">
        <v>1769</v>
      </c>
      <c r="Y115" s="50" t="s">
        <v>1075</v>
      </c>
      <c r="Z115" s="50" t="s">
        <v>1076</v>
      </c>
      <c r="AA115" s="75"/>
      <c r="AB115" s="50" t="s">
        <v>1077</v>
      </c>
      <c r="AC115" s="50" t="s">
        <v>1770</v>
      </c>
      <c r="AE115" s="50"/>
      <c r="AF115" s="50"/>
    </row>
    <row r="116" hidden="1">
      <c r="A116" s="70">
        <v>3367.0</v>
      </c>
      <c r="B116" s="50" t="s">
        <v>1771</v>
      </c>
      <c r="C116" s="50" t="s">
        <v>1772</v>
      </c>
      <c r="D116" s="50" t="s">
        <v>1773</v>
      </c>
      <c r="E116" s="70">
        <v>2009.0</v>
      </c>
      <c r="F116" s="50" t="s">
        <v>758</v>
      </c>
      <c r="G116" s="50" t="s">
        <v>1137</v>
      </c>
      <c r="H116" s="50" t="s">
        <v>1289</v>
      </c>
      <c r="I116" s="50" t="s">
        <v>1462</v>
      </c>
      <c r="J116" s="70">
        <v>37.0</v>
      </c>
      <c r="K116" s="70">
        <v>4.0</v>
      </c>
      <c r="L116" s="75"/>
      <c r="M116" s="70">
        <v>1395.0</v>
      </c>
      <c r="N116" s="70">
        <v>1403.0</v>
      </c>
      <c r="O116" s="50" t="s">
        <v>336</v>
      </c>
      <c r="P116" s="70">
        <v>87.0</v>
      </c>
      <c r="Q116" s="70">
        <v>1.0</v>
      </c>
      <c r="R116" s="50" t="s">
        <v>1119</v>
      </c>
      <c r="S116" s="75"/>
      <c r="T116" s="75"/>
      <c r="U116" s="50" t="s">
        <v>1774</v>
      </c>
      <c r="W116" s="73" t="s">
        <v>1775</v>
      </c>
      <c r="Y116" s="50" t="s">
        <v>1075</v>
      </c>
      <c r="Z116" s="50" t="s">
        <v>1076</v>
      </c>
      <c r="AA116" s="75"/>
      <c r="AB116" s="50" t="s">
        <v>1077</v>
      </c>
      <c r="AC116" s="50" t="s">
        <v>1776</v>
      </c>
      <c r="AE116" s="50"/>
      <c r="AF116" s="50"/>
    </row>
    <row r="117" hidden="1">
      <c r="A117" s="70">
        <v>2282.0</v>
      </c>
      <c r="B117" s="50" t="s">
        <v>1777</v>
      </c>
      <c r="C117" s="50" t="s">
        <v>1778</v>
      </c>
      <c r="D117" s="50" t="s">
        <v>1779</v>
      </c>
      <c r="E117" s="70">
        <v>2015.0</v>
      </c>
      <c r="F117" s="50" t="s">
        <v>128</v>
      </c>
      <c r="G117" s="50" t="s">
        <v>1137</v>
      </c>
      <c r="H117" s="86" t="s">
        <v>1780</v>
      </c>
      <c r="I117" s="50" t="s">
        <v>1781</v>
      </c>
      <c r="J117" s="70">
        <v>144.0</v>
      </c>
      <c r="K117" s="75"/>
      <c r="L117" s="75"/>
      <c r="M117" s="70">
        <v>241.0</v>
      </c>
      <c r="N117" s="70">
        <v>249.0</v>
      </c>
      <c r="O117" s="50" t="s">
        <v>336</v>
      </c>
      <c r="P117" s="70">
        <v>53.0</v>
      </c>
      <c r="Q117" s="70">
        <v>1.0</v>
      </c>
      <c r="R117" s="50" t="s">
        <v>1084</v>
      </c>
      <c r="S117" s="75"/>
      <c r="T117" s="75"/>
      <c r="U117" s="50" t="s">
        <v>1782</v>
      </c>
      <c r="W117" s="73" t="s">
        <v>1783</v>
      </c>
      <c r="Y117" s="50" t="s">
        <v>1075</v>
      </c>
      <c r="Z117" s="50" t="s">
        <v>1076</v>
      </c>
      <c r="AA117" s="75"/>
      <c r="AB117" s="50" t="s">
        <v>1077</v>
      </c>
      <c r="AC117" s="50" t="s">
        <v>1784</v>
      </c>
      <c r="AE117" s="50"/>
      <c r="AF117" s="50"/>
    </row>
    <row r="118" hidden="1">
      <c r="A118" s="70">
        <v>949.0</v>
      </c>
      <c r="B118" s="50" t="s">
        <v>1785</v>
      </c>
      <c r="C118" s="50" t="s">
        <v>1786</v>
      </c>
      <c r="D118" s="50" t="s">
        <v>1787</v>
      </c>
      <c r="E118" s="70">
        <v>2018.0</v>
      </c>
      <c r="F118" s="50" t="s">
        <v>91</v>
      </c>
      <c r="G118" s="50" t="s">
        <v>1137</v>
      </c>
      <c r="H118" s="50" t="s">
        <v>1788</v>
      </c>
      <c r="I118" s="50" t="s">
        <v>1332</v>
      </c>
      <c r="J118" s="70">
        <v>23.0</v>
      </c>
      <c r="K118" s="70">
        <v>6.0</v>
      </c>
      <c r="L118" s="75"/>
      <c r="M118" s="70">
        <v>611.0</v>
      </c>
      <c r="N118" s="70">
        <v>626.0</v>
      </c>
      <c r="O118" s="50" t="s">
        <v>336</v>
      </c>
      <c r="P118" s="70">
        <v>1.0</v>
      </c>
      <c r="Q118" s="70">
        <v>1.0</v>
      </c>
      <c r="R118" s="50" t="s">
        <v>1084</v>
      </c>
      <c r="S118" s="75"/>
      <c r="T118" s="75"/>
      <c r="U118" s="50" t="s">
        <v>1789</v>
      </c>
      <c r="W118" s="73" t="s">
        <v>1790</v>
      </c>
      <c r="Y118" s="50" t="s">
        <v>1075</v>
      </c>
      <c r="Z118" s="50" t="s">
        <v>1076</v>
      </c>
      <c r="AA118" s="75"/>
      <c r="AB118" s="50" t="s">
        <v>1077</v>
      </c>
      <c r="AC118" s="50" t="s">
        <v>1791</v>
      </c>
      <c r="AE118" s="50"/>
      <c r="AF118" s="50"/>
    </row>
    <row r="119">
      <c r="A119" s="70">
        <v>2014.0</v>
      </c>
      <c r="B119" s="50" t="s">
        <v>1792</v>
      </c>
      <c r="C119" s="50" t="s">
        <v>1793</v>
      </c>
      <c r="D119" s="50" t="s">
        <v>1794</v>
      </c>
      <c r="E119" s="70">
        <v>2016.0</v>
      </c>
      <c r="F119" s="50" t="s">
        <v>674</v>
      </c>
      <c r="G119" s="50" t="s">
        <v>1137</v>
      </c>
      <c r="H119" s="50" t="s">
        <v>1516</v>
      </c>
      <c r="I119" s="50" t="s">
        <v>1781</v>
      </c>
      <c r="J119" s="70">
        <v>167.0</v>
      </c>
      <c r="K119" s="75"/>
      <c r="L119" s="75"/>
      <c r="M119" s="70">
        <v>34.0</v>
      </c>
      <c r="N119" s="70">
        <v>43.0</v>
      </c>
      <c r="O119" s="50" t="s">
        <v>336</v>
      </c>
      <c r="P119" s="70">
        <v>23.0</v>
      </c>
      <c r="Q119" s="70">
        <v>1.0</v>
      </c>
      <c r="R119" s="50" t="s">
        <v>1084</v>
      </c>
      <c r="S119" s="75"/>
      <c r="T119" s="75"/>
      <c r="U119" s="50" t="s">
        <v>1795</v>
      </c>
      <c r="W119" s="73" t="s">
        <v>1796</v>
      </c>
      <c r="Y119" s="50" t="s">
        <v>1075</v>
      </c>
      <c r="Z119" s="50" t="s">
        <v>1076</v>
      </c>
      <c r="AA119" s="75"/>
      <c r="AB119" s="50" t="s">
        <v>1077</v>
      </c>
      <c r="AC119" s="50" t="s">
        <v>1797</v>
      </c>
      <c r="AE119" s="50"/>
      <c r="AF119" s="50"/>
    </row>
    <row r="120" hidden="1">
      <c r="A120" s="50">
        <v>334.0</v>
      </c>
      <c r="B120" s="50" t="s">
        <v>1798</v>
      </c>
      <c r="C120" s="50" t="s">
        <v>1799</v>
      </c>
      <c r="D120" s="50" t="s">
        <v>1800</v>
      </c>
      <c r="E120" s="50">
        <v>2020.0</v>
      </c>
      <c r="F120" s="50" t="s">
        <v>758</v>
      </c>
      <c r="G120" s="50" t="s">
        <v>1137</v>
      </c>
      <c r="H120" s="50" t="s">
        <v>1801</v>
      </c>
      <c r="I120" s="50" t="s">
        <v>1802</v>
      </c>
      <c r="J120" s="50">
        <v>44.0</v>
      </c>
      <c r="K120" s="50">
        <v>1.0</v>
      </c>
      <c r="L120" s="50"/>
      <c r="M120" s="50">
        <v>29.0</v>
      </c>
      <c r="N120" s="50">
        <v>34.0</v>
      </c>
      <c r="O120" s="50" t="s">
        <v>336</v>
      </c>
      <c r="P120" s="50">
        <v>1.0</v>
      </c>
      <c r="Q120" s="50">
        <v>1.0</v>
      </c>
      <c r="R120" s="50" t="s">
        <v>1084</v>
      </c>
      <c r="S120" s="50"/>
      <c r="T120" s="50"/>
      <c r="U120" s="50" t="s">
        <v>1803</v>
      </c>
      <c r="V120" s="50"/>
      <c r="W120" s="73" t="s">
        <v>1804</v>
      </c>
      <c r="X120" s="50"/>
      <c r="Y120" s="50" t="s">
        <v>1075</v>
      </c>
      <c r="Z120" s="50" t="s">
        <v>1076</v>
      </c>
      <c r="AA120" s="50"/>
      <c r="AB120" s="50" t="s">
        <v>1077</v>
      </c>
      <c r="AC120" s="50" t="s">
        <v>1805</v>
      </c>
      <c r="AD120" s="50"/>
      <c r="AE120" s="50"/>
      <c r="AF120" s="50"/>
    </row>
    <row r="121" hidden="1">
      <c r="A121" s="70">
        <v>2202.0</v>
      </c>
      <c r="B121" s="50" t="s">
        <v>494</v>
      </c>
      <c r="C121" s="50" t="s">
        <v>1806</v>
      </c>
      <c r="D121" s="50" t="s">
        <v>1807</v>
      </c>
      <c r="E121" s="70">
        <v>2015.0</v>
      </c>
      <c r="F121" s="50" t="s">
        <v>109</v>
      </c>
      <c r="G121" s="50" t="s">
        <v>1069</v>
      </c>
      <c r="H121" s="50"/>
      <c r="I121" s="50" t="s">
        <v>1157</v>
      </c>
      <c r="J121" s="70">
        <v>132.0</v>
      </c>
      <c r="K121" s="70">
        <v>4.0</v>
      </c>
      <c r="L121" s="75"/>
      <c r="M121" s="70">
        <v>519.0</v>
      </c>
      <c r="N121" s="70">
        <v>529.0</v>
      </c>
      <c r="O121" s="50" t="s">
        <v>336</v>
      </c>
      <c r="P121" s="70">
        <v>4.0</v>
      </c>
      <c r="Q121" s="70">
        <v>1.0</v>
      </c>
      <c r="R121" s="50" t="s">
        <v>1084</v>
      </c>
      <c r="S121" s="75"/>
      <c r="T121" s="75"/>
      <c r="U121" s="50" t="s">
        <v>1808</v>
      </c>
      <c r="W121" s="73" t="s">
        <v>1809</v>
      </c>
      <c r="Y121" s="50" t="s">
        <v>1075</v>
      </c>
      <c r="Z121" s="50" t="s">
        <v>1076</v>
      </c>
      <c r="AA121" s="75"/>
      <c r="AB121" s="50" t="s">
        <v>1077</v>
      </c>
      <c r="AC121" s="50" t="s">
        <v>1810</v>
      </c>
      <c r="AE121" s="50"/>
      <c r="AF121" s="50"/>
    </row>
    <row r="122" hidden="1">
      <c r="A122" s="70">
        <v>1285.0</v>
      </c>
      <c r="B122" s="50" t="s">
        <v>576</v>
      </c>
      <c r="C122" s="50" t="s">
        <v>1811</v>
      </c>
      <c r="D122" s="50" t="s">
        <v>1812</v>
      </c>
      <c r="E122" s="70">
        <v>2018.0</v>
      </c>
      <c r="F122" s="50" t="s">
        <v>91</v>
      </c>
      <c r="G122" s="50" t="s">
        <v>1069</v>
      </c>
      <c r="H122" s="50"/>
      <c r="I122" s="50" t="s">
        <v>1699</v>
      </c>
      <c r="J122" s="70">
        <v>51.0</v>
      </c>
      <c r="K122" s="70">
        <v>5.0</v>
      </c>
      <c r="L122" s="75"/>
      <c r="M122" s="70">
        <v>120.0</v>
      </c>
      <c r="N122" s="70">
        <v>125.0</v>
      </c>
      <c r="O122" s="50" t="s">
        <v>336</v>
      </c>
      <c r="P122" s="50" t="s">
        <v>336</v>
      </c>
      <c r="Q122" s="70">
        <v>1.0</v>
      </c>
      <c r="R122" s="50" t="s">
        <v>1084</v>
      </c>
      <c r="S122" s="75"/>
      <c r="T122" s="75"/>
      <c r="U122" s="50" t="s">
        <v>1813</v>
      </c>
      <c r="W122" s="73" t="s">
        <v>1814</v>
      </c>
      <c r="Y122" s="50" t="s">
        <v>1075</v>
      </c>
      <c r="Z122" s="50" t="s">
        <v>1076</v>
      </c>
      <c r="AA122" s="50" t="s">
        <v>1114</v>
      </c>
      <c r="AB122" s="50" t="s">
        <v>1077</v>
      </c>
      <c r="AC122" s="50" t="s">
        <v>1815</v>
      </c>
      <c r="AE122" s="50"/>
      <c r="AF122" s="50"/>
    </row>
    <row r="123" hidden="1">
      <c r="A123" s="70">
        <v>1298.0</v>
      </c>
      <c r="B123" s="50" t="s">
        <v>1816</v>
      </c>
      <c r="C123" s="50" t="s">
        <v>1817</v>
      </c>
      <c r="D123" s="50" t="s">
        <v>1818</v>
      </c>
      <c r="E123" s="70">
        <v>2018.0</v>
      </c>
      <c r="F123" s="50" t="s">
        <v>80</v>
      </c>
      <c r="G123" s="50" t="s">
        <v>1137</v>
      </c>
      <c r="H123" s="50" t="s">
        <v>1819</v>
      </c>
      <c r="I123" s="50" t="s">
        <v>1110</v>
      </c>
      <c r="J123" s="70">
        <v>87.0</v>
      </c>
      <c r="K123" s="75"/>
      <c r="L123" s="75"/>
      <c r="M123" s="70">
        <v>52.0</v>
      </c>
      <c r="N123" s="70">
        <v>71.0</v>
      </c>
      <c r="O123" s="50" t="s">
        <v>336</v>
      </c>
      <c r="P123" s="70">
        <v>14.0</v>
      </c>
      <c r="Q123" s="70">
        <v>1.0</v>
      </c>
      <c r="R123" s="50" t="s">
        <v>1084</v>
      </c>
      <c r="S123" s="75"/>
      <c r="T123" s="75"/>
      <c r="U123" s="50" t="s">
        <v>1820</v>
      </c>
      <c r="W123" s="73" t="s">
        <v>1821</v>
      </c>
      <c r="Y123" s="50" t="s">
        <v>1075</v>
      </c>
      <c r="Z123" s="50" t="s">
        <v>1076</v>
      </c>
      <c r="AA123" s="75"/>
      <c r="AB123" s="50" t="s">
        <v>1077</v>
      </c>
      <c r="AC123" s="50" t="s">
        <v>1822</v>
      </c>
      <c r="AE123" s="50"/>
      <c r="AF123" s="50"/>
    </row>
    <row r="124">
      <c r="A124" s="70">
        <v>479.0</v>
      </c>
      <c r="B124" s="50" t="s">
        <v>1823</v>
      </c>
      <c r="C124" s="50" t="s">
        <v>1824</v>
      </c>
      <c r="D124" s="50" t="s">
        <v>1825</v>
      </c>
      <c r="E124" s="70">
        <v>2019.0</v>
      </c>
      <c r="F124" s="50" t="s">
        <v>674</v>
      </c>
      <c r="G124" s="50" t="s">
        <v>1137</v>
      </c>
      <c r="H124" s="50" t="s">
        <v>1826</v>
      </c>
      <c r="I124" s="50" t="s">
        <v>1827</v>
      </c>
      <c r="J124" s="70">
        <v>48.0</v>
      </c>
      <c r="K124" s="70">
        <v>11.0</v>
      </c>
      <c r="L124" s="75"/>
      <c r="M124" s="70">
        <v>1304.0</v>
      </c>
      <c r="N124" s="70">
        <v>1313.0</v>
      </c>
      <c r="O124" s="50" t="s">
        <v>336</v>
      </c>
      <c r="P124" s="70">
        <v>3.0</v>
      </c>
      <c r="Q124" s="70">
        <v>1.0</v>
      </c>
      <c r="R124" s="50" t="s">
        <v>1084</v>
      </c>
      <c r="S124" s="75"/>
      <c r="T124" s="75"/>
      <c r="U124" s="50" t="s">
        <v>1828</v>
      </c>
      <c r="W124" s="73" t="s">
        <v>1829</v>
      </c>
      <c r="Y124" s="50" t="s">
        <v>1075</v>
      </c>
      <c r="Z124" s="50" t="s">
        <v>1076</v>
      </c>
      <c r="AA124" s="50" t="s">
        <v>1114</v>
      </c>
      <c r="AB124" s="50" t="s">
        <v>1077</v>
      </c>
      <c r="AC124" s="50" t="s">
        <v>1830</v>
      </c>
      <c r="AE124" s="50"/>
      <c r="AF124" s="50"/>
    </row>
    <row r="125" hidden="1">
      <c r="A125" s="70">
        <v>2240.0</v>
      </c>
      <c r="B125" s="50" t="s">
        <v>1831</v>
      </c>
      <c r="C125" s="50" t="s">
        <v>1832</v>
      </c>
      <c r="D125" s="50" t="s">
        <v>1833</v>
      </c>
      <c r="E125" s="70">
        <v>2015.0</v>
      </c>
      <c r="F125" s="50" t="s">
        <v>80</v>
      </c>
      <c r="G125" s="50" t="s">
        <v>1137</v>
      </c>
      <c r="H125" s="50" t="s">
        <v>1834</v>
      </c>
      <c r="I125" s="50" t="s">
        <v>1338</v>
      </c>
      <c r="J125" s="70">
        <v>116.0</v>
      </c>
      <c r="K125" s="75"/>
      <c r="L125" s="75"/>
      <c r="M125" s="70">
        <v>354.0</v>
      </c>
      <c r="N125" s="70">
        <v>361.0</v>
      </c>
      <c r="O125" s="50" t="s">
        <v>336</v>
      </c>
      <c r="P125" s="70">
        <v>6.0</v>
      </c>
      <c r="Q125" s="70">
        <v>1.0</v>
      </c>
      <c r="R125" s="50" t="s">
        <v>1084</v>
      </c>
      <c r="S125" s="75"/>
      <c r="T125" s="75"/>
      <c r="U125" s="50" t="s">
        <v>1835</v>
      </c>
      <c r="W125" s="73" t="s">
        <v>1836</v>
      </c>
      <c r="Y125" s="50" t="s">
        <v>1075</v>
      </c>
      <c r="Z125" s="50" t="s">
        <v>1076</v>
      </c>
      <c r="AA125" s="75"/>
      <c r="AB125" s="50" t="s">
        <v>1077</v>
      </c>
      <c r="AC125" s="50" t="s">
        <v>1837</v>
      </c>
      <c r="AE125" s="50"/>
      <c r="AF125" s="50"/>
    </row>
    <row r="126" hidden="1">
      <c r="A126" s="70">
        <v>1394.0</v>
      </c>
      <c r="B126" s="50" t="s">
        <v>439</v>
      </c>
      <c r="C126" s="50" t="s">
        <v>1838</v>
      </c>
      <c r="D126" s="50" t="s">
        <v>1839</v>
      </c>
      <c r="E126" s="70">
        <v>2017.0</v>
      </c>
      <c r="F126" s="50" t="s">
        <v>80</v>
      </c>
      <c r="G126" s="50" t="s">
        <v>1069</v>
      </c>
      <c r="H126" s="50"/>
      <c r="I126" s="50" t="s">
        <v>1138</v>
      </c>
      <c r="J126" s="70">
        <v>8.0</v>
      </c>
      <c r="K126" s="70">
        <v>1.0</v>
      </c>
      <c r="L126" s="70">
        <v>1607.0</v>
      </c>
      <c r="M126" s="75"/>
      <c r="N126" s="75"/>
      <c r="O126" s="50" t="s">
        <v>336</v>
      </c>
      <c r="P126" s="70">
        <v>27.0</v>
      </c>
      <c r="Q126" s="70">
        <v>1.0</v>
      </c>
      <c r="R126" s="50" t="s">
        <v>1084</v>
      </c>
      <c r="S126" s="75"/>
      <c r="T126" s="75"/>
      <c r="U126" s="50" t="s">
        <v>1840</v>
      </c>
      <c r="W126" s="73" t="s">
        <v>1841</v>
      </c>
      <c r="Y126" s="50" t="s">
        <v>1075</v>
      </c>
      <c r="Z126" s="50" t="s">
        <v>1076</v>
      </c>
      <c r="AA126" s="50" t="s">
        <v>1114</v>
      </c>
      <c r="AB126" s="50" t="s">
        <v>1077</v>
      </c>
      <c r="AC126" s="50" t="s">
        <v>1842</v>
      </c>
      <c r="AE126" s="50"/>
      <c r="AF126" s="50"/>
    </row>
    <row r="127" hidden="1">
      <c r="A127" s="70">
        <v>1466.0</v>
      </c>
      <c r="B127" s="50" t="s">
        <v>528</v>
      </c>
      <c r="C127" s="80">
        <v>7.01E9</v>
      </c>
      <c r="D127" s="50" t="s">
        <v>1843</v>
      </c>
      <c r="E127" s="70">
        <v>2017.0</v>
      </c>
      <c r="F127" s="50" t="s">
        <v>128</v>
      </c>
      <c r="G127" s="50" t="s">
        <v>1137</v>
      </c>
      <c r="H127" s="86" t="s">
        <v>1844</v>
      </c>
      <c r="I127" s="50" t="s">
        <v>1436</v>
      </c>
      <c r="J127" s="70">
        <v>84.0</v>
      </c>
      <c r="K127" s="70">
        <v>336.0</v>
      </c>
      <c r="L127" s="75"/>
      <c r="M127" s="70">
        <v>559.0</v>
      </c>
      <c r="N127" s="70">
        <v>586.0</v>
      </c>
      <c r="O127" s="50" t="s">
        <v>336</v>
      </c>
      <c r="P127" s="70">
        <v>4.0</v>
      </c>
      <c r="Q127" s="70">
        <v>1.0</v>
      </c>
      <c r="R127" s="50" t="s">
        <v>1084</v>
      </c>
      <c r="S127" s="75"/>
      <c r="T127" s="75"/>
      <c r="U127" s="50" t="s">
        <v>1845</v>
      </c>
      <c r="W127" s="73" t="s">
        <v>1846</v>
      </c>
      <c r="Y127" s="50" t="s">
        <v>1075</v>
      </c>
      <c r="Z127" s="50" t="s">
        <v>1076</v>
      </c>
      <c r="AA127" s="75"/>
      <c r="AB127" s="50" t="s">
        <v>1077</v>
      </c>
      <c r="AC127" s="50" t="s">
        <v>1847</v>
      </c>
      <c r="AE127" s="50"/>
      <c r="AF127" s="50"/>
    </row>
    <row r="128" hidden="1">
      <c r="A128" s="50">
        <v>3265.0</v>
      </c>
      <c r="B128" s="50" t="s">
        <v>514</v>
      </c>
      <c r="C128" s="50" t="s">
        <v>1380</v>
      </c>
      <c r="D128" s="50" t="s">
        <v>1848</v>
      </c>
      <c r="E128" s="50">
        <v>2010.0</v>
      </c>
      <c r="F128" s="50" t="s">
        <v>758</v>
      </c>
      <c r="G128" s="50" t="s">
        <v>1069</v>
      </c>
      <c r="H128" s="50"/>
      <c r="I128" s="50" t="s">
        <v>1110</v>
      </c>
      <c r="J128" s="50">
        <v>60.0</v>
      </c>
      <c r="K128" s="50">
        <v>1.0</v>
      </c>
      <c r="L128" s="50"/>
      <c r="M128" s="50">
        <v>14.0</v>
      </c>
      <c r="N128" s="50">
        <v>20.0</v>
      </c>
      <c r="O128" s="50" t="s">
        <v>336</v>
      </c>
      <c r="P128" s="50">
        <v>50.0</v>
      </c>
      <c r="Q128" s="50" t="s">
        <v>336</v>
      </c>
      <c r="R128" s="50" t="s">
        <v>1119</v>
      </c>
      <c r="S128" s="50">
        <v>1.0</v>
      </c>
      <c r="T128" s="50" t="s">
        <v>1084</v>
      </c>
      <c r="U128" s="50" t="s">
        <v>1849</v>
      </c>
      <c r="V128" s="50"/>
      <c r="W128" s="73" t="s">
        <v>1850</v>
      </c>
      <c r="X128" s="50"/>
      <c r="Y128" s="50" t="s">
        <v>1075</v>
      </c>
      <c r="Z128" s="50" t="s">
        <v>1076</v>
      </c>
      <c r="AA128" s="50"/>
      <c r="AB128" s="50" t="s">
        <v>1077</v>
      </c>
      <c r="AC128" s="50" t="s">
        <v>1851</v>
      </c>
      <c r="AD128" s="50"/>
      <c r="AE128" s="50"/>
      <c r="AF128" s="50"/>
    </row>
    <row r="129" hidden="1">
      <c r="A129" s="70">
        <v>1569.0</v>
      </c>
      <c r="B129" s="50" t="s">
        <v>1852</v>
      </c>
      <c r="C129" s="50" t="s">
        <v>1853</v>
      </c>
      <c r="D129" s="50" t="s">
        <v>1854</v>
      </c>
      <c r="E129" s="70">
        <v>2017.0</v>
      </c>
      <c r="F129" s="50" t="s">
        <v>91</v>
      </c>
      <c r="G129" s="50" t="s">
        <v>1137</v>
      </c>
      <c r="H129" s="50" t="s">
        <v>1516</v>
      </c>
      <c r="I129" s="50" t="s">
        <v>1855</v>
      </c>
      <c r="J129" s="70">
        <v>98.0</v>
      </c>
      <c r="K129" s="70">
        <v>6.0</v>
      </c>
      <c r="L129" s="75"/>
      <c r="M129" s="70">
        <v>1199.0</v>
      </c>
      <c r="N129" s="70">
        <v>1216.0</v>
      </c>
      <c r="O129" s="50" t="s">
        <v>336</v>
      </c>
      <c r="P129" s="70">
        <v>9.0</v>
      </c>
      <c r="Q129" s="70">
        <v>1.0</v>
      </c>
      <c r="R129" s="50" t="s">
        <v>1084</v>
      </c>
      <c r="S129" s="75"/>
      <c r="T129" s="75"/>
      <c r="U129" s="50" t="s">
        <v>1856</v>
      </c>
      <c r="W129" s="73" t="s">
        <v>1857</v>
      </c>
      <c r="Y129" s="50" t="s">
        <v>1075</v>
      </c>
      <c r="Z129" s="50" t="s">
        <v>1076</v>
      </c>
      <c r="AA129" s="50" t="s">
        <v>1114</v>
      </c>
      <c r="AB129" s="50" t="s">
        <v>1077</v>
      </c>
      <c r="AC129" s="50" t="s">
        <v>1858</v>
      </c>
      <c r="AE129" s="50"/>
      <c r="AF129" s="50"/>
    </row>
    <row r="130" hidden="1">
      <c r="A130" s="70">
        <v>3090.0</v>
      </c>
      <c r="B130" s="50" t="s">
        <v>225</v>
      </c>
      <c r="C130" s="80">
        <v>5.58E10</v>
      </c>
      <c r="D130" s="50" t="s">
        <v>1859</v>
      </c>
      <c r="E130" s="70">
        <v>2012.0</v>
      </c>
      <c r="F130" s="50" t="s">
        <v>109</v>
      </c>
      <c r="G130" s="50" t="s">
        <v>1137</v>
      </c>
      <c r="H130" s="50" t="s">
        <v>1860</v>
      </c>
      <c r="I130" s="50" t="s">
        <v>1234</v>
      </c>
      <c r="J130" s="70">
        <v>53.0</v>
      </c>
      <c r="K130" s="70">
        <v>1.0</v>
      </c>
      <c r="L130" s="75"/>
      <c r="M130" s="70">
        <v>97.0</v>
      </c>
      <c r="N130" s="70">
        <v>116.0</v>
      </c>
      <c r="O130" s="50" t="s">
        <v>336</v>
      </c>
      <c r="P130" s="70">
        <v>40.0</v>
      </c>
      <c r="Q130" s="70">
        <v>1.0</v>
      </c>
      <c r="R130" s="50" t="s">
        <v>1119</v>
      </c>
      <c r="S130" s="75"/>
      <c r="T130" s="75"/>
      <c r="U130" s="50" t="s">
        <v>1861</v>
      </c>
      <c r="W130" s="73" t="s">
        <v>1862</v>
      </c>
      <c r="Y130" s="50" t="s">
        <v>1075</v>
      </c>
      <c r="Z130" s="50" t="s">
        <v>1076</v>
      </c>
      <c r="AA130" s="50" t="s">
        <v>1114</v>
      </c>
      <c r="AB130" s="50" t="s">
        <v>1077</v>
      </c>
      <c r="AC130" s="50" t="s">
        <v>1863</v>
      </c>
      <c r="AE130" s="50"/>
      <c r="AF130" s="50"/>
    </row>
    <row r="131">
      <c r="A131" s="70">
        <v>1952.0</v>
      </c>
      <c r="B131" s="50" t="s">
        <v>1864</v>
      </c>
      <c r="C131" s="50" t="s">
        <v>1865</v>
      </c>
      <c r="D131" s="50" t="s">
        <v>1866</v>
      </c>
      <c r="E131" s="70">
        <v>2016.0</v>
      </c>
      <c r="F131" s="50" t="s">
        <v>674</v>
      </c>
      <c r="G131" s="50" t="s">
        <v>1137</v>
      </c>
      <c r="H131" s="50" t="s">
        <v>1516</v>
      </c>
      <c r="I131" s="50" t="s">
        <v>1867</v>
      </c>
      <c r="J131" s="70">
        <v>19.0</v>
      </c>
      <c r="K131" s="75"/>
      <c r="L131" s="75"/>
      <c r="M131" s="70">
        <v>10.0</v>
      </c>
      <c r="N131" s="70">
        <v>22.0</v>
      </c>
      <c r="O131" s="50" t="s">
        <v>336</v>
      </c>
      <c r="P131" s="70">
        <v>4.0</v>
      </c>
      <c r="Q131" s="70">
        <v>1.0</v>
      </c>
      <c r="R131" s="50" t="s">
        <v>1084</v>
      </c>
      <c r="S131" s="75"/>
      <c r="T131" s="75"/>
      <c r="U131" s="50" t="s">
        <v>1868</v>
      </c>
      <c r="W131" s="73" t="s">
        <v>1869</v>
      </c>
      <c r="Y131" s="50" t="s">
        <v>1075</v>
      </c>
      <c r="Z131" s="50" t="s">
        <v>1076</v>
      </c>
      <c r="AA131" s="75"/>
      <c r="AB131" s="50" t="s">
        <v>1077</v>
      </c>
      <c r="AC131" s="50" t="s">
        <v>1870</v>
      </c>
      <c r="AE131" s="50"/>
      <c r="AF131" s="50"/>
    </row>
    <row r="132" hidden="1">
      <c r="A132" s="70">
        <v>2578.0</v>
      </c>
      <c r="B132" s="50" t="s">
        <v>460</v>
      </c>
      <c r="C132" s="50" t="s">
        <v>1871</v>
      </c>
      <c r="D132" s="50" t="s">
        <v>1872</v>
      </c>
      <c r="E132" s="70">
        <v>2014.0</v>
      </c>
      <c r="F132" s="50" t="s">
        <v>80</v>
      </c>
      <c r="G132" s="50" t="s">
        <v>1069</v>
      </c>
      <c r="H132" s="50"/>
      <c r="I132" s="50" t="s">
        <v>1228</v>
      </c>
      <c r="J132" s="70">
        <v>69.0</v>
      </c>
      <c r="K132" s="75"/>
      <c r="L132" s="75"/>
      <c r="M132" s="70">
        <v>104.0</v>
      </c>
      <c r="N132" s="70">
        <v>125.0</v>
      </c>
      <c r="O132" s="50" t="s">
        <v>336</v>
      </c>
      <c r="P132" s="70">
        <v>37.0</v>
      </c>
      <c r="Q132" s="70">
        <v>1.0</v>
      </c>
      <c r="R132" s="50" t="s">
        <v>1084</v>
      </c>
      <c r="S132" s="75"/>
      <c r="T132" s="75"/>
      <c r="U132" s="50" t="s">
        <v>1873</v>
      </c>
      <c r="W132" s="73" t="s">
        <v>1874</v>
      </c>
      <c r="Y132" s="50" t="s">
        <v>1075</v>
      </c>
      <c r="Z132" s="50" t="s">
        <v>1076</v>
      </c>
      <c r="AA132" s="75"/>
      <c r="AB132" s="50" t="s">
        <v>1077</v>
      </c>
      <c r="AC132" s="50" t="s">
        <v>1875</v>
      </c>
      <c r="AE132" s="50"/>
      <c r="AF132" s="50"/>
    </row>
    <row r="133" hidden="1">
      <c r="A133" s="70">
        <v>811.0</v>
      </c>
      <c r="B133" s="50" t="s">
        <v>1876</v>
      </c>
      <c r="C133" s="50" t="s">
        <v>1877</v>
      </c>
      <c r="D133" s="50" t="s">
        <v>1878</v>
      </c>
      <c r="E133" s="70">
        <v>2019.0</v>
      </c>
      <c r="F133" s="50" t="s">
        <v>109</v>
      </c>
      <c r="G133" s="50" t="s">
        <v>1069</v>
      </c>
      <c r="H133" s="50"/>
      <c r="I133" s="50" t="s">
        <v>1879</v>
      </c>
      <c r="J133" s="70">
        <v>179.0</v>
      </c>
      <c r="K133" s="75"/>
      <c r="L133" s="75"/>
      <c r="M133" s="70">
        <v>200.0</v>
      </c>
      <c r="N133" s="70">
        <v>239.0</v>
      </c>
      <c r="O133" s="50" t="s">
        <v>336</v>
      </c>
      <c r="P133" s="50" t="s">
        <v>336</v>
      </c>
      <c r="Q133" s="70">
        <v>1.0</v>
      </c>
      <c r="R133" s="50" t="s">
        <v>1084</v>
      </c>
      <c r="S133" s="75"/>
      <c r="T133" s="75"/>
      <c r="U133" s="50" t="s">
        <v>1880</v>
      </c>
      <c r="W133" s="73" t="s">
        <v>1881</v>
      </c>
      <c r="Y133" s="50" t="s">
        <v>1075</v>
      </c>
      <c r="Z133" s="50" t="s">
        <v>1076</v>
      </c>
      <c r="AA133" s="75"/>
      <c r="AB133" s="50" t="s">
        <v>1077</v>
      </c>
      <c r="AC133" s="50" t="s">
        <v>1882</v>
      </c>
      <c r="AE133" s="50"/>
      <c r="AF133" s="50"/>
    </row>
    <row r="134" hidden="1">
      <c r="A134" s="70">
        <v>763.0</v>
      </c>
      <c r="B134" s="50" t="s">
        <v>466</v>
      </c>
      <c r="C134" s="50" t="s">
        <v>1883</v>
      </c>
      <c r="D134" s="50" t="s">
        <v>1884</v>
      </c>
      <c r="E134" s="70">
        <v>2019.0</v>
      </c>
      <c r="F134" s="50" t="s">
        <v>80</v>
      </c>
      <c r="G134" s="50" t="s">
        <v>1069</v>
      </c>
      <c r="H134" s="50"/>
      <c r="I134" s="50" t="s">
        <v>1885</v>
      </c>
      <c r="J134" s="70">
        <v>33.0</v>
      </c>
      <c r="K134" s="70">
        <v>1.0</v>
      </c>
      <c r="L134" s="75"/>
      <c r="M134" s="70">
        <v>21.0</v>
      </c>
      <c r="N134" s="70">
        <v>40.0</v>
      </c>
      <c r="O134" s="50" t="s">
        <v>336</v>
      </c>
      <c r="P134" s="70">
        <v>4.0</v>
      </c>
      <c r="Q134" s="70">
        <v>1.0</v>
      </c>
      <c r="R134" s="50" t="s">
        <v>1084</v>
      </c>
      <c r="S134" s="75"/>
      <c r="T134" s="75"/>
      <c r="U134" s="50" t="s">
        <v>1886</v>
      </c>
      <c r="W134" s="73" t="s">
        <v>1887</v>
      </c>
      <c r="Y134" s="50" t="s">
        <v>1075</v>
      </c>
      <c r="Z134" s="50" t="s">
        <v>1076</v>
      </c>
      <c r="AA134" s="75"/>
      <c r="AB134" s="50" t="s">
        <v>1077</v>
      </c>
      <c r="AC134" s="50" t="s">
        <v>1888</v>
      </c>
      <c r="AE134" s="50"/>
      <c r="AF134" s="50"/>
    </row>
    <row r="135" hidden="1">
      <c r="A135" s="70">
        <v>3679.0</v>
      </c>
      <c r="B135" s="50" t="s">
        <v>231</v>
      </c>
      <c r="C135" s="50" t="s">
        <v>1889</v>
      </c>
      <c r="D135" s="50" t="s">
        <v>1890</v>
      </c>
      <c r="E135" s="70">
        <v>2000.0</v>
      </c>
      <c r="F135" s="50" t="s">
        <v>128</v>
      </c>
      <c r="G135" s="50" t="s">
        <v>1069</v>
      </c>
      <c r="H135" s="50"/>
      <c r="I135" s="50" t="s">
        <v>1110</v>
      </c>
      <c r="J135" s="70">
        <v>39.0</v>
      </c>
      <c r="K135" s="70">
        <v>1.0</v>
      </c>
      <c r="L135" s="75"/>
      <c r="M135" s="70">
        <v>1.0</v>
      </c>
      <c r="N135" s="70">
        <v>38.0</v>
      </c>
      <c r="O135" s="50" t="s">
        <v>336</v>
      </c>
      <c r="P135" s="70">
        <v>294.0</v>
      </c>
      <c r="Q135" s="70">
        <v>1.0</v>
      </c>
      <c r="R135" s="50" t="s">
        <v>1119</v>
      </c>
      <c r="S135" s="70">
        <v>1.0</v>
      </c>
      <c r="T135" s="50" t="s">
        <v>1189</v>
      </c>
      <c r="U135" s="50" t="s">
        <v>1891</v>
      </c>
      <c r="W135" s="73" t="s">
        <v>1892</v>
      </c>
      <c r="Y135" s="50" t="s">
        <v>1075</v>
      </c>
      <c r="Z135" s="50" t="s">
        <v>1076</v>
      </c>
      <c r="AA135" s="75"/>
      <c r="AB135" s="50" t="s">
        <v>1077</v>
      </c>
      <c r="AC135" s="50" t="s">
        <v>1893</v>
      </c>
      <c r="AE135" s="50"/>
      <c r="AF135" s="50"/>
    </row>
    <row r="136">
      <c r="A136" s="70">
        <v>1270.0</v>
      </c>
      <c r="B136" s="50" t="s">
        <v>1894</v>
      </c>
      <c r="C136" s="50" t="s">
        <v>1895</v>
      </c>
      <c r="D136" s="50" t="s">
        <v>1896</v>
      </c>
      <c r="E136" s="70">
        <v>2018.0</v>
      </c>
      <c r="F136" s="50" t="s">
        <v>674</v>
      </c>
      <c r="G136" s="50" t="s">
        <v>1137</v>
      </c>
      <c r="H136" s="50" t="s">
        <v>1516</v>
      </c>
      <c r="I136" s="50" t="s">
        <v>1781</v>
      </c>
      <c r="J136" s="70">
        <v>211.0</v>
      </c>
      <c r="K136" s="75"/>
      <c r="L136" s="75"/>
      <c r="M136" s="70">
        <v>1021.0</v>
      </c>
      <c r="N136" s="70">
        <v>1029.0</v>
      </c>
      <c r="O136" s="50" t="s">
        <v>336</v>
      </c>
      <c r="P136" s="70">
        <v>8.0</v>
      </c>
      <c r="Q136" s="70">
        <v>1.0</v>
      </c>
      <c r="R136" s="50" t="s">
        <v>1084</v>
      </c>
      <c r="S136" s="75"/>
      <c r="T136" s="75"/>
      <c r="U136" s="50" t="s">
        <v>1897</v>
      </c>
      <c r="W136" s="73" t="s">
        <v>1898</v>
      </c>
      <c r="Y136" s="50" t="s">
        <v>1075</v>
      </c>
      <c r="Z136" s="50" t="s">
        <v>1076</v>
      </c>
      <c r="AA136" s="75"/>
      <c r="AB136" s="50" t="s">
        <v>1077</v>
      </c>
      <c r="AC136" s="50" t="s">
        <v>1899</v>
      </c>
      <c r="AE136" s="50"/>
      <c r="AF136" s="50"/>
    </row>
    <row r="137" hidden="1">
      <c r="A137" s="70">
        <v>697.0</v>
      </c>
      <c r="B137" s="50" t="s">
        <v>580</v>
      </c>
      <c r="C137" s="80">
        <v>3.52E10</v>
      </c>
      <c r="D137" s="50" t="s">
        <v>1900</v>
      </c>
      <c r="E137" s="70">
        <v>2019.0</v>
      </c>
      <c r="F137" s="50" t="s">
        <v>91</v>
      </c>
      <c r="G137" s="50" t="s">
        <v>1069</v>
      </c>
      <c r="H137" s="50"/>
      <c r="I137" s="50" t="s">
        <v>1901</v>
      </c>
      <c r="J137" s="70">
        <v>124.0</v>
      </c>
      <c r="K137" s="70">
        <v>2.0</v>
      </c>
      <c r="L137" s="75"/>
      <c r="M137" s="70">
        <v>1.0</v>
      </c>
      <c r="N137" s="70">
        <v>39.0</v>
      </c>
      <c r="O137" s="50" t="s">
        <v>336</v>
      </c>
      <c r="P137" s="50" t="s">
        <v>336</v>
      </c>
      <c r="Q137" s="70">
        <v>1.0</v>
      </c>
      <c r="R137" s="50" t="s">
        <v>1212</v>
      </c>
      <c r="S137" s="75"/>
      <c r="T137" s="75"/>
      <c r="U137" s="50" t="s">
        <v>1902</v>
      </c>
      <c r="W137" s="73" t="s">
        <v>1903</v>
      </c>
      <c r="Y137" s="50" t="s">
        <v>1075</v>
      </c>
      <c r="Z137" s="50" t="s">
        <v>1076</v>
      </c>
      <c r="AA137" s="75"/>
      <c r="AB137" s="50" t="s">
        <v>1077</v>
      </c>
      <c r="AC137" s="50" t="s">
        <v>1904</v>
      </c>
      <c r="AE137" s="50"/>
      <c r="AF137" s="50"/>
    </row>
    <row r="138" hidden="1">
      <c r="A138" s="50">
        <v>40.0</v>
      </c>
      <c r="B138" s="50" t="s">
        <v>1440</v>
      </c>
      <c r="C138" s="50">
        <v>5.72E10</v>
      </c>
      <c r="D138" s="50" t="s">
        <v>1905</v>
      </c>
      <c r="E138" s="50">
        <v>2020.0</v>
      </c>
      <c r="F138" s="50" t="s">
        <v>758</v>
      </c>
      <c r="G138" s="50" t="s">
        <v>1137</v>
      </c>
      <c r="H138" s="50" t="s">
        <v>1906</v>
      </c>
      <c r="I138" s="50" t="s">
        <v>1462</v>
      </c>
      <c r="J138" s="50">
        <v>146.0</v>
      </c>
      <c r="K138" s="50"/>
      <c r="L138" s="50">
        <v>111809.0</v>
      </c>
      <c r="M138" s="50"/>
      <c r="N138" s="50"/>
      <c r="O138" s="50" t="s">
        <v>336</v>
      </c>
      <c r="P138" s="50" t="s">
        <v>336</v>
      </c>
      <c r="Q138" s="50">
        <v>1.0</v>
      </c>
      <c r="R138" s="50" t="s">
        <v>1111</v>
      </c>
      <c r="S138" s="50"/>
      <c r="T138" s="50"/>
      <c r="U138" s="50" t="s">
        <v>1907</v>
      </c>
      <c r="V138" s="50"/>
      <c r="W138" s="73" t="s">
        <v>1908</v>
      </c>
      <c r="X138" s="50"/>
      <c r="Y138" s="50" t="s">
        <v>1075</v>
      </c>
      <c r="Z138" s="50" t="s">
        <v>1076</v>
      </c>
      <c r="AA138" s="50"/>
      <c r="AB138" s="50" t="s">
        <v>1077</v>
      </c>
      <c r="AC138" s="50" t="s">
        <v>1909</v>
      </c>
      <c r="AD138" s="50"/>
      <c r="AE138" s="50"/>
      <c r="AF138" s="50"/>
    </row>
    <row r="139" hidden="1">
      <c r="A139" s="70">
        <v>1408.0</v>
      </c>
      <c r="B139" s="50" t="s">
        <v>1910</v>
      </c>
      <c r="C139" s="50" t="s">
        <v>1911</v>
      </c>
      <c r="D139" s="50" t="s">
        <v>1912</v>
      </c>
      <c r="E139" s="70">
        <v>2017.0</v>
      </c>
      <c r="F139" s="50" t="s">
        <v>109</v>
      </c>
      <c r="G139" s="50" t="s">
        <v>1137</v>
      </c>
      <c r="H139" s="50" t="s">
        <v>1913</v>
      </c>
      <c r="I139" s="50" t="s">
        <v>1914</v>
      </c>
      <c r="J139" s="70">
        <v>11.0</v>
      </c>
      <c r="K139" s="70">
        <v>4.0</v>
      </c>
      <c r="L139" s="70">
        <v>6998833.0</v>
      </c>
      <c r="M139" s="70">
        <v>2784.0</v>
      </c>
      <c r="N139" s="70">
        <v>2793.0</v>
      </c>
      <c r="O139" s="50" t="s">
        <v>336</v>
      </c>
      <c r="P139" s="70">
        <v>6.0</v>
      </c>
      <c r="Q139" s="70">
        <v>1.0</v>
      </c>
      <c r="R139" s="50" t="s">
        <v>1084</v>
      </c>
      <c r="S139" s="75"/>
      <c r="T139" s="75"/>
      <c r="U139" s="50" t="s">
        <v>1915</v>
      </c>
      <c r="W139" s="73" t="s">
        <v>1916</v>
      </c>
      <c r="Y139" s="50" t="s">
        <v>1075</v>
      </c>
      <c r="Z139" s="50" t="s">
        <v>1076</v>
      </c>
      <c r="AA139" s="75"/>
      <c r="AB139" s="50" t="s">
        <v>1077</v>
      </c>
      <c r="AC139" s="50" t="s">
        <v>1917</v>
      </c>
      <c r="AE139" s="50"/>
      <c r="AF139" s="50"/>
    </row>
    <row r="140">
      <c r="A140" s="70">
        <v>1253.0</v>
      </c>
      <c r="B140" s="50" t="s">
        <v>1918</v>
      </c>
      <c r="C140" s="50" t="s">
        <v>1919</v>
      </c>
      <c r="D140" s="50" t="s">
        <v>1920</v>
      </c>
      <c r="E140" s="70">
        <v>2018.0</v>
      </c>
      <c r="F140" s="50" t="s">
        <v>674</v>
      </c>
      <c r="G140" s="42" t="s">
        <v>1137</v>
      </c>
      <c r="H140" s="50" t="s">
        <v>1516</v>
      </c>
      <c r="I140" s="50" t="s">
        <v>1201</v>
      </c>
      <c r="J140" s="70">
        <v>9.0</v>
      </c>
      <c r="K140" s="70">
        <v>1.0</v>
      </c>
      <c r="L140" s="70">
        <v>1840003.0</v>
      </c>
      <c r="M140" s="75"/>
      <c r="N140" s="75"/>
      <c r="O140" s="50" t="s">
        <v>336</v>
      </c>
      <c r="P140" s="70">
        <v>14.0</v>
      </c>
      <c r="Q140" s="70">
        <v>1.0</v>
      </c>
      <c r="R140" s="50" t="s">
        <v>1084</v>
      </c>
      <c r="S140" s="75"/>
      <c r="T140" s="75"/>
      <c r="U140" s="50" t="s">
        <v>1921</v>
      </c>
      <c r="W140" s="73" t="s">
        <v>1922</v>
      </c>
      <c r="Y140" s="50" t="s">
        <v>1075</v>
      </c>
      <c r="Z140" s="50" t="s">
        <v>1076</v>
      </c>
      <c r="AA140" s="50" t="s">
        <v>1114</v>
      </c>
      <c r="AB140" s="50" t="s">
        <v>1077</v>
      </c>
      <c r="AC140" s="50" t="s">
        <v>1923</v>
      </c>
      <c r="AE140" s="50"/>
      <c r="AF140" s="50"/>
    </row>
    <row r="141" hidden="1">
      <c r="A141" s="70">
        <v>2649.0</v>
      </c>
      <c r="B141" s="50" t="s">
        <v>236</v>
      </c>
      <c r="C141" s="50" t="s">
        <v>1924</v>
      </c>
      <c r="D141" s="50" t="s">
        <v>1925</v>
      </c>
      <c r="E141" s="70">
        <v>2014.0</v>
      </c>
      <c r="F141" s="50" t="s">
        <v>128</v>
      </c>
      <c r="G141" s="50" t="s">
        <v>1069</v>
      </c>
      <c r="H141" s="50"/>
      <c r="I141" s="50" t="s">
        <v>1926</v>
      </c>
      <c r="J141" s="70">
        <v>82.0</v>
      </c>
      <c r="K141" s="70">
        <v>1.0</v>
      </c>
      <c r="L141" s="75"/>
      <c r="M141" s="70">
        <v>41.0</v>
      </c>
      <c r="N141" s="70">
        <v>88.0</v>
      </c>
      <c r="O141" s="50" t="s">
        <v>336</v>
      </c>
      <c r="P141" s="70">
        <v>203.0</v>
      </c>
      <c r="Q141" s="50" t="s">
        <v>336</v>
      </c>
      <c r="R141" s="50" t="s">
        <v>1119</v>
      </c>
      <c r="S141" s="70">
        <v>1.0</v>
      </c>
      <c r="T141" s="50" t="s">
        <v>1084</v>
      </c>
      <c r="U141" s="50" t="s">
        <v>1927</v>
      </c>
      <c r="W141" s="73" t="s">
        <v>1928</v>
      </c>
      <c r="Y141" s="50" t="s">
        <v>1075</v>
      </c>
      <c r="Z141" s="50" t="s">
        <v>1076</v>
      </c>
      <c r="AA141" s="75"/>
      <c r="AB141" s="50" t="s">
        <v>1077</v>
      </c>
      <c r="AC141" s="50" t="s">
        <v>1929</v>
      </c>
      <c r="AE141" s="50"/>
      <c r="AF141" s="50"/>
    </row>
    <row r="142" hidden="1">
      <c r="A142" s="70">
        <v>3427.0</v>
      </c>
      <c r="B142" s="50" t="s">
        <v>1930</v>
      </c>
      <c r="C142" s="50" t="s">
        <v>1931</v>
      </c>
      <c r="D142" s="50" t="s">
        <v>1932</v>
      </c>
      <c r="E142" s="70">
        <v>2008.0</v>
      </c>
      <c r="F142" s="50" t="s">
        <v>109</v>
      </c>
      <c r="G142" s="50" t="s">
        <v>1137</v>
      </c>
      <c r="H142" s="50" t="s">
        <v>1933</v>
      </c>
      <c r="I142" s="50" t="s">
        <v>1934</v>
      </c>
      <c r="J142" s="70">
        <v>48.0</v>
      </c>
      <c r="K142" s="89">
        <v>43957.0</v>
      </c>
      <c r="L142" s="75"/>
      <c r="M142" s="70">
        <v>882.0</v>
      </c>
      <c r="N142" s="70">
        <v>897.0</v>
      </c>
      <c r="O142" s="50" t="s">
        <v>336</v>
      </c>
      <c r="P142" s="70">
        <v>5.0</v>
      </c>
      <c r="Q142" s="70">
        <v>1.0</v>
      </c>
      <c r="R142" s="50" t="s">
        <v>1119</v>
      </c>
      <c r="S142" s="75"/>
      <c r="T142" s="75"/>
      <c r="U142" s="50" t="s">
        <v>1935</v>
      </c>
      <c r="W142" s="73" t="s">
        <v>1936</v>
      </c>
      <c r="Y142" s="50" t="s">
        <v>1075</v>
      </c>
      <c r="Z142" s="50" t="s">
        <v>1076</v>
      </c>
      <c r="AA142" s="50" t="s">
        <v>1114</v>
      </c>
      <c r="AB142" s="50" t="s">
        <v>1077</v>
      </c>
      <c r="AC142" s="50" t="s">
        <v>1937</v>
      </c>
      <c r="AE142" s="50"/>
      <c r="AF142" s="50"/>
    </row>
    <row r="143" hidden="1">
      <c r="A143" s="70">
        <v>184.0</v>
      </c>
      <c r="B143" s="50" t="s">
        <v>1938</v>
      </c>
      <c r="C143" s="50" t="s">
        <v>1939</v>
      </c>
      <c r="D143" s="50" t="s">
        <v>1940</v>
      </c>
      <c r="E143" s="70">
        <v>2020.0</v>
      </c>
      <c r="F143" s="50" t="s">
        <v>128</v>
      </c>
      <c r="G143" s="50" t="s">
        <v>1137</v>
      </c>
      <c r="H143" s="50" t="s">
        <v>1941</v>
      </c>
      <c r="I143" s="50" t="s">
        <v>1781</v>
      </c>
      <c r="J143" s="70">
        <v>267.0</v>
      </c>
      <c r="K143" s="75"/>
      <c r="L143" s="70">
        <v>115089.0</v>
      </c>
      <c r="M143" s="75"/>
      <c r="N143" s="75"/>
      <c r="O143" s="50" t="s">
        <v>336</v>
      </c>
      <c r="P143" s="50" t="s">
        <v>336</v>
      </c>
      <c r="Q143" s="70">
        <v>1.0</v>
      </c>
      <c r="R143" s="50" t="s">
        <v>1084</v>
      </c>
      <c r="S143" s="75"/>
      <c r="T143" s="75"/>
      <c r="U143" s="50" t="s">
        <v>1942</v>
      </c>
      <c r="W143" s="73" t="s">
        <v>1943</v>
      </c>
      <c r="Y143" s="50" t="s">
        <v>1075</v>
      </c>
      <c r="Z143" s="50" t="s">
        <v>1076</v>
      </c>
      <c r="AA143" s="75"/>
      <c r="AB143" s="50" t="s">
        <v>1077</v>
      </c>
      <c r="AC143" s="50" t="s">
        <v>1944</v>
      </c>
      <c r="AE143" s="50"/>
      <c r="AF143" s="50"/>
    </row>
    <row r="144" hidden="1">
      <c r="A144" s="50">
        <v>1067.0</v>
      </c>
      <c r="B144" s="50" t="s">
        <v>869</v>
      </c>
      <c r="C144" s="50" t="s">
        <v>1945</v>
      </c>
      <c r="D144" s="50" t="s">
        <v>1946</v>
      </c>
      <c r="E144" s="50">
        <v>2018.0</v>
      </c>
      <c r="F144" s="50" t="s">
        <v>758</v>
      </c>
      <c r="G144" s="50" t="s">
        <v>1069</v>
      </c>
      <c r="H144" s="50"/>
      <c r="I144" s="50" t="s">
        <v>1234</v>
      </c>
      <c r="J144" s="50">
        <v>70.0</v>
      </c>
      <c r="K144" s="50">
        <v>4.0</v>
      </c>
      <c r="L144" s="50"/>
      <c r="M144" s="50">
        <v>781.0</v>
      </c>
      <c r="N144" s="50">
        <v>806.0</v>
      </c>
      <c r="O144" s="50" t="s">
        <v>336</v>
      </c>
      <c r="P144" s="50">
        <v>8.0</v>
      </c>
      <c r="Q144" s="50">
        <v>1.0</v>
      </c>
      <c r="R144" s="50" t="s">
        <v>1269</v>
      </c>
      <c r="S144" s="50"/>
      <c r="T144" s="50"/>
      <c r="U144" s="50" t="s">
        <v>1947</v>
      </c>
      <c r="V144" s="50"/>
      <c r="W144" s="73" t="s">
        <v>1948</v>
      </c>
      <c r="X144" s="50"/>
      <c r="Y144" s="50" t="s">
        <v>1075</v>
      </c>
      <c r="Z144" s="50" t="s">
        <v>1076</v>
      </c>
      <c r="AA144" s="50"/>
      <c r="AB144" s="50" t="s">
        <v>1077</v>
      </c>
      <c r="AC144" s="50" t="s">
        <v>1949</v>
      </c>
      <c r="AD144" s="50"/>
      <c r="AE144" s="50"/>
      <c r="AF144" s="50"/>
    </row>
    <row r="145">
      <c r="A145" s="70">
        <v>798.0</v>
      </c>
      <c r="B145" s="50" t="s">
        <v>1950</v>
      </c>
      <c r="C145" s="50" t="s">
        <v>1951</v>
      </c>
      <c r="D145" s="50" t="s">
        <v>1952</v>
      </c>
      <c r="E145" s="70">
        <v>2019.0</v>
      </c>
      <c r="F145" s="50" t="s">
        <v>674</v>
      </c>
      <c r="G145" s="42" t="s">
        <v>1137</v>
      </c>
      <c r="H145" s="50" t="s">
        <v>1516</v>
      </c>
      <c r="I145" s="50" t="s">
        <v>1953</v>
      </c>
      <c r="J145" s="70">
        <v>26.0</v>
      </c>
      <c r="K145" s="70">
        <v>1.0</v>
      </c>
      <c r="L145" s="75"/>
      <c r="M145" s="70">
        <v>79.0</v>
      </c>
      <c r="N145" s="70">
        <v>82.0</v>
      </c>
      <c r="O145" s="50" t="s">
        <v>336</v>
      </c>
      <c r="P145" s="50" t="s">
        <v>336</v>
      </c>
      <c r="Q145" s="70">
        <v>1.0</v>
      </c>
      <c r="R145" s="50" t="s">
        <v>1084</v>
      </c>
      <c r="S145" s="75"/>
      <c r="T145" s="75"/>
      <c r="U145" s="50" t="s">
        <v>1954</v>
      </c>
      <c r="W145" s="73" t="s">
        <v>1955</v>
      </c>
      <c r="Y145" s="50" t="s">
        <v>1075</v>
      </c>
      <c r="Z145" s="50" t="s">
        <v>1076</v>
      </c>
      <c r="AA145" s="75"/>
      <c r="AB145" s="50" t="s">
        <v>1077</v>
      </c>
      <c r="AC145" s="50" t="s">
        <v>1956</v>
      </c>
      <c r="AE145" s="50"/>
      <c r="AF145" s="50"/>
    </row>
    <row r="146" hidden="1">
      <c r="A146" s="70">
        <v>2605.0</v>
      </c>
      <c r="B146" s="50" t="s">
        <v>1957</v>
      </c>
      <c r="C146" s="80">
        <v>5.6E10</v>
      </c>
      <c r="D146" s="50" t="s">
        <v>1958</v>
      </c>
      <c r="E146" s="70">
        <v>2014.0</v>
      </c>
      <c r="F146" s="50" t="s">
        <v>80</v>
      </c>
      <c r="G146" s="50" t="s">
        <v>1137</v>
      </c>
      <c r="H146" s="50" t="s">
        <v>1959</v>
      </c>
      <c r="I146" s="50" t="s">
        <v>1462</v>
      </c>
      <c r="J146" s="70">
        <v>69.0</v>
      </c>
      <c r="K146" s="75"/>
      <c r="L146" s="75"/>
      <c r="M146" s="70">
        <v>467.0</v>
      </c>
      <c r="N146" s="70">
        <v>477.0</v>
      </c>
      <c r="O146" s="50" t="s">
        <v>336</v>
      </c>
      <c r="P146" s="70">
        <v>82.0</v>
      </c>
      <c r="Q146" s="70">
        <v>1.0</v>
      </c>
      <c r="R146" s="50" t="s">
        <v>1084</v>
      </c>
      <c r="S146" s="75"/>
      <c r="T146" s="75"/>
      <c r="U146" s="50" t="s">
        <v>1960</v>
      </c>
      <c r="W146" s="73" t="s">
        <v>1961</v>
      </c>
      <c r="Y146" s="50" t="s">
        <v>1075</v>
      </c>
      <c r="Z146" s="50" t="s">
        <v>1076</v>
      </c>
      <c r="AA146" s="75"/>
      <c r="AB146" s="50" t="s">
        <v>1077</v>
      </c>
      <c r="AC146" s="50" t="s">
        <v>1962</v>
      </c>
      <c r="AE146" s="50"/>
      <c r="AF146" s="50"/>
    </row>
    <row r="147" hidden="1">
      <c r="A147" s="50">
        <v>2379.0</v>
      </c>
      <c r="B147" s="50" t="s">
        <v>873</v>
      </c>
      <c r="C147" s="50" t="s">
        <v>1669</v>
      </c>
      <c r="D147" s="50" t="s">
        <v>1963</v>
      </c>
      <c r="E147" s="50">
        <v>2015.0</v>
      </c>
      <c r="F147" s="50" t="s">
        <v>758</v>
      </c>
      <c r="G147" s="50" t="s">
        <v>1069</v>
      </c>
      <c r="H147" s="50"/>
      <c r="I147" s="50" t="s">
        <v>1151</v>
      </c>
      <c r="J147" s="50">
        <v>125.0</v>
      </c>
      <c r="K147" s="50">
        <v>585.0</v>
      </c>
      <c r="L147" s="50"/>
      <c r="M147" s="50">
        <v>1015.0</v>
      </c>
      <c r="N147" s="50">
        <v>1024.0</v>
      </c>
      <c r="O147" s="50" t="s">
        <v>336</v>
      </c>
      <c r="P147" s="50">
        <v>18.0</v>
      </c>
      <c r="Q147" s="50">
        <v>1.0</v>
      </c>
      <c r="R147" s="50" t="s">
        <v>1084</v>
      </c>
      <c r="S147" s="50"/>
      <c r="T147" s="50"/>
      <c r="U147" s="50" t="s">
        <v>1964</v>
      </c>
      <c r="V147" s="50"/>
      <c r="W147" s="73" t="s">
        <v>1965</v>
      </c>
      <c r="X147" s="50"/>
      <c r="Y147" s="50" t="s">
        <v>1075</v>
      </c>
      <c r="Z147" s="50" t="s">
        <v>1076</v>
      </c>
      <c r="AA147" s="50"/>
      <c r="AB147" s="50" t="s">
        <v>1077</v>
      </c>
      <c r="AC147" s="50" t="s">
        <v>1966</v>
      </c>
      <c r="AD147" s="50"/>
      <c r="AE147" s="50"/>
      <c r="AF147" s="50"/>
    </row>
    <row r="148" hidden="1">
      <c r="A148" s="70">
        <v>787.0</v>
      </c>
      <c r="B148" s="50" t="s">
        <v>179</v>
      </c>
      <c r="C148" s="50" t="s">
        <v>1419</v>
      </c>
      <c r="D148" s="50" t="s">
        <v>1967</v>
      </c>
      <c r="E148" s="70">
        <v>2019.0</v>
      </c>
      <c r="F148" s="50" t="s">
        <v>128</v>
      </c>
      <c r="G148" s="50" t="s">
        <v>1069</v>
      </c>
      <c r="H148" s="50"/>
      <c r="I148" s="50" t="s">
        <v>1234</v>
      </c>
      <c r="J148" s="70">
        <v>72.0</v>
      </c>
      <c r="K148" s="70">
        <v>1.0</v>
      </c>
      <c r="L148" s="75"/>
      <c r="M148" s="70">
        <v>29.0</v>
      </c>
      <c r="N148" s="70">
        <v>50.0</v>
      </c>
      <c r="O148" s="50" t="s">
        <v>336</v>
      </c>
      <c r="P148" s="70">
        <v>4.0</v>
      </c>
      <c r="Q148" s="70">
        <v>1.0</v>
      </c>
      <c r="R148" s="50" t="s">
        <v>1084</v>
      </c>
      <c r="S148" s="75"/>
      <c r="T148" s="75"/>
      <c r="U148" s="50" t="s">
        <v>1968</v>
      </c>
      <c r="W148" s="73" t="s">
        <v>1969</v>
      </c>
      <c r="Y148" s="50" t="s">
        <v>1075</v>
      </c>
      <c r="Z148" s="50" t="s">
        <v>1076</v>
      </c>
      <c r="AA148" s="75"/>
      <c r="AB148" s="50" t="s">
        <v>1077</v>
      </c>
      <c r="AC148" s="50" t="s">
        <v>1970</v>
      </c>
      <c r="AE148" s="50"/>
      <c r="AF148" s="50"/>
    </row>
    <row r="149" hidden="1">
      <c r="A149" s="70">
        <v>253.0</v>
      </c>
      <c r="B149" s="50" t="s">
        <v>504</v>
      </c>
      <c r="C149" s="50" t="s">
        <v>1971</v>
      </c>
      <c r="D149" s="50" t="s">
        <v>1972</v>
      </c>
      <c r="E149" s="70">
        <v>2020.0</v>
      </c>
      <c r="F149" s="50" t="s">
        <v>80</v>
      </c>
      <c r="G149" s="50" t="s">
        <v>1069</v>
      </c>
      <c r="H149" s="50"/>
      <c r="I149" s="50" t="s">
        <v>1973</v>
      </c>
      <c r="J149" s="70">
        <v>33.0</v>
      </c>
      <c r="K149" s="70">
        <v>3.0</v>
      </c>
      <c r="L149" s="75"/>
      <c r="M149" s="70">
        <v>1024.0</v>
      </c>
      <c r="N149" s="70">
        <v>1066.0</v>
      </c>
      <c r="O149" s="50" t="s">
        <v>336</v>
      </c>
      <c r="P149" s="70">
        <v>2.0</v>
      </c>
      <c r="Q149" s="70">
        <v>1.0</v>
      </c>
      <c r="R149" s="50" t="s">
        <v>1084</v>
      </c>
      <c r="S149" s="75"/>
      <c r="T149" s="75"/>
      <c r="U149" s="50" t="s">
        <v>1974</v>
      </c>
      <c r="W149" s="73" t="s">
        <v>1975</v>
      </c>
      <c r="Y149" s="50" t="s">
        <v>1075</v>
      </c>
      <c r="Z149" s="50" t="s">
        <v>1076</v>
      </c>
      <c r="AA149" s="50" t="s">
        <v>1114</v>
      </c>
      <c r="AB149" s="50" t="s">
        <v>1077</v>
      </c>
      <c r="AC149" s="50" t="s">
        <v>1976</v>
      </c>
      <c r="AE149" s="50"/>
      <c r="AF149" s="50"/>
    </row>
    <row r="150" hidden="1">
      <c r="A150" s="70">
        <v>2208.0</v>
      </c>
      <c r="B150" s="50" t="s">
        <v>1977</v>
      </c>
      <c r="C150" s="50" t="s">
        <v>1978</v>
      </c>
      <c r="D150" s="50" t="s">
        <v>1979</v>
      </c>
      <c r="E150" s="70">
        <v>2015.0</v>
      </c>
      <c r="F150" s="50" t="s">
        <v>91</v>
      </c>
      <c r="G150" s="50" t="s">
        <v>1137</v>
      </c>
      <c r="H150" s="50" t="s">
        <v>1516</v>
      </c>
      <c r="I150" s="50" t="s">
        <v>1234</v>
      </c>
      <c r="J150" s="70">
        <v>62.0</v>
      </c>
      <c r="K150" s="70">
        <v>2.0</v>
      </c>
      <c r="L150" s="75"/>
      <c r="M150" s="70">
        <v>279.0</v>
      </c>
      <c r="N150" s="70">
        <v>308.0</v>
      </c>
      <c r="O150" s="50" t="s">
        <v>336</v>
      </c>
      <c r="P150" s="70">
        <v>13.0</v>
      </c>
      <c r="Q150" s="70">
        <v>1.0</v>
      </c>
      <c r="R150" s="50" t="s">
        <v>1084</v>
      </c>
      <c r="S150" s="75"/>
      <c r="T150" s="75"/>
      <c r="U150" s="50" t="s">
        <v>1980</v>
      </c>
      <c r="W150" s="73" t="s">
        <v>1981</v>
      </c>
      <c r="Y150" s="50" t="s">
        <v>1075</v>
      </c>
      <c r="Z150" s="50" t="s">
        <v>1076</v>
      </c>
      <c r="AA150" s="75"/>
      <c r="AB150" s="50" t="s">
        <v>1077</v>
      </c>
      <c r="AC150" s="50" t="s">
        <v>1982</v>
      </c>
      <c r="AE150" s="50"/>
      <c r="AF150" s="50"/>
    </row>
    <row r="151">
      <c r="A151" s="70">
        <v>1066.0</v>
      </c>
      <c r="B151" s="50" t="s">
        <v>1983</v>
      </c>
      <c r="C151" s="80">
        <v>2.35E10</v>
      </c>
      <c r="D151" s="50" t="s">
        <v>1984</v>
      </c>
      <c r="E151" s="70">
        <v>2018.0</v>
      </c>
      <c r="F151" s="50" t="s">
        <v>674</v>
      </c>
      <c r="G151" s="50" t="s">
        <v>1137</v>
      </c>
      <c r="H151" s="50" t="s">
        <v>1985</v>
      </c>
      <c r="I151" s="50" t="s">
        <v>1201</v>
      </c>
      <c r="J151" s="70">
        <v>9.0</v>
      </c>
      <c r="K151" s="70">
        <v>3.0</v>
      </c>
      <c r="L151" s="70">
        <v>1850008.0</v>
      </c>
      <c r="M151" s="75"/>
      <c r="N151" s="75"/>
      <c r="O151" s="50" t="s">
        <v>336</v>
      </c>
      <c r="P151" s="70">
        <v>2.0</v>
      </c>
      <c r="Q151" s="70">
        <v>1.0</v>
      </c>
      <c r="R151" s="50" t="s">
        <v>1269</v>
      </c>
      <c r="S151" s="75"/>
      <c r="T151" s="75"/>
      <c r="U151" s="50" t="s">
        <v>1986</v>
      </c>
      <c r="W151" s="73" t="s">
        <v>1987</v>
      </c>
      <c r="Y151" s="50" t="s">
        <v>1075</v>
      </c>
      <c r="Z151" s="50" t="s">
        <v>1076</v>
      </c>
      <c r="AA151" s="75"/>
      <c r="AB151" s="50" t="s">
        <v>1077</v>
      </c>
      <c r="AC151" s="50" t="s">
        <v>1988</v>
      </c>
      <c r="AE151" s="50"/>
      <c r="AF151" s="50"/>
    </row>
    <row r="152" hidden="1">
      <c r="A152" s="70">
        <v>1064.0</v>
      </c>
      <c r="B152" s="50" t="s">
        <v>243</v>
      </c>
      <c r="C152" s="80">
        <v>7.0E9</v>
      </c>
      <c r="D152" s="50" t="s">
        <v>1989</v>
      </c>
      <c r="E152" s="70">
        <v>2018.0</v>
      </c>
      <c r="F152" s="50" t="s">
        <v>128</v>
      </c>
      <c r="G152" s="50" t="s">
        <v>1069</v>
      </c>
      <c r="H152" s="50"/>
      <c r="I152" s="50" t="s">
        <v>1082</v>
      </c>
      <c r="J152" s="70">
        <v>10.0</v>
      </c>
      <c r="K152" s="70">
        <v>3.0</v>
      </c>
      <c r="L152" s="75"/>
      <c r="M152" s="70">
        <v>333.0</v>
      </c>
      <c r="N152" s="70">
        <v>360.0</v>
      </c>
      <c r="O152" s="50" t="s">
        <v>336</v>
      </c>
      <c r="P152" s="70">
        <v>35.0</v>
      </c>
      <c r="Q152" s="70">
        <v>1.0</v>
      </c>
      <c r="R152" s="50" t="s">
        <v>1269</v>
      </c>
      <c r="S152" s="75"/>
      <c r="T152" s="75"/>
      <c r="U152" s="50" t="s">
        <v>1990</v>
      </c>
      <c r="W152" s="73" t="s">
        <v>1991</v>
      </c>
      <c r="Y152" s="50" t="s">
        <v>1075</v>
      </c>
      <c r="Z152" s="50" t="s">
        <v>1076</v>
      </c>
      <c r="AA152" s="50" t="s">
        <v>1114</v>
      </c>
      <c r="AB152" s="50" t="s">
        <v>1077</v>
      </c>
      <c r="AC152" s="50" t="s">
        <v>1992</v>
      </c>
      <c r="AE152" s="50"/>
      <c r="AF152" s="50"/>
    </row>
    <row r="153" hidden="1">
      <c r="A153" s="70">
        <v>294.0</v>
      </c>
      <c r="B153" s="50" t="s">
        <v>1993</v>
      </c>
      <c r="C153" s="50" t="s">
        <v>1994</v>
      </c>
      <c r="D153" s="50" t="s">
        <v>1995</v>
      </c>
      <c r="E153" s="70">
        <v>2020.0</v>
      </c>
      <c r="F153" s="50" t="s">
        <v>80</v>
      </c>
      <c r="G153" s="50" t="s">
        <v>1137</v>
      </c>
      <c r="H153" s="50" t="s">
        <v>1996</v>
      </c>
      <c r="I153" s="50" t="s">
        <v>1997</v>
      </c>
      <c r="J153" s="70">
        <v>703.0</v>
      </c>
      <c r="K153" s="75"/>
      <c r="L153" s="70">
        <v>134950.0</v>
      </c>
      <c r="M153" s="75"/>
      <c r="N153" s="75"/>
      <c r="O153" s="50" t="s">
        <v>336</v>
      </c>
      <c r="P153" s="50" t="s">
        <v>336</v>
      </c>
      <c r="Q153" s="70">
        <v>1.0</v>
      </c>
      <c r="R153" s="50" t="s">
        <v>1084</v>
      </c>
      <c r="S153" s="75"/>
      <c r="T153" s="75"/>
      <c r="U153" s="50" t="s">
        <v>1998</v>
      </c>
      <c r="W153" s="73" t="s">
        <v>1999</v>
      </c>
      <c r="Y153" s="50" t="s">
        <v>1075</v>
      </c>
      <c r="Z153" s="50" t="s">
        <v>1076</v>
      </c>
      <c r="AA153" s="75"/>
      <c r="AB153" s="50" t="s">
        <v>1077</v>
      </c>
      <c r="AC153" s="50" t="s">
        <v>2000</v>
      </c>
      <c r="AE153" s="50"/>
      <c r="AF153" s="50"/>
    </row>
    <row r="154" hidden="1">
      <c r="A154" s="70">
        <v>1434.0</v>
      </c>
      <c r="B154" s="50" t="s">
        <v>2001</v>
      </c>
      <c r="C154" s="50" t="s">
        <v>2002</v>
      </c>
      <c r="D154" s="50" t="s">
        <v>2003</v>
      </c>
      <c r="E154" s="70">
        <v>2017.0</v>
      </c>
      <c r="F154" s="50" t="s">
        <v>80</v>
      </c>
      <c r="G154" s="50" t="s">
        <v>1137</v>
      </c>
      <c r="H154" s="50" t="s">
        <v>2004</v>
      </c>
      <c r="I154" s="50" t="s">
        <v>1070</v>
      </c>
      <c r="J154" s="70">
        <v>7.0</v>
      </c>
      <c r="K154" s="70">
        <v>11.0</v>
      </c>
      <c r="L154" s="75"/>
      <c r="M154" s="70">
        <v>774.0</v>
      </c>
      <c r="N154" s="70">
        <v>782.0</v>
      </c>
      <c r="O154" s="50" t="s">
        <v>336</v>
      </c>
      <c r="P154" s="70">
        <v>42.0</v>
      </c>
      <c r="Q154" s="70">
        <v>1.0</v>
      </c>
      <c r="R154" s="50" t="s">
        <v>1084</v>
      </c>
      <c r="S154" s="75"/>
      <c r="T154" s="75"/>
      <c r="U154" s="50" t="s">
        <v>2005</v>
      </c>
      <c r="W154" s="73" t="s">
        <v>2006</v>
      </c>
      <c r="Y154" s="50" t="s">
        <v>1075</v>
      </c>
      <c r="Z154" s="50" t="s">
        <v>1076</v>
      </c>
      <c r="AA154" s="75"/>
      <c r="AB154" s="50" t="s">
        <v>1077</v>
      </c>
      <c r="AC154" s="50" t="s">
        <v>2007</v>
      </c>
      <c r="AE154" s="50"/>
      <c r="AF154" s="50"/>
    </row>
    <row r="155">
      <c r="A155" s="70">
        <v>825.0</v>
      </c>
      <c r="B155" s="50" t="s">
        <v>2008</v>
      </c>
      <c r="C155" s="50" t="s">
        <v>2009</v>
      </c>
      <c r="D155" s="50" t="s">
        <v>2010</v>
      </c>
      <c r="E155" s="70">
        <v>2019.0</v>
      </c>
      <c r="F155" s="50" t="s">
        <v>674</v>
      </c>
      <c r="G155" s="42" t="s">
        <v>1137</v>
      </c>
      <c r="H155" s="50"/>
      <c r="I155" s="50" t="s">
        <v>2011</v>
      </c>
      <c r="J155" s="70">
        <v>14.0</v>
      </c>
      <c r="K155" s="70">
        <v>10.0</v>
      </c>
      <c r="L155" s="70">
        <v>104008.0</v>
      </c>
      <c r="M155" s="75"/>
      <c r="N155" s="75"/>
      <c r="O155" s="50" t="s">
        <v>336</v>
      </c>
      <c r="P155" s="70">
        <v>6.0</v>
      </c>
      <c r="Q155" s="70">
        <v>1.0</v>
      </c>
      <c r="R155" s="50" t="s">
        <v>1084</v>
      </c>
      <c r="S155" s="75"/>
      <c r="T155" s="75"/>
      <c r="U155" s="50" t="s">
        <v>2012</v>
      </c>
      <c r="W155" s="73" t="s">
        <v>2013</v>
      </c>
      <c r="Y155" s="50" t="s">
        <v>1075</v>
      </c>
      <c r="Z155" s="50" t="s">
        <v>1076</v>
      </c>
      <c r="AA155" s="50" t="s">
        <v>1114</v>
      </c>
      <c r="AB155" s="50" t="s">
        <v>1077</v>
      </c>
      <c r="AC155" s="50" t="s">
        <v>2014</v>
      </c>
      <c r="AE155" s="50"/>
      <c r="AF155" s="50"/>
    </row>
    <row r="156" hidden="1">
      <c r="A156" s="70">
        <v>793.0</v>
      </c>
      <c r="B156" s="50" t="s">
        <v>312</v>
      </c>
      <c r="C156" s="50" t="s">
        <v>1325</v>
      </c>
      <c r="D156" s="50" t="s">
        <v>2015</v>
      </c>
      <c r="E156" s="70">
        <v>2019.0</v>
      </c>
      <c r="F156" s="50" t="s">
        <v>91</v>
      </c>
      <c r="G156" s="50" t="s">
        <v>2016</v>
      </c>
      <c r="H156" s="50"/>
      <c r="I156" s="50" t="s">
        <v>1234</v>
      </c>
      <c r="J156" s="70">
        <v>72.0</v>
      </c>
      <c r="K156" s="70">
        <v>1.0</v>
      </c>
      <c r="L156" s="75"/>
      <c r="M156" s="70">
        <v>51.0</v>
      </c>
      <c r="N156" s="70">
        <v>75.0</v>
      </c>
      <c r="O156" s="50" t="s">
        <v>336</v>
      </c>
      <c r="P156" s="50" t="s">
        <v>336</v>
      </c>
      <c r="Q156" s="70">
        <v>1.0</v>
      </c>
      <c r="R156" s="50" t="s">
        <v>1084</v>
      </c>
      <c r="S156" s="75"/>
      <c r="T156" s="75"/>
      <c r="U156" s="50" t="s">
        <v>2017</v>
      </c>
      <c r="W156" s="73" t="s">
        <v>2018</v>
      </c>
      <c r="Y156" s="50" t="s">
        <v>1075</v>
      </c>
      <c r="Z156" s="50" t="s">
        <v>1076</v>
      </c>
      <c r="AA156" s="75"/>
      <c r="AB156" s="50" t="s">
        <v>1077</v>
      </c>
      <c r="AC156" s="50" t="s">
        <v>2019</v>
      </c>
      <c r="AE156" s="50"/>
      <c r="AF156" s="50"/>
    </row>
    <row r="157" hidden="1">
      <c r="A157" s="50">
        <v>1663.0</v>
      </c>
      <c r="B157" s="50" t="s">
        <v>885</v>
      </c>
      <c r="C157" s="50">
        <v>7.0E9</v>
      </c>
      <c r="D157" s="50" t="s">
        <v>2020</v>
      </c>
      <c r="E157" s="50">
        <v>2017.0</v>
      </c>
      <c r="F157" s="50" t="s">
        <v>758</v>
      </c>
      <c r="G157" s="50" t="s">
        <v>1069</v>
      </c>
      <c r="H157" s="50"/>
      <c r="I157" s="50" t="s">
        <v>1240</v>
      </c>
      <c r="J157" s="50">
        <v>114.0</v>
      </c>
      <c r="K157" s="50">
        <v>7.0</v>
      </c>
      <c r="L157" s="50"/>
      <c r="M157" s="50">
        <v>1518.0</v>
      </c>
      <c r="N157" s="50">
        <v>1523.0</v>
      </c>
      <c r="O157" s="50" t="s">
        <v>336</v>
      </c>
      <c r="P157" s="50">
        <v>187.0</v>
      </c>
      <c r="Q157" s="50">
        <v>1.0</v>
      </c>
      <c r="R157" s="50" t="s">
        <v>1084</v>
      </c>
      <c r="S157" s="50"/>
      <c r="T157" s="50"/>
      <c r="U157" s="50" t="s">
        <v>2021</v>
      </c>
      <c r="V157" s="50"/>
      <c r="W157" s="73" t="s">
        <v>2022</v>
      </c>
      <c r="X157" s="50"/>
      <c r="Y157" s="50" t="s">
        <v>1075</v>
      </c>
      <c r="Z157" s="50" t="s">
        <v>1076</v>
      </c>
      <c r="AA157" s="50" t="s">
        <v>1114</v>
      </c>
      <c r="AB157" s="50" t="s">
        <v>1077</v>
      </c>
      <c r="AC157" s="50" t="s">
        <v>2023</v>
      </c>
      <c r="AD157" s="50"/>
      <c r="AE157" s="50"/>
      <c r="AF157" s="50"/>
    </row>
    <row r="158">
      <c r="A158" s="70">
        <v>1687.0</v>
      </c>
      <c r="B158" s="50" t="s">
        <v>430</v>
      </c>
      <c r="C158" s="80">
        <v>6.7E9</v>
      </c>
      <c r="D158" s="50" t="s">
        <v>2024</v>
      </c>
      <c r="E158" s="70">
        <v>2017.0</v>
      </c>
      <c r="F158" s="50" t="s">
        <v>674</v>
      </c>
      <c r="G158" s="42" t="s">
        <v>1137</v>
      </c>
      <c r="H158" s="50"/>
      <c r="I158" s="50" t="s">
        <v>1766</v>
      </c>
      <c r="J158" s="70">
        <v>11.0</v>
      </c>
      <c r="K158" s="70">
        <v>1.0</v>
      </c>
      <c r="L158" s="50" t="s">
        <v>1767</v>
      </c>
      <c r="M158" s="70">
        <v>100.0</v>
      </c>
      <c r="N158" s="70">
        <v>114.0</v>
      </c>
      <c r="O158" s="50" t="s">
        <v>336</v>
      </c>
      <c r="P158" s="70">
        <v>74.0</v>
      </c>
      <c r="Q158" s="70">
        <v>1.0</v>
      </c>
      <c r="R158" s="50" t="s">
        <v>1084</v>
      </c>
      <c r="S158" s="75"/>
      <c r="T158" s="75"/>
      <c r="U158" s="50" t="s">
        <v>2025</v>
      </c>
      <c r="W158" s="73" t="s">
        <v>2026</v>
      </c>
      <c r="Y158" s="50" t="s">
        <v>1075</v>
      </c>
      <c r="Z158" s="50" t="s">
        <v>1076</v>
      </c>
      <c r="AA158" s="50" t="s">
        <v>1114</v>
      </c>
      <c r="AB158" s="50" t="s">
        <v>1077</v>
      </c>
      <c r="AC158" s="50" t="s">
        <v>2027</v>
      </c>
      <c r="AE158" s="50"/>
      <c r="AF158" s="50"/>
    </row>
    <row r="159" hidden="1">
      <c r="A159" s="70">
        <v>2564.0</v>
      </c>
      <c r="B159" s="50" t="s">
        <v>2028</v>
      </c>
      <c r="C159" s="50" t="s">
        <v>2029</v>
      </c>
      <c r="D159" s="50" t="s">
        <v>2030</v>
      </c>
      <c r="E159" s="70">
        <v>2014.0</v>
      </c>
      <c r="F159" s="50" t="s">
        <v>109</v>
      </c>
      <c r="G159" s="50" t="s">
        <v>1137</v>
      </c>
      <c r="H159" s="50" t="s">
        <v>2031</v>
      </c>
      <c r="I159" s="50" t="s">
        <v>2032</v>
      </c>
      <c r="J159" s="70">
        <v>24.0</v>
      </c>
      <c r="K159" s="70">
        <v>1.0</v>
      </c>
      <c r="L159" s="75"/>
      <c r="M159" s="70">
        <v>123.0</v>
      </c>
      <c r="N159" s="70">
        <v>131.0</v>
      </c>
      <c r="O159" s="50" t="s">
        <v>336</v>
      </c>
      <c r="P159" s="70">
        <v>15.0</v>
      </c>
      <c r="Q159" s="70">
        <v>1.0</v>
      </c>
      <c r="R159" s="50" t="s">
        <v>1084</v>
      </c>
      <c r="S159" s="75"/>
      <c r="T159" s="75"/>
      <c r="U159" s="50" t="s">
        <v>2033</v>
      </c>
      <c r="W159" s="73" t="s">
        <v>2034</v>
      </c>
      <c r="Y159" s="50" t="s">
        <v>1075</v>
      </c>
      <c r="Z159" s="50" t="s">
        <v>1076</v>
      </c>
      <c r="AA159" s="75"/>
      <c r="AB159" s="50" t="s">
        <v>1077</v>
      </c>
      <c r="AC159" s="50" t="s">
        <v>2035</v>
      </c>
      <c r="AE159" s="50"/>
      <c r="AF159" s="50"/>
    </row>
    <row r="160" hidden="1">
      <c r="A160" s="70">
        <v>2003.0</v>
      </c>
      <c r="B160" s="50" t="s">
        <v>251</v>
      </c>
      <c r="C160" s="50" t="s">
        <v>2036</v>
      </c>
      <c r="D160" s="50" t="s">
        <v>2037</v>
      </c>
      <c r="E160" s="70">
        <v>2016.0</v>
      </c>
      <c r="F160" s="50" t="s">
        <v>128</v>
      </c>
      <c r="G160" s="50" t="s">
        <v>1069</v>
      </c>
      <c r="H160" s="50"/>
      <c r="I160" s="50" t="s">
        <v>1070</v>
      </c>
      <c r="J160" s="70">
        <v>6.0</v>
      </c>
      <c r="K160" s="70">
        <v>5.0</v>
      </c>
      <c r="L160" s="75"/>
      <c r="M160" s="70">
        <v>520.0</v>
      </c>
      <c r="N160" s="70">
        <v>525.0</v>
      </c>
      <c r="O160" s="50" t="s">
        <v>336</v>
      </c>
      <c r="P160" s="70">
        <v>66.0</v>
      </c>
      <c r="Q160" s="70">
        <v>1.0</v>
      </c>
      <c r="R160" s="50" t="s">
        <v>1084</v>
      </c>
      <c r="S160" s="75"/>
      <c r="T160" s="75"/>
      <c r="U160" s="50" t="s">
        <v>2038</v>
      </c>
      <c r="W160" s="73" t="s">
        <v>2039</v>
      </c>
      <c r="Y160" s="50" t="s">
        <v>1075</v>
      </c>
      <c r="Z160" s="50" t="s">
        <v>1076</v>
      </c>
      <c r="AA160" s="75"/>
      <c r="AB160" s="50" t="s">
        <v>1077</v>
      </c>
      <c r="AC160" s="50" t="s">
        <v>2040</v>
      </c>
      <c r="AE160" s="50"/>
      <c r="AF160" s="50"/>
    </row>
    <row r="161" hidden="1">
      <c r="A161" s="50">
        <v>3699.0</v>
      </c>
      <c r="B161" s="50" t="s">
        <v>2041</v>
      </c>
      <c r="C161" s="50" t="s">
        <v>336</v>
      </c>
      <c r="D161" s="50" t="s">
        <v>2042</v>
      </c>
      <c r="E161" s="50">
        <v>2011.0</v>
      </c>
      <c r="F161" s="50" t="s">
        <v>758</v>
      </c>
      <c r="G161" s="50" t="s">
        <v>1137</v>
      </c>
      <c r="H161" s="50" t="s">
        <v>2043</v>
      </c>
      <c r="I161" s="50" t="s">
        <v>2044</v>
      </c>
      <c r="J161" s="50">
        <v>5.0</v>
      </c>
      <c r="K161" s="50"/>
      <c r="L161" s="50">
        <v>201121.0</v>
      </c>
      <c r="M161" s="50"/>
      <c r="N161" s="50"/>
      <c r="O161" s="50" t="s">
        <v>336</v>
      </c>
      <c r="P161" s="50">
        <v>5.0</v>
      </c>
      <c r="Q161" s="50" t="s">
        <v>336</v>
      </c>
      <c r="R161" s="50" t="s">
        <v>1119</v>
      </c>
      <c r="S161" s="50">
        <v>1.0</v>
      </c>
      <c r="T161" s="50" t="s">
        <v>1189</v>
      </c>
      <c r="U161" s="50" t="s">
        <v>2045</v>
      </c>
      <c r="V161" s="50"/>
      <c r="W161" s="50" t="s">
        <v>336</v>
      </c>
      <c r="X161" s="50"/>
      <c r="Y161" s="50" t="s">
        <v>1731</v>
      </c>
      <c r="Z161" s="50" t="s">
        <v>336</v>
      </c>
      <c r="AA161" s="50" t="s">
        <v>2046</v>
      </c>
      <c r="AB161" s="50" t="s">
        <v>1733</v>
      </c>
      <c r="AC161" s="50" t="s">
        <v>336</v>
      </c>
      <c r="AD161" s="50" t="s">
        <v>336</v>
      </c>
      <c r="AE161" s="50"/>
      <c r="AF161" s="50"/>
    </row>
    <row r="162" hidden="1">
      <c r="A162" s="70">
        <v>1846.0</v>
      </c>
      <c r="B162" s="50" t="s">
        <v>979</v>
      </c>
      <c r="C162" s="50" t="s">
        <v>2047</v>
      </c>
      <c r="D162" s="50" t="s">
        <v>2048</v>
      </c>
      <c r="E162" s="70">
        <v>2016.0</v>
      </c>
      <c r="F162" s="50" t="s">
        <v>758</v>
      </c>
      <c r="G162" s="50" t="s">
        <v>1069</v>
      </c>
      <c r="H162" s="50"/>
      <c r="I162" s="50" t="s">
        <v>2049</v>
      </c>
      <c r="J162" s="70">
        <v>7.0</v>
      </c>
      <c r="K162" s="70">
        <v>3.0</v>
      </c>
      <c r="L162" s="75"/>
      <c r="M162" s="70">
        <v>821.0</v>
      </c>
      <c r="N162" s="70">
        <v>857.0</v>
      </c>
      <c r="O162" s="50" t="s">
        <v>336</v>
      </c>
      <c r="P162" s="70">
        <v>3.0</v>
      </c>
      <c r="Q162" s="70">
        <v>1.0</v>
      </c>
      <c r="R162" s="50" t="s">
        <v>1084</v>
      </c>
      <c r="S162" s="75"/>
      <c r="T162" s="75"/>
      <c r="U162" s="50" t="s">
        <v>2050</v>
      </c>
      <c r="W162" s="73" t="s">
        <v>2051</v>
      </c>
      <c r="Y162" s="50" t="s">
        <v>1075</v>
      </c>
      <c r="Z162" s="50" t="s">
        <v>1076</v>
      </c>
      <c r="AA162" s="50" t="s">
        <v>1114</v>
      </c>
      <c r="AB162" s="50" t="s">
        <v>1077</v>
      </c>
      <c r="AC162" s="50" t="s">
        <v>2052</v>
      </c>
      <c r="AE162" s="50"/>
      <c r="AF162" s="50"/>
    </row>
    <row r="163">
      <c r="A163" s="70">
        <v>200.0</v>
      </c>
      <c r="B163" s="50" t="s">
        <v>2053</v>
      </c>
      <c r="C163" s="50" t="s">
        <v>2054</v>
      </c>
      <c r="D163" s="50" t="s">
        <v>2055</v>
      </c>
      <c r="E163" s="70">
        <v>2020.0</v>
      </c>
      <c r="F163" s="50" t="s">
        <v>674</v>
      </c>
      <c r="G163" s="42" t="s">
        <v>1137</v>
      </c>
      <c r="H163" s="50" t="s">
        <v>1516</v>
      </c>
      <c r="I163" s="50" t="s">
        <v>2056</v>
      </c>
      <c r="J163" s="70">
        <v>112.0</v>
      </c>
      <c r="K163" s="75"/>
      <c r="L163" s="70">
        <v>106138.0</v>
      </c>
      <c r="M163" s="75"/>
      <c r="N163" s="75"/>
      <c r="O163" s="50" t="s">
        <v>336</v>
      </c>
      <c r="P163" s="70">
        <v>2.0</v>
      </c>
      <c r="Q163" s="70">
        <v>1.0</v>
      </c>
      <c r="R163" s="50" t="s">
        <v>1084</v>
      </c>
      <c r="S163" s="75"/>
      <c r="T163" s="75"/>
      <c r="U163" s="50" t="s">
        <v>2057</v>
      </c>
      <c r="W163" s="73" t="s">
        <v>2058</v>
      </c>
      <c r="Y163" s="50" t="s">
        <v>1075</v>
      </c>
      <c r="Z163" s="50" t="s">
        <v>1076</v>
      </c>
      <c r="AA163" s="75"/>
      <c r="AB163" s="50" t="s">
        <v>1077</v>
      </c>
      <c r="AC163" s="50" t="s">
        <v>2059</v>
      </c>
      <c r="AE163" s="50"/>
      <c r="AF163" s="50"/>
    </row>
    <row r="164" hidden="1">
      <c r="A164" s="70">
        <v>1632.0</v>
      </c>
      <c r="B164" s="50" t="s">
        <v>2060</v>
      </c>
      <c r="C164" s="50" t="s">
        <v>2061</v>
      </c>
      <c r="D164" s="50" t="s">
        <v>2062</v>
      </c>
      <c r="E164" s="70">
        <v>2017.0</v>
      </c>
      <c r="F164" s="50" t="s">
        <v>128</v>
      </c>
      <c r="G164" s="50" t="s">
        <v>1137</v>
      </c>
      <c r="H164" s="50" t="s">
        <v>2063</v>
      </c>
      <c r="I164" s="50" t="s">
        <v>2064</v>
      </c>
      <c r="J164" s="70">
        <v>10.0</v>
      </c>
      <c r="K164" s="70">
        <v>2.0</v>
      </c>
      <c r="L164" s="75"/>
      <c r="M164" s="70">
        <v>459.0</v>
      </c>
      <c r="N164" s="70">
        <v>473.0</v>
      </c>
      <c r="O164" s="50" t="s">
        <v>336</v>
      </c>
      <c r="P164" s="70">
        <v>8.0</v>
      </c>
      <c r="Q164" s="70">
        <v>1.0</v>
      </c>
      <c r="R164" s="50" t="s">
        <v>1084</v>
      </c>
      <c r="S164" s="75"/>
      <c r="T164" s="75"/>
      <c r="U164" s="50" t="s">
        <v>2065</v>
      </c>
      <c r="W164" s="73" t="s">
        <v>2066</v>
      </c>
      <c r="Y164" s="50" t="s">
        <v>1075</v>
      </c>
      <c r="Z164" s="50" t="s">
        <v>1076</v>
      </c>
      <c r="AA164" s="75"/>
      <c r="AB164" s="50" t="s">
        <v>1077</v>
      </c>
      <c r="AC164" s="50" t="s">
        <v>2067</v>
      </c>
      <c r="AE164" s="50"/>
      <c r="AF164" s="50"/>
    </row>
    <row r="165" hidden="1">
      <c r="A165" s="50">
        <v>2218.0</v>
      </c>
      <c r="B165" s="50" t="s">
        <v>2068</v>
      </c>
      <c r="C165" s="50" t="s">
        <v>2069</v>
      </c>
      <c r="D165" s="50" t="s">
        <v>2070</v>
      </c>
      <c r="E165" s="50">
        <v>2015.0</v>
      </c>
      <c r="F165" s="50" t="s">
        <v>758</v>
      </c>
      <c r="G165" s="50" t="s">
        <v>1137</v>
      </c>
      <c r="H165" s="50" t="s">
        <v>1289</v>
      </c>
      <c r="I165" s="50" t="s">
        <v>1211</v>
      </c>
      <c r="J165" s="50">
        <v>51.0</v>
      </c>
      <c r="K165" s="50"/>
      <c r="L165" s="50"/>
      <c r="M165" s="50">
        <v>394.0</v>
      </c>
      <c r="N165" s="50">
        <v>406.0</v>
      </c>
      <c r="O165" s="50" t="s">
        <v>336</v>
      </c>
      <c r="P165" s="50">
        <v>32.0</v>
      </c>
      <c r="Q165" s="50">
        <v>1.0</v>
      </c>
      <c r="R165" s="50" t="s">
        <v>1084</v>
      </c>
      <c r="S165" s="50"/>
      <c r="T165" s="50"/>
      <c r="U165" s="50" t="s">
        <v>2071</v>
      </c>
      <c r="V165" s="50"/>
      <c r="W165" s="73" t="s">
        <v>2072</v>
      </c>
      <c r="X165" s="50"/>
      <c r="Y165" s="50" t="s">
        <v>1075</v>
      </c>
      <c r="Z165" s="50" t="s">
        <v>1076</v>
      </c>
      <c r="AA165" s="50"/>
      <c r="AB165" s="50" t="s">
        <v>1077</v>
      </c>
      <c r="AC165" s="50" t="s">
        <v>2073</v>
      </c>
      <c r="AD165" s="50"/>
      <c r="AE165" s="50"/>
      <c r="AF165" s="50"/>
    </row>
    <row r="166" hidden="1">
      <c r="A166" s="70">
        <v>1157.0</v>
      </c>
      <c r="B166" s="50" t="s">
        <v>388</v>
      </c>
      <c r="C166" s="50" t="s">
        <v>2074</v>
      </c>
      <c r="D166" s="50" t="s">
        <v>2075</v>
      </c>
      <c r="E166" s="70">
        <v>2018.0</v>
      </c>
      <c r="F166" s="50" t="s">
        <v>109</v>
      </c>
      <c r="G166" s="50" t="s">
        <v>1069</v>
      </c>
      <c r="H166" s="50"/>
      <c r="I166" s="50" t="s">
        <v>1201</v>
      </c>
      <c r="J166" s="70">
        <v>9.0</v>
      </c>
      <c r="K166" s="70">
        <v>2.0</v>
      </c>
      <c r="L166" s="70">
        <v>1850003.0</v>
      </c>
      <c r="M166" s="75"/>
      <c r="N166" s="75"/>
      <c r="O166" s="50" t="s">
        <v>336</v>
      </c>
      <c r="P166" s="50" t="s">
        <v>336</v>
      </c>
      <c r="Q166" s="50" t="s">
        <v>336</v>
      </c>
      <c r="R166" s="50" t="s">
        <v>1269</v>
      </c>
      <c r="S166" s="70">
        <v>1.0</v>
      </c>
      <c r="T166" s="50" t="s">
        <v>1189</v>
      </c>
      <c r="U166" s="50" t="s">
        <v>2076</v>
      </c>
      <c r="W166" s="73" t="s">
        <v>2077</v>
      </c>
      <c r="Y166" s="50" t="s">
        <v>1075</v>
      </c>
      <c r="Z166" s="50" t="s">
        <v>1076</v>
      </c>
      <c r="AA166" s="75"/>
      <c r="AB166" s="50" t="s">
        <v>1077</v>
      </c>
      <c r="AC166" s="50" t="s">
        <v>2078</v>
      </c>
      <c r="AE166" s="50"/>
      <c r="AF166" s="50"/>
    </row>
    <row r="167" hidden="1">
      <c r="A167" s="70">
        <v>2409.0</v>
      </c>
      <c r="B167" s="50" t="s">
        <v>2079</v>
      </c>
      <c r="C167" s="50" t="s">
        <v>2080</v>
      </c>
      <c r="D167" s="50" t="s">
        <v>2081</v>
      </c>
      <c r="E167" s="70">
        <v>2015.0</v>
      </c>
      <c r="F167" s="50" t="s">
        <v>80</v>
      </c>
      <c r="G167" s="50" t="s">
        <v>1137</v>
      </c>
      <c r="H167" s="50" t="s">
        <v>2082</v>
      </c>
      <c r="I167" s="50" t="s">
        <v>2083</v>
      </c>
      <c r="J167" s="70">
        <v>10.0</v>
      </c>
      <c r="K167" s="70">
        <v>2.0</v>
      </c>
      <c r="L167" s="75"/>
      <c r="M167" s="70">
        <v>190.0</v>
      </c>
      <c r="N167" s="70">
        <v>202.0</v>
      </c>
      <c r="O167" s="50" t="s">
        <v>336</v>
      </c>
      <c r="P167" s="70">
        <v>2.0</v>
      </c>
      <c r="Q167" s="70">
        <v>1.0</v>
      </c>
      <c r="R167" s="50" t="s">
        <v>1084</v>
      </c>
      <c r="S167" s="75"/>
      <c r="T167" s="75"/>
      <c r="U167" s="50" t="s">
        <v>2084</v>
      </c>
      <c r="W167" s="73" t="s">
        <v>2085</v>
      </c>
      <c r="Y167" s="50" t="s">
        <v>1075</v>
      </c>
      <c r="Z167" s="50" t="s">
        <v>1076</v>
      </c>
      <c r="AA167" s="50" t="s">
        <v>1114</v>
      </c>
      <c r="AB167" s="50" t="s">
        <v>1077</v>
      </c>
      <c r="AC167" s="50" t="s">
        <v>2086</v>
      </c>
      <c r="AE167" s="50"/>
      <c r="AF167" s="50"/>
    </row>
    <row r="168" hidden="1">
      <c r="A168" s="70">
        <v>1998.0</v>
      </c>
      <c r="B168" s="50" t="s">
        <v>265</v>
      </c>
      <c r="C168" s="50" t="s">
        <v>2087</v>
      </c>
      <c r="D168" s="50" t="s">
        <v>2088</v>
      </c>
      <c r="E168" s="70">
        <v>2016.0</v>
      </c>
      <c r="F168" s="50" t="s">
        <v>128</v>
      </c>
      <c r="G168" s="50" t="s">
        <v>1069</v>
      </c>
      <c r="H168" s="50"/>
      <c r="I168" s="50" t="s">
        <v>1157</v>
      </c>
      <c r="J168" s="70">
        <v>136.0</v>
      </c>
      <c r="K168" s="70">
        <v>2.0</v>
      </c>
      <c r="L168" s="75"/>
      <c r="M168" s="70">
        <v>381.0</v>
      </c>
      <c r="N168" s="70">
        <v>388.0</v>
      </c>
      <c r="O168" s="50" t="s">
        <v>336</v>
      </c>
      <c r="P168" s="70">
        <v>8.0</v>
      </c>
      <c r="Q168" s="70">
        <v>1.0</v>
      </c>
      <c r="R168" s="50" t="s">
        <v>1084</v>
      </c>
      <c r="S168" s="75"/>
      <c r="T168" s="75"/>
      <c r="U168" s="50" t="s">
        <v>2089</v>
      </c>
      <c r="W168" s="73" t="s">
        <v>2090</v>
      </c>
      <c r="Y168" s="50" t="s">
        <v>1075</v>
      </c>
      <c r="Z168" s="50" t="s">
        <v>1076</v>
      </c>
      <c r="AA168" s="50" t="s">
        <v>1114</v>
      </c>
      <c r="AB168" s="50" t="s">
        <v>1077</v>
      </c>
      <c r="AC168" s="50" t="s">
        <v>2091</v>
      </c>
      <c r="AE168" s="50"/>
      <c r="AF168" s="50"/>
    </row>
    <row r="169">
      <c r="A169" s="70">
        <v>1586.0</v>
      </c>
      <c r="B169" s="50" t="s">
        <v>2092</v>
      </c>
      <c r="C169" s="50" t="s">
        <v>2093</v>
      </c>
      <c r="D169" s="50" t="s">
        <v>2094</v>
      </c>
      <c r="E169" s="70">
        <v>2017.0</v>
      </c>
      <c r="F169" s="42" t="s">
        <v>674</v>
      </c>
      <c r="G169" s="42" t="s">
        <v>1137</v>
      </c>
      <c r="I169" s="50" t="s">
        <v>1103</v>
      </c>
      <c r="J169" s="70">
        <v>4.0</v>
      </c>
      <c r="K169" s="70">
        <v>2.0</v>
      </c>
      <c r="L169" s="75"/>
      <c r="M169" s="70">
        <v>611.0</v>
      </c>
      <c r="N169" s="70">
        <v>657.0</v>
      </c>
      <c r="O169" s="50" t="s">
        <v>336</v>
      </c>
      <c r="P169" s="70">
        <v>5.0</v>
      </c>
      <c r="Q169" s="50" t="s">
        <v>336</v>
      </c>
      <c r="R169" s="50" t="s">
        <v>1084</v>
      </c>
      <c r="S169" s="70">
        <v>1.0</v>
      </c>
      <c r="T169" s="50" t="s">
        <v>1189</v>
      </c>
      <c r="U169" s="50" t="s">
        <v>2095</v>
      </c>
      <c r="W169" s="73" t="s">
        <v>2096</v>
      </c>
      <c r="X169" s="50" t="s">
        <v>336</v>
      </c>
      <c r="Y169" s="50" t="s">
        <v>1075</v>
      </c>
      <c r="Z169" s="50" t="s">
        <v>1076</v>
      </c>
      <c r="AA169" s="75"/>
      <c r="AB169" s="50" t="s">
        <v>1077</v>
      </c>
      <c r="AC169" s="50" t="s">
        <v>2097</v>
      </c>
    </row>
    <row r="170" hidden="1">
      <c r="A170" s="70">
        <v>966.0</v>
      </c>
      <c r="B170" s="50" t="s">
        <v>645</v>
      </c>
      <c r="C170" s="50" t="s">
        <v>2098</v>
      </c>
      <c r="D170" s="50" t="s">
        <v>2099</v>
      </c>
      <c r="E170" s="70">
        <v>2018.0</v>
      </c>
      <c r="F170" s="50" t="s">
        <v>91</v>
      </c>
      <c r="G170" s="50" t="s">
        <v>1069</v>
      </c>
      <c r="H170" s="50"/>
      <c r="I170" s="50" t="s">
        <v>2032</v>
      </c>
      <c r="J170" s="70">
        <v>53.0</v>
      </c>
      <c r="K170" s="75"/>
      <c r="L170" s="75"/>
      <c r="M170" s="70">
        <v>225.0</v>
      </c>
      <c r="N170" s="70">
        <v>232.0</v>
      </c>
      <c r="O170" s="50" t="s">
        <v>336</v>
      </c>
      <c r="P170" s="70">
        <v>11.0</v>
      </c>
      <c r="Q170" s="70">
        <v>1.0</v>
      </c>
      <c r="R170" s="50" t="s">
        <v>1084</v>
      </c>
      <c r="S170" s="75"/>
      <c r="T170" s="75"/>
      <c r="U170" s="50" t="s">
        <v>2100</v>
      </c>
      <c r="W170" s="73" t="s">
        <v>2101</v>
      </c>
      <c r="Y170" s="50" t="s">
        <v>1075</v>
      </c>
      <c r="Z170" s="50" t="s">
        <v>1076</v>
      </c>
      <c r="AA170" s="75"/>
      <c r="AB170" s="50" t="s">
        <v>1077</v>
      </c>
      <c r="AC170" s="50" t="s">
        <v>2102</v>
      </c>
      <c r="AE170" s="50"/>
      <c r="AF170" s="50"/>
    </row>
    <row r="171" hidden="1">
      <c r="A171" s="70">
        <v>836.0</v>
      </c>
      <c r="B171" s="50" t="s">
        <v>2103</v>
      </c>
      <c r="C171" s="50" t="s">
        <v>2104</v>
      </c>
      <c r="D171" s="50" t="s">
        <v>2105</v>
      </c>
      <c r="E171" s="70">
        <v>2019.0</v>
      </c>
      <c r="F171" s="50" t="s">
        <v>80</v>
      </c>
      <c r="G171" s="50" t="s">
        <v>1137</v>
      </c>
      <c r="H171" s="50" t="s">
        <v>2106</v>
      </c>
      <c r="I171" s="50" t="s">
        <v>2107</v>
      </c>
      <c r="J171" s="70">
        <v>43.0</v>
      </c>
      <c r="K171" s="70">
        <v>1.0</v>
      </c>
      <c r="L171" s="75"/>
      <c r="M171" s="70">
        <v>119.0</v>
      </c>
      <c r="N171" s="70">
        <v>174.0</v>
      </c>
      <c r="O171" s="50" t="s">
        <v>336</v>
      </c>
      <c r="P171" s="50" t="s">
        <v>336</v>
      </c>
      <c r="Q171" s="50" t="s">
        <v>336</v>
      </c>
      <c r="R171" s="50" t="s">
        <v>1084</v>
      </c>
      <c r="S171" s="70">
        <v>1.0</v>
      </c>
      <c r="T171" s="50" t="s">
        <v>1189</v>
      </c>
      <c r="U171" s="75"/>
      <c r="V171" s="75"/>
      <c r="W171" s="73" t="s">
        <v>2108</v>
      </c>
      <c r="Y171" s="50" t="s">
        <v>1075</v>
      </c>
      <c r="Z171" s="50" t="s">
        <v>1076</v>
      </c>
      <c r="AA171" s="75"/>
      <c r="AB171" s="50" t="s">
        <v>1077</v>
      </c>
      <c r="AC171" s="50" t="s">
        <v>2109</v>
      </c>
      <c r="AE171" s="50"/>
      <c r="AF171" s="50"/>
    </row>
    <row r="172" hidden="1">
      <c r="A172" s="70">
        <v>1339.0</v>
      </c>
      <c r="B172" s="50" t="s">
        <v>2110</v>
      </c>
      <c r="C172" s="50" t="s">
        <v>2111</v>
      </c>
      <c r="D172" s="50" t="s">
        <v>2112</v>
      </c>
      <c r="E172" s="70">
        <v>2018.0</v>
      </c>
      <c r="F172" s="50" t="s">
        <v>109</v>
      </c>
      <c r="G172" s="50" t="s">
        <v>1137</v>
      </c>
      <c r="H172" s="50" t="s">
        <v>2113</v>
      </c>
      <c r="I172" s="50" t="s">
        <v>1110</v>
      </c>
      <c r="J172" s="70">
        <v>87.0</v>
      </c>
      <c r="K172" s="75"/>
      <c r="L172" s="75"/>
      <c r="M172" s="70">
        <v>24.0</v>
      </c>
      <c r="N172" s="70">
        <v>41.0</v>
      </c>
      <c r="O172" s="50" t="s">
        <v>336</v>
      </c>
      <c r="P172" s="70">
        <v>7.0</v>
      </c>
      <c r="Q172" s="70">
        <v>1.0</v>
      </c>
      <c r="R172" s="50" t="s">
        <v>1084</v>
      </c>
      <c r="S172" s="75"/>
      <c r="T172" s="75"/>
      <c r="U172" s="50" t="s">
        <v>2114</v>
      </c>
      <c r="W172" s="73" t="s">
        <v>2115</v>
      </c>
      <c r="Y172" s="50" t="s">
        <v>1075</v>
      </c>
      <c r="Z172" s="50" t="s">
        <v>1076</v>
      </c>
      <c r="AA172" s="75"/>
      <c r="AB172" s="50" t="s">
        <v>1077</v>
      </c>
      <c r="AC172" s="50" t="s">
        <v>2116</v>
      </c>
      <c r="AE172" s="50"/>
      <c r="AF172" s="50"/>
    </row>
    <row r="173" hidden="1">
      <c r="A173" s="50">
        <v>2856.0</v>
      </c>
      <c r="B173" s="50" t="s">
        <v>897</v>
      </c>
      <c r="C173" s="50" t="s">
        <v>2117</v>
      </c>
      <c r="D173" s="50" t="s">
        <v>2118</v>
      </c>
      <c r="E173" s="50">
        <v>2013.0</v>
      </c>
      <c r="F173" s="50" t="s">
        <v>758</v>
      </c>
      <c r="G173" s="50" t="s">
        <v>1069</v>
      </c>
      <c r="H173" s="50"/>
      <c r="I173" s="50" t="s">
        <v>1157</v>
      </c>
      <c r="J173" s="50">
        <v>117.0</v>
      </c>
      <c r="K173" s="50">
        <v>3.0</v>
      </c>
      <c r="L173" s="50"/>
      <c r="M173" s="50">
        <v>451.0</v>
      </c>
      <c r="N173" s="50">
        <v>465.0</v>
      </c>
      <c r="O173" s="50" t="s">
        <v>336</v>
      </c>
      <c r="P173" s="50">
        <v>4.0</v>
      </c>
      <c r="Q173" s="50">
        <v>1.0</v>
      </c>
      <c r="R173" s="50" t="s">
        <v>1119</v>
      </c>
      <c r="S173" s="50"/>
      <c r="T173" s="50"/>
      <c r="U173" s="50" t="s">
        <v>2119</v>
      </c>
      <c r="V173" s="50"/>
      <c r="W173" s="73" t="s">
        <v>2120</v>
      </c>
      <c r="X173" s="50"/>
      <c r="Y173" s="50" t="s">
        <v>1075</v>
      </c>
      <c r="Z173" s="50" t="s">
        <v>1076</v>
      </c>
      <c r="AA173" s="50"/>
      <c r="AB173" s="50" t="s">
        <v>1077</v>
      </c>
      <c r="AC173" s="50" t="s">
        <v>2121</v>
      </c>
      <c r="AD173" s="50"/>
      <c r="AE173" s="50"/>
      <c r="AF173" s="50"/>
    </row>
    <row r="174" hidden="1">
      <c r="A174" s="70">
        <v>3447.0</v>
      </c>
      <c r="B174" s="50" t="s">
        <v>2122</v>
      </c>
      <c r="C174" s="80">
        <v>6.6E9</v>
      </c>
      <c r="D174" s="50" t="s">
        <v>2123</v>
      </c>
      <c r="E174" s="70">
        <v>2008.0</v>
      </c>
      <c r="F174" s="50" t="s">
        <v>109</v>
      </c>
      <c r="G174" s="50" t="s">
        <v>1137</v>
      </c>
      <c r="H174" s="50" t="s">
        <v>2124</v>
      </c>
      <c r="I174" s="50" t="s">
        <v>2125</v>
      </c>
      <c r="J174" s="70">
        <v>5.0</v>
      </c>
      <c r="K174" s="88">
        <v>43832.0</v>
      </c>
      <c r="L174" s="75"/>
      <c r="M174" s="70">
        <v>141.0</v>
      </c>
      <c r="N174" s="70">
        <v>170.0</v>
      </c>
      <c r="O174" s="50" t="s">
        <v>336</v>
      </c>
      <c r="P174" s="70">
        <v>7.0</v>
      </c>
      <c r="Q174" s="70">
        <v>1.0</v>
      </c>
      <c r="R174" s="50" t="s">
        <v>1119</v>
      </c>
      <c r="S174" s="75"/>
      <c r="T174" s="75"/>
      <c r="U174" s="50" t="s">
        <v>2126</v>
      </c>
      <c r="W174" s="73" t="s">
        <v>2127</v>
      </c>
      <c r="Y174" s="50" t="s">
        <v>1075</v>
      </c>
      <c r="Z174" s="50" t="s">
        <v>1076</v>
      </c>
      <c r="AA174" s="75"/>
      <c r="AB174" s="50" t="s">
        <v>1077</v>
      </c>
      <c r="AC174" s="50" t="s">
        <v>2128</v>
      </c>
      <c r="AE174" s="50"/>
      <c r="AF174" s="50"/>
    </row>
    <row r="175" hidden="1">
      <c r="A175" s="70">
        <v>320.0</v>
      </c>
      <c r="B175" s="50" t="s">
        <v>2129</v>
      </c>
      <c r="C175" s="50" t="s">
        <v>2130</v>
      </c>
      <c r="D175" s="50" t="s">
        <v>2131</v>
      </c>
      <c r="E175" s="70">
        <v>2020.0</v>
      </c>
      <c r="F175" s="50" t="s">
        <v>91</v>
      </c>
      <c r="G175" s="50" t="s">
        <v>1137</v>
      </c>
      <c r="H175" s="50" t="s">
        <v>1247</v>
      </c>
      <c r="I175" s="50" t="s">
        <v>2132</v>
      </c>
      <c r="J175" s="70">
        <v>3.0</v>
      </c>
      <c r="K175" s="70">
        <v>1.0</v>
      </c>
      <c r="L175" s="75"/>
      <c r="M175" s="70">
        <v>31.0</v>
      </c>
      <c r="N175" s="70">
        <v>41.0</v>
      </c>
      <c r="O175" s="50" t="s">
        <v>336</v>
      </c>
      <c r="P175" s="70">
        <v>1.0</v>
      </c>
      <c r="Q175" s="50" t="s">
        <v>336</v>
      </c>
      <c r="R175" s="50" t="s">
        <v>1084</v>
      </c>
      <c r="S175" s="70">
        <v>1.0</v>
      </c>
      <c r="T175" s="50" t="s">
        <v>1189</v>
      </c>
      <c r="U175" s="50" t="s">
        <v>2133</v>
      </c>
      <c r="W175" s="73" t="s">
        <v>2134</v>
      </c>
      <c r="Y175" s="50" t="s">
        <v>1075</v>
      </c>
      <c r="Z175" s="50" t="s">
        <v>1076</v>
      </c>
      <c r="AA175" s="50" t="s">
        <v>1114</v>
      </c>
      <c r="AB175" s="50" t="s">
        <v>1077</v>
      </c>
      <c r="AC175" s="50" t="s">
        <v>2135</v>
      </c>
      <c r="AE175" s="50"/>
      <c r="AF175" s="50"/>
    </row>
    <row r="176" hidden="1">
      <c r="A176" s="70">
        <v>2321.0</v>
      </c>
      <c r="B176" s="50" t="s">
        <v>261</v>
      </c>
      <c r="C176" s="50" t="s">
        <v>2136</v>
      </c>
      <c r="D176" s="50" t="s">
        <v>2137</v>
      </c>
      <c r="E176" s="70">
        <v>2015.0</v>
      </c>
      <c r="F176" s="50" t="s">
        <v>128</v>
      </c>
      <c r="G176" s="50" t="s">
        <v>1069</v>
      </c>
      <c r="H176" s="50"/>
      <c r="I176" s="50" t="s">
        <v>1070</v>
      </c>
      <c r="J176" s="70">
        <v>5.0</v>
      </c>
      <c r="K176" s="70">
        <v>5.0</v>
      </c>
      <c r="L176" s="75"/>
      <c r="M176" s="70">
        <v>441.0</v>
      </c>
      <c r="N176" s="70">
        <v>444.0</v>
      </c>
      <c r="O176" s="50" t="s">
        <v>336</v>
      </c>
      <c r="P176" s="70">
        <v>74.0</v>
      </c>
      <c r="Q176" s="70">
        <v>1.0</v>
      </c>
      <c r="R176" s="50" t="s">
        <v>1084</v>
      </c>
      <c r="S176" s="75"/>
      <c r="T176" s="75"/>
      <c r="U176" s="50" t="s">
        <v>2138</v>
      </c>
      <c r="W176" s="73" t="s">
        <v>2139</v>
      </c>
      <c r="Y176" s="50" t="s">
        <v>1075</v>
      </c>
      <c r="Z176" s="50" t="s">
        <v>1076</v>
      </c>
      <c r="AA176" s="75"/>
      <c r="AB176" s="50" t="s">
        <v>1077</v>
      </c>
      <c r="AC176" s="50" t="s">
        <v>2140</v>
      </c>
      <c r="AE176" s="50"/>
      <c r="AF176" s="50"/>
    </row>
    <row r="177" hidden="1">
      <c r="A177" s="70">
        <v>1988.0</v>
      </c>
      <c r="B177" s="50" t="s">
        <v>2141</v>
      </c>
      <c r="C177" s="80">
        <v>3.49E10</v>
      </c>
      <c r="D177" s="50" t="s">
        <v>2142</v>
      </c>
      <c r="E177" s="70">
        <v>2016.0</v>
      </c>
      <c r="F177" s="50" t="s">
        <v>80</v>
      </c>
      <c r="G177" s="50" t="s">
        <v>1137</v>
      </c>
      <c r="H177" s="50" t="s">
        <v>2143</v>
      </c>
      <c r="I177" s="50" t="s">
        <v>2144</v>
      </c>
      <c r="J177" s="70">
        <v>37.0</v>
      </c>
      <c r="K177" s="75"/>
      <c r="L177" s="75"/>
      <c r="M177" s="70">
        <v>62.0</v>
      </c>
      <c r="N177" s="70">
        <v>74.0</v>
      </c>
      <c r="O177" s="50" t="s">
        <v>336</v>
      </c>
      <c r="P177" s="70">
        <v>5.0</v>
      </c>
      <c r="Q177" s="70">
        <v>1.0</v>
      </c>
      <c r="R177" s="50" t="s">
        <v>1084</v>
      </c>
      <c r="S177" s="75"/>
      <c r="T177" s="75"/>
      <c r="U177" s="50" t="s">
        <v>2145</v>
      </c>
      <c r="W177" s="73" t="s">
        <v>2146</v>
      </c>
      <c r="Y177" s="50" t="s">
        <v>1075</v>
      </c>
      <c r="Z177" s="50" t="s">
        <v>1076</v>
      </c>
      <c r="AA177" s="75"/>
      <c r="AB177" s="50" t="s">
        <v>1077</v>
      </c>
      <c r="AC177" s="50" t="s">
        <v>2147</v>
      </c>
      <c r="AE177" s="50"/>
      <c r="AF177" s="50"/>
    </row>
    <row r="178" hidden="1">
      <c r="A178" s="70">
        <v>837.0</v>
      </c>
      <c r="B178" s="50" t="s">
        <v>2148</v>
      </c>
      <c r="C178" s="50" t="s">
        <v>2149</v>
      </c>
      <c r="D178" s="50" t="s">
        <v>2150</v>
      </c>
      <c r="E178" s="70">
        <v>2019.0</v>
      </c>
      <c r="F178" s="50" t="s">
        <v>758</v>
      </c>
      <c r="G178" s="50" t="s">
        <v>1137</v>
      </c>
      <c r="H178" s="52" t="s">
        <v>2151</v>
      </c>
      <c r="I178" s="50" t="s">
        <v>2152</v>
      </c>
      <c r="J178" s="70">
        <v>121.0</v>
      </c>
      <c r="K178" s="70">
        <v>1.0</v>
      </c>
      <c r="L178" s="75"/>
      <c r="M178" s="70">
        <v>379.0</v>
      </c>
      <c r="N178" s="70">
        <v>406.0</v>
      </c>
      <c r="O178" s="50" t="s">
        <v>336</v>
      </c>
      <c r="P178" s="70">
        <v>2.0</v>
      </c>
      <c r="Q178" s="70">
        <v>1.0</v>
      </c>
      <c r="R178" s="50" t="s">
        <v>1084</v>
      </c>
      <c r="S178" s="75"/>
      <c r="T178" s="75"/>
      <c r="U178" s="50" t="s">
        <v>2153</v>
      </c>
      <c r="W178" s="73" t="s">
        <v>2154</v>
      </c>
      <c r="Y178" s="50" t="s">
        <v>1075</v>
      </c>
      <c r="Z178" s="50" t="s">
        <v>1076</v>
      </c>
      <c r="AA178" s="75"/>
      <c r="AB178" s="50" t="s">
        <v>1077</v>
      </c>
      <c r="AC178" s="50" t="s">
        <v>2155</v>
      </c>
      <c r="AE178" s="50"/>
      <c r="AF178" s="50"/>
    </row>
    <row r="179">
      <c r="A179" s="70">
        <v>2689.0</v>
      </c>
      <c r="B179" s="50" t="s">
        <v>2156</v>
      </c>
      <c r="C179" s="50" t="s">
        <v>2157</v>
      </c>
      <c r="D179" s="50" t="s">
        <v>2158</v>
      </c>
      <c r="E179" s="70">
        <v>2014.0</v>
      </c>
      <c r="F179" s="42" t="s">
        <v>674</v>
      </c>
      <c r="G179" s="42" t="s">
        <v>1137</v>
      </c>
      <c r="H179" s="50" t="s">
        <v>1516</v>
      </c>
      <c r="I179" s="50" t="s">
        <v>1781</v>
      </c>
      <c r="J179" s="70">
        <v>114.0</v>
      </c>
      <c r="K179" s="75"/>
      <c r="L179" s="75"/>
      <c r="M179" s="70">
        <v>572.0</v>
      </c>
      <c r="N179" s="70">
        <v>587.0</v>
      </c>
      <c r="O179" s="50" t="s">
        <v>336</v>
      </c>
      <c r="P179" s="70">
        <v>59.0</v>
      </c>
      <c r="Q179" s="70">
        <v>0.0</v>
      </c>
      <c r="R179" s="50" t="s">
        <v>1119</v>
      </c>
      <c r="S179" s="50" t="s">
        <v>336</v>
      </c>
      <c r="T179" s="75"/>
      <c r="U179" s="50" t="s">
        <v>2159</v>
      </c>
      <c r="W179" s="73" t="s">
        <v>2160</v>
      </c>
      <c r="X179" s="50" t="s">
        <v>336</v>
      </c>
      <c r="Y179" s="50" t="s">
        <v>1075</v>
      </c>
      <c r="Z179" s="50" t="s">
        <v>1076</v>
      </c>
      <c r="AA179" s="75"/>
      <c r="AB179" s="50" t="s">
        <v>1077</v>
      </c>
      <c r="AC179" s="50" t="s">
        <v>2161</v>
      </c>
    </row>
    <row r="180" hidden="1">
      <c r="A180" s="70">
        <v>803.0</v>
      </c>
      <c r="B180" s="50" t="s">
        <v>660</v>
      </c>
      <c r="C180" s="50" t="s">
        <v>1492</v>
      </c>
      <c r="D180" s="50" t="s">
        <v>2162</v>
      </c>
      <c r="E180" s="70">
        <v>2019.0</v>
      </c>
      <c r="F180" s="50" t="s">
        <v>91</v>
      </c>
      <c r="G180" s="50" t="s">
        <v>1069</v>
      </c>
      <c r="H180" s="50"/>
      <c r="I180" s="50" t="s">
        <v>1228</v>
      </c>
      <c r="J180" s="70">
        <v>111.0</v>
      </c>
      <c r="K180" s="75"/>
      <c r="L180" s="75"/>
      <c r="M180" s="70">
        <v>70.0</v>
      </c>
      <c r="N180" s="70">
        <v>84.0</v>
      </c>
      <c r="O180" s="50" t="s">
        <v>336</v>
      </c>
      <c r="P180" s="70">
        <v>3.0</v>
      </c>
      <c r="Q180" s="70">
        <v>1.0</v>
      </c>
      <c r="R180" s="50" t="s">
        <v>1084</v>
      </c>
      <c r="S180" s="75"/>
      <c r="T180" s="75"/>
      <c r="U180" s="50" t="s">
        <v>2163</v>
      </c>
      <c r="W180" s="73" t="s">
        <v>2164</v>
      </c>
      <c r="Y180" s="50" t="s">
        <v>1075</v>
      </c>
      <c r="Z180" s="50" t="s">
        <v>1076</v>
      </c>
      <c r="AA180" s="75"/>
      <c r="AB180" s="50" t="s">
        <v>1077</v>
      </c>
      <c r="AC180" s="50" t="s">
        <v>2165</v>
      </c>
      <c r="AE180" s="50"/>
      <c r="AF180" s="50"/>
    </row>
    <row r="181" hidden="1">
      <c r="A181" s="50">
        <v>3020.0</v>
      </c>
      <c r="B181" s="50" t="s">
        <v>2166</v>
      </c>
      <c r="C181" s="50" t="s">
        <v>2167</v>
      </c>
      <c r="D181" s="50" t="s">
        <v>2168</v>
      </c>
      <c r="E181" s="50">
        <v>2012.0</v>
      </c>
      <c r="F181" s="50" t="s">
        <v>758</v>
      </c>
      <c r="G181" s="50" t="s">
        <v>1137</v>
      </c>
      <c r="H181" s="50" t="s">
        <v>2169</v>
      </c>
      <c r="I181" s="50" t="s">
        <v>1157</v>
      </c>
      <c r="J181" s="50">
        <v>113.0</v>
      </c>
      <c r="K181" s="50">
        <v>43894.0</v>
      </c>
      <c r="L181" s="50"/>
      <c r="M181" s="50">
        <v>897.0</v>
      </c>
      <c r="N181" s="50">
        <v>917.0</v>
      </c>
      <c r="O181" s="50" t="s">
        <v>336</v>
      </c>
      <c r="P181" s="50">
        <v>22.0</v>
      </c>
      <c r="Q181" s="50">
        <v>1.0</v>
      </c>
      <c r="R181" s="50" t="s">
        <v>1119</v>
      </c>
      <c r="S181" s="50"/>
      <c r="T181" s="50"/>
      <c r="U181" s="50" t="s">
        <v>2170</v>
      </c>
      <c r="V181" s="50"/>
      <c r="W181" s="73" t="s">
        <v>2171</v>
      </c>
      <c r="X181" s="50"/>
      <c r="Y181" s="50" t="s">
        <v>1075</v>
      </c>
      <c r="Z181" s="50" t="s">
        <v>1076</v>
      </c>
      <c r="AA181" s="50"/>
      <c r="AB181" s="50" t="s">
        <v>1077</v>
      </c>
      <c r="AC181" s="50" t="s">
        <v>2172</v>
      </c>
      <c r="AD181" s="50"/>
      <c r="AE181" s="50"/>
      <c r="AF181" s="50"/>
    </row>
    <row r="182" hidden="1">
      <c r="A182" s="70">
        <v>2201.0</v>
      </c>
      <c r="B182" s="50" t="s">
        <v>272</v>
      </c>
      <c r="C182" s="50" t="s">
        <v>2173</v>
      </c>
      <c r="D182" s="50" t="s">
        <v>2174</v>
      </c>
      <c r="E182" s="70">
        <v>2015.0</v>
      </c>
      <c r="F182" s="50" t="s">
        <v>128</v>
      </c>
      <c r="G182" s="50" t="s">
        <v>1069</v>
      </c>
      <c r="H182" s="50"/>
      <c r="I182" s="50" t="s">
        <v>1332</v>
      </c>
      <c r="J182" s="70">
        <v>20.0</v>
      </c>
      <c r="K182" s="70">
        <v>5.0</v>
      </c>
      <c r="L182" s="75"/>
      <c r="M182" s="70">
        <v>453.0</v>
      </c>
      <c r="N182" s="70">
        <v>473.0</v>
      </c>
      <c r="O182" s="50" t="s">
        <v>336</v>
      </c>
      <c r="P182" s="70">
        <v>2.0</v>
      </c>
      <c r="Q182" s="70">
        <v>1.0</v>
      </c>
      <c r="R182" s="50" t="s">
        <v>1084</v>
      </c>
      <c r="S182" s="75"/>
      <c r="T182" s="75"/>
      <c r="U182" s="50" t="s">
        <v>2175</v>
      </c>
      <c r="W182" s="73" t="s">
        <v>2176</v>
      </c>
      <c r="Y182" s="50" t="s">
        <v>1075</v>
      </c>
      <c r="Z182" s="50" t="s">
        <v>1076</v>
      </c>
      <c r="AA182" s="75"/>
      <c r="AB182" s="50" t="s">
        <v>1077</v>
      </c>
      <c r="AC182" s="50" t="s">
        <v>2177</v>
      </c>
      <c r="AE182" s="50"/>
      <c r="AF182" s="50"/>
    </row>
    <row r="183" hidden="1">
      <c r="A183" s="70">
        <v>1393.0</v>
      </c>
      <c r="B183" s="50" t="s">
        <v>509</v>
      </c>
      <c r="C183" s="50" t="s">
        <v>2178</v>
      </c>
      <c r="D183" s="50" t="s">
        <v>2179</v>
      </c>
      <c r="E183" s="70">
        <v>2017.0</v>
      </c>
      <c r="F183" s="50" t="s">
        <v>80</v>
      </c>
      <c r="G183" s="50" t="s">
        <v>1069</v>
      </c>
      <c r="H183" s="50"/>
      <c r="I183" s="50" t="s">
        <v>1157</v>
      </c>
      <c r="J183" s="70">
        <v>145.0</v>
      </c>
      <c r="K183" s="88">
        <v>43894.0</v>
      </c>
      <c r="L183" s="75"/>
      <c r="M183" s="70">
        <v>481.0</v>
      </c>
      <c r="N183" s="70">
        <v>494.0</v>
      </c>
      <c r="O183" s="50" t="s">
        <v>336</v>
      </c>
      <c r="P183" s="70">
        <v>5.0</v>
      </c>
      <c r="Q183" s="70">
        <v>1.0</v>
      </c>
      <c r="R183" s="50" t="s">
        <v>1084</v>
      </c>
      <c r="S183" s="75"/>
      <c r="T183" s="75"/>
      <c r="U183" s="50" t="s">
        <v>2180</v>
      </c>
      <c r="W183" s="73" t="s">
        <v>2181</v>
      </c>
      <c r="Y183" s="50" t="s">
        <v>1075</v>
      </c>
      <c r="Z183" s="50" t="s">
        <v>1076</v>
      </c>
      <c r="AA183" s="50" t="s">
        <v>1114</v>
      </c>
      <c r="AB183" s="50" t="s">
        <v>1077</v>
      </c>
      <c r="AC183" s="50" t="s">
        <v>2182</v>
      </c>
      <c r="AE183" s="50"/>
      <c r="AF183" s="50"/>
    </row>
    <row r="184" hidden="1">
      <c r="A184" s="70">
        <v>3483.0</v>
      </c>
      <c r="B184" s="50" t="s">
        <v>392</v>
      </c>
      <c r="C184" s="50" t="s">
        <v>2183</v>
      </c>
      <c r="D184" s="50" t="s">
        <v>2184</v>
      </c>
      <c r="E184" s="70">
        <v>2007.0</v>
      </c>
      <c r="F184" s="50" t="s">
        <v>109</v>
      </c>
      <c r="G184" s="50" t="s">
        <v>1069</v>
      </c>
      <c r="H184" s="50"/>
      <c r="I184" s="50" t="s">
        <v>2185</v>
      </c>
      <c r="J184" s="70">
        <v>15.0</v>
      </c>
      <c r="K184" s="70">
        <v>2.0</v>
      </c>
      <c r="L184" s="75"/>
      <c r="M184" s="70">
        <v>143.0</v>
      </c>
      <c r="N184" s="70">
        <v>166.0</v>
      </c>
      <c r="O184" s="50" t="s">
        <v>336</v>
      </c>
      <c r="P184" s="70">
        <v>3.0</v>
      </c>
      <c r="Q184" s="50" t="s">
        <v>336</v>
      </c>
      <c r="R184" s="50" t="s">
        <v>1119</v>
      </c>
      <c r="S184" s="70">
        <v>1.0</v>
      </c>
      <c r="T184" s="50" t="s">
        <v>1084</v>
      </c>
      <c r="U184" s="50" t="s">
        <v>2186</v>
      </c>
      <c r="W184" s="73" t="s">
        <v>2187</v>
      </c>
      <c r="Y184" s="50" t="s">
        <v>1075</v>
      </c>
      <c r="Z184" s="50" t="s">
        <v>1076</v>
      </c>
      <c r="AA184" s="75"/>
      <c r="AB184" s="50" t="s">
        <v>1077</v>
      </c>
      <c r="AC184" s="50" t="s">
        <v>2188</v>
      </c>
      <c r="AE184" s="50"/>
      <c r="AF184" s="50"/>
    </row>
    <row r="185" hidden="1">
      <c r="A185" s="70">
        <v>2566.0</v>
      </c>
      <c r="B185" s="50" t="s">
        <v>633</v>
      </c>
      <c r="C185" s="50" t="s">
        <v>2189</v>
      </c>
      <c r="D185" s="50" t="s">
        <v>2190</v>
      </c>
      <c r="E185" s="70">
        <v>2014.0</v>
      </c>
      <c r="F185" s="50" t="s">
        <v>128</v>
      </c>
      <c r="G185" s="50" t="s">
        <v>1069</v>
      </c>
      <c r="H185" s="50"/>
      <c r="I185" s="50" t="s">
        <v>2032</v>
      </c>
      <c r="J185" s="70">
        <v>24.0</v>
      </c>
      <c r="K185" s="70">
        <v>1.0</v>
      </c>
      <c r="L185" s="75"/>
      <c r="M185" s="70">
        <v>99.0</v>
      </c>
      <c r="N185" s="70">
        <v>107.0</v>
      </c>
      <c r="O185" s="50" t="s">
        <v>336</v>
      </c>
      <c r="P185" s="70">
        <v>5.0</v>
      </c>
      <c r="Q185" s="70">
        <v>1.0</v>
      </c>
      <c r="R185" s="50" t="s">
        <v>1084</v>
      </c>
      <c r="S185" s="75"/>
      <c r="T185" s="75"/>
      <c r="U185" s="50" t="s">
        <v>2191</v>
      </c>
      <c r="W185" s="73" t="s">
        <v>2192</v>
      </c>
      <c r="Y185" s="50" t="s">
        <v>1075</v>
      </c>
      <c r="Z185" s="50" t="s">
        <v>1076</v>
      </c>
      <c r="AA185" s="75"/>
      <c r="AB185" s="50" t="s">
        <v>1077</v>
      </c>
      <c r="AC185" s="50" t="s">
        <v>2193</v>
      </c>
      <c r="AE185" s="50"/>
      <c r="AF185" s="50"/>
    </row>
    <row r="186" hidden="1">
      <c r="A186" s="70">
        <v>2360.0</v>
      </c>
      <c r="B186" s="50" t="s">
        <v>1286</v>
      </c>
      <c r="C186" s="50" t="s">
        <v>1287</v>
      </c>
      <c r="D186" s="50" t="s">
        <v>2194</v>
      </c>
      <c r="E186" s="70">
        <v>2015.0</v>
      </c>
      <c r="F186" s="50" t="s">
        <v>91</v>
      </c>
      <c r="G186" s="50" t="s">
        <v>1137</v>
      </c>
      <c r="H186" s="50" t="s">
        <v>1289</v>
      </c>
      <c r="I186" s="50" t="s">
        <v>2195</v>
      </c>
      <c r="J186" s="70">
        <v>37.0</v>
      </c>
      <c r="K186" s="75"/>
      <c r="L186" s="75"/>
      <c r="M186" s="70">
        <v>31.0</v>
      </c>
      <c r="N186" s="70">
        <v>43.0</v>
      </c>
      <c r="O186" s="50" t="s">
        <v>336</v>
      </c>
      <c r="P186" s="70">
        <v>29.0</v>
      </c>
      <c r="Q186" s="70">
        <v>1.0</v>
      </c>
      <c r="R186" s="50" t="s">
        <v>1084</v>
      </c>
      <c r="S186" s="75"/>
      <c r="T186" s="75"/>
      <c r="U186" s="50" t="s">
        <v>2196</v>
      </c>
      <c r="W186" s="73" t="s">
        <v>2197</v>
      </c>
      <c r="Y186" s="50" t="s">
        <v>1075</v>
      </c>
      <c r="Z186" s="50" t="s">
        <v>1076</v>
      </c>
      <c r="AA186" s="75"/>
      <c r="AB186" s="50" t="s">
        <v>1077</v>
      </c>
      <c r="AC186" s="50" t="s">
        <v>2198</v>
      </c>
      <c r="AE186" s="50"/>
      <c r="AF186" s="50"/>
    </row>
    <row r="187" hidden="1">
      <c r="A187" s="50">
        <v>1252.0</v>
      </c>
      <c r="B187" s="50" t="s">
        <v>225</v>
      </c>
      <c r="C187" s="50">
        <v>5.58E10</v>
      </c>
      <c r="D187" s="50" t="s">
        <v>2199</v>
      </c>
      <c r="E187" s="50">
        <v>2018.0</v>
      </c>
      <c r="F187" s="50" t="s">
        <v>758</v>
      </c>
      <c r="G187" s="50" t="s">
        <v>1137</v>
      </c>
      <c r="H187" s="50" t="s">
        <v>1289</v>
      </c>
      <c r="I187" s="50" t="s">
        <v>1766</v>
      </c>
      <c r="J187" s="50">
        <v>12.0</v>
      </c>
      <c r="K187" s="50">
        <v>1.0</v>
      </c>
      <c r="L187" s="50"/>
      <c r="M187" s="50">
        <v>4.0</v>
      </c>
      <c r="N187" s="50">
        <v>25.0</v>
      </c>
      <c r="O187" s="50" t="s">
        <v>336</v>
      </c>
      <c r="P187" s="50">
        <v>74.0</v>
      </c>
      <c r="Q187" s="50">
        <v>1.0</v>
      </c>
      <c r="R187" s="50" t="s">
        <v>1084</v>
      </c>
      <c r="S187" s="50"/>
      <c r="T187" s="50"/>
      <c r="U187" s="50" t="s">
        <v>2200</v>
      </c>
      <c r="V187" s="50"/>
      <c r="W187" s="73" t="s">
        <v>2201</v>
      </c>
      <c r="X187" s="50"/>
      <c r="Y187" s="50" t="s">
        <v>1075</v>
      </c>
      <c r="Z187" s="50" t="s">
        <v>1076</v>
      </c>
      <c r="AA187" s="50"/>
      <c r="AB187" s="50" t="s">
        <v>1077</v>
      </c>
      <c r="AC187" s="50" t="s">
        <v>2202</v>
      </c>
      <c r="AD187" s="50"/>
      <c r="AE187" s="50"/>
      <c r="AF187" s="50"/>
    </row>
    <row r="188" hidden="1">
      <c r="A188" s="70">
        <v>461.0</v>
      </c>
      <c r="B188" s="50" t="s">
        <v>2203</v>
      </c>
      <c r="C188" s="50" t="s">
        <v>2204</v>
      </c>
      <c r="D188" s="50" t="s">
        <v>2205</v>
      </c>
      <c r="E188" s="70">
        <v>2019.0</v>
      </c>
      <c r="F188" s="50" t="s">
        <v>80</v>
      </c>
      <c r="G188" s="50" t="s">
        <v>1137</v>
      </c>
      <c r="H188" s="50" t="s">
        <v>2206</v>
      </c>
      <c r="I188" s="50" t="s">
        <v>2207</v>
      </c>
      <c r="J188" s="70">
        <v>10.0</v>
      </c>
      <c r="K188" s="70">
        <v>4.0</v>
      </c>
      <c r="L188" s="75"/>
      <c r="M188" s="70">
        <v>741.0</v>
      </c>
      <c r="N188" s="70">
        <v>763.0</v>
      </c>
      <c r="O188" s="50" t="s">
        <v>336</v>
      </c>
      <c r="P188" s="70">
        <v>2.0</v>
      </c>
      <c r="Q188" s="50" t="s">
        <v>336</v>
      </c>
      <c r="R188" s="50" t="s">
        <v>1084</v>
      </c>
      <c r="S188" s="70">
        <v>1.0</v>
      </c>
      <c r="T188" s="50" t="s">
        <v>1189</v>
      </c>
      <c r="U188" s="50" t="s">
        <v>2208</v>
      </c>
      <c r="W188" s="73" t="s">
        <v>2209</v>
      </c>
      <c r="Y188" s="50" t="s">
        <v>1075</v>
      </c>
      <c r="Z188" s="50" t="s">
        <v>1076</v>
      </c>
      <c r="AA188" s="50" t="s">
        <v>1114</v>
      </c>
      <c r="AB188" s="50" t="s">
        <v>1077</v>
      </c>
      <c r="AC188" s="50" t="s">
        <v>2210</v>
      </c>
      <c r="AE188" s="50"/>
      <c r="AF188" s="50"/>
    </row>
    <row r="189">
      <c r="A189" s="70">
        <v>2824.0</v>
      </c>
      <c r="B189" s="50" t="s">
        <v>2211</v>
      </c>
      <c r="C189" s="50" t="s">
        <v>2212</v>
      </c>
      <c r="D189" s="50" t="s">
        <v>2213</v>
      </c>
      <c r="E189" s="70">
        <v>2013.0</v>
      </c>
      <c r="F189" s="42" t="s">
        <v>674</v>
      </c>
      <c r="G189" s="42" t="s">
        <v>1137</v>
      </c>
      <c r="H189" s="50" t="s">
        <v>1516</v>
      </c>
      <c r="I189" s="50" t="s">
        <v>1240</v>
      </c>
      <c r="J189" s="70">
        <v>110.0</v>
      </c>
      <c r="K189" s="70">
        <v>29.0</v>
      </c>
      <c r="L189" s="75"/>
      <c r="M189" s="70">
        <v>11768.0</v>
      </c>
      <c r="N189" s="70">
        <v>11773.0</v>
      </c>
      <c r="O189" s="50" t="s">
        <v>336</v>
      </c>
      <c r="P189" s="70">
        <v>92.0</v>
      </c>
      <c r="Q189" s="70">
        <v>0.0</v>
      </c>
      <c r="R189" s="50" t="s">
        <v>1119</v>
      </c>
      <c r="S189" s="50" t="s">
        <v>336</v>
      </c>
      <c r="T189" s="75"/>
      <c r="U189" s="50" t="s">
        <v>2214</v>
      </c>
      <c r="W189" s="73" t="s">
        <v>2215</v>
      </c>
      <c r="X189" s="50" t="s">
        <v>336</v>
      </c>
      <c r="Y189" s="50" t="s">
        <v>1075</v>
      </c>
      <c r="Z189" s="50" t="s">
        <v>1076</v>
      </c>
      <c r="AA189" s="50" t="s">
        <v>1114</v>
      </c>
      <c r="AB189" s="50" t="s">
        <v>1077</v>
      </c>
      <c r="AC189" s="50" t="s">
        <v>2216</v>
      </c>
    </row>
    <row r="190" hidden="1">
      <c r="A190" s="70">
        <v>3360.0</v>
      </c>
      <c r="B190" s="50" t="s">
        <v>225</v>
      </c>
      <c r="C190" s="80">
        <v>5.58E10</v>
      </c>
      <c r="D190" s="50" t="s">
        <v>2217</v>
      </c>
      <c r="E190" s="70">
        <v>2009.0</v>
      </c>
      <c r="F190" s="50" t="s">
        <v>128</v>
      </c>
      <c r="G190" s="50" t="s">
        <v>1137</v>
      </c>
      <c r="H190" s="86" t="s">
        <v>2218</v>
      </c>
      <c r="I190" s="50" t="s">
        <v>1211</v>
      </c>
      <c r="J190" s="70">
        <v>31.0</v>
      </c>
      <c r="K190" s="50" t="s">
        <v>2219</v>
      </c>
      <c r="L190" s="75"/>
      <c r="M190" s="50" t="s">
        <v>2220</v>
      </c>
      <c r="N190" s="50" t="s">
        <v>2221</v>
      </c>
      <c r="O190" s="50" t="s">
        <v>336</v>
      </c>
      <c r="P190" s="70">
        <v>17.0</v>
      </c>
      <c r="Q190" s="50" t="s">
        <v>336</v>
      </c>
      <c r="R190" s="50" t="s">
        <v>1119</v>
      </c>
      <c r="S190" s="70">
        <v>1.0</v>
      </c>
      <c r="T190" s="50" t="s">
        <v>1084</v>
      </c>
      <c r="U190" s="50" t="s">
        <v>2222</v>
      </c>
      <c r="W190" s="73" t="s">
        <v>2223</v>
      </c>
      <c r="Y190" s="50" t="s">
        <v>1075</v>
      </c>
      <c r="Z190" s="50" t="s">
        <v>1076</v>
      </c>
      <c r="AA190" s="75"/>
      <c r="AB190" s="50" t="s">
        <v>1077</v>
      </c>
      <c r="AC190" s="50" t="s">
        <v>2224</v>
      </c>
      <c r="AE190" s="50"/>
      <c r="AF190" s="50"/>
    </row>
    <row r="191" hidden="1">
      <c r="A191" s="70">
        <v>3385.0</v>
      </c>
      <c r="B191" s="50" t="s">
        <v>514</v>
      </c>
      <c r="C191" s="50" t="s">
        <v>1380</v>
      </c>
      <c r="D191" s="50" t="s">
        <v>2225</v>
      </c>
      <c r="E191" s="70">
        <v>2009.0</v>
      </c>
      <c r="F191" s="50" t="s">
        <v>80</v>
      </c>
      <c r="G191" s="50" t="s">
        <v>1069</v>
      </c>
      <c r="H191" s="50"/>
      <c r="I191" s="50" t="s">
        <v>1234</v>
      </c>
      <c r="J191" s="70">
        <v>43.0</v>
      </c>
      <c r="K191" s="70">
        <v>3.0</v>
      </c>
      <c r="L191" s="75"/>
      <c r="M191" s="70">
        <v>351.0</v>
      </c>
      <c r="N191" s="70">
        <v>367.0</v>
      </c>
      <c r="O191" s="50" t="s">
        <v>336</v>
      </c>
      <c r="P191" s="70">
        <v>41.0</v>
      </c>
      <c r="Q191" s="70">
        <v>1.0</v>
      </c>
      <c r="R191" s="50" t="s">
        <v>1119</v>
      </c>
      <c r="S191" s="75"/>
      <c r="T191" s="75"/>
      <c r="U191" s="50" t="s">
        <v>2226</v>
      </c>
      <c r="W191" s="73" t="s">
        <v>2227</v>
      </c>
      <c r="Y191" s="50" t="s">
        <v>1075</v>
      </c>
      <c r="Z191" s="50" t="s">
        <v>1076</v>
      </c>
      <c r="AA191" s="50" t="s">
        <v>1114</v>
      </c>
      <c r="AB191" s="50" t="s">
        <v>1077</v>
      </c>
      <c r="AC191" s="50" t="s">
        <v>2228</v>
      </c>
      <c r="AE191" s="50"/>
      <c r="AF191" s="50"/>
    </row>
    <row r="192" hidden="1">
      <c r="A192" s="70">
        <v>805.0</v>
      </c>
      <c r="B192" s="50" t="s">
        <v>2229</v>
      </c>
      <c r="C192" s="50" t="s">
        <v>2230</v>
      </c>
      <c r="D192" s="50" t="s">
        <v>2231</v>
      </c>
      <c r="E192" s="70">
        <v>2019.0</v>
      </c>
      <c r="F192" s="50" t="s">
        <v>80</v>
      </c>
      <c r="G192" s="50" t="s">
        <v>1137</v>
      </c>
      <c r="H192" s="50" t="s">
        <v>2232</v>
      </c>
      <c r="I192" s="50" t="s">
        <v>2233</v>
      </c>
      <c r="O192" s="50" t="s">
        <v>336</v>
      </c>
      <c r="P192" s="70">
        <v>1.0</v>
      </c>
      <c r="Q192" s="70">
        <v>1.0</v>
      </c>
      <c r="R192" s="50" t="s">
        <v>1084</v>
      </c>
      <c r="S192" s="75"/>
      <c r="T192" s="75"/>
      <c r="U192" s="50" t="s">
        <v>2234</v>
      </c>
      <c r="W192" s="73" t="s">
        <v>2235</v>
      </c>
      <c r="Y192" s="50" t="s">
        <v>1075</v>
      </c>
      <c r="Z192" s="50" t="s">
        <v>1183</v>
      </c>
      <c r="AB192" s="50" t="s">
        <v>1077</v>
      </c>
      <c r="AC192" s="50" t="s">
        <v>2236</v>
      </c>
      <c r="AE192" s="50"/>
      <c r="AF192" s="50"/>
    </row>
    <row r="193">
      <c r="A193" s="70">
        <v>2880.0</v>
      </c>
      <c r="B193" s="50" t="s">
        <v>2237</v>
      </c>
      <c r="C193" s="50" t="s">
        <v>2238</v>
      </c>
      <c r="D193" s="50" t="s">
        <v>2239</v>
      </c>
      <c r="E193" s="70">
        <v>2013.0</v>
      </c>
      <c r="F193" s="42" t="s">
        <v>674</v>
      </c>
      <c r="G193" s="42" t="s">
        <v>1137</v>
      </c>
      <c r="H193" s="50" t="s">
        <v>1516</v>
      </c>
      <c r="I193" s="50" t="s">
        <v>1211</v>
      </c>
      <c r="J193" s="70">
        <v>36.0</v>
      </c>
      <c r="K193" s="75"/>
      <c r="L193" s="75"/>
      <c r="M193" s="70">
        <v>299.0</v>
      </c>
      <c r="N193" s="70">
        <v>311.0</v>
      </c>
      <c r="O193" s="50" t="s">
        <v>336</v>
      </c>
      <c r="P193" s="70">
        <v>39.0</v>
      </c>
      <c r="Q193" s="70">
        <v>0.0</v>
      </c>
      <c r="R193" s="50" t="s">
        <v>1119</v>
      </c>
      <c r="S193" s="50" t="s">
        <v>336</v>
      </c>
      <c r="T193" s="75"/>
      <c r="U193" s="50" t="s">
        <v>2240</v>
      </c>
      <c r="W193" s="73" t="s">
        <v>2241</v>
      </c>
      <c r="X193" s="50" t="s">
        <v>336</v>
      </c>
      <c r="Y193" s="50" t="s">
        <v>1075</v>
      </c>
      <c r="Z193" s="50" t="s">
        <v>1076</v>
      </c>
      <c r="AA193" s="75"/>
      <c r="AB193" s="50" t="s">
        <v>1077</v>
      </c>
      <c r="AC193" s="50" t="s">
        <v>2242</v>
      </c>
    </row>
    <row r="194" hidden="1">
      <c r="A194" s="70">
        <v>1293.0</v>
      </c>
      <c r="B194" s="50" t="s">
        <v>396</v>
      </c>
      <c r="C194" s="80">
        <v>7.0E9</v>
      </c>
      <c r="D194" s="50" t="s">
        <v>2243</v>
      </c>
      <c r="E194" s="70">
        <v>2018.0</v>
      </c>
      <c r="F194" s="50" t="s">
        <v>109</v>
      </c>
      <c r="G194" s="50" t="s">
        <v>1069</v>
      </c>
      <c r="H194" s="50"/>
      <c r="I194" s="50" t="s">
        <v>2244</v>
      </c>
      <c r="J194" s="70">
        <v>62.0</v>
      </c>
      <c r="K194" s="70">
        <v>1.0</v>
      </c>
      <c r="L194" s="75"/>
      <c r="M194" s="70">
        <v>4.0</v>
      </c>
      <c r="N194" s="70">
        <v>20.0</v>
      </c>
      <c r="O194" s="50" t="s">
        <v>336</v>
      </c>
      <c r="P194" s="70">
        <v>1.0</v>
      </c>
      <c r="Q194" s="70">
        <v>1.0</v>
      </c>
      <c r="R194" s="50" t="s">
        <v>1084</v>
      </c>
      <c r="S194" s="75"/>
      <c r="T194" s="75"/>
      <c r="U194" s="50" t="s">
        <v>2245</v>
      </c>
      <c r="W194" s="73" t="s">
        <v>2246</v>
      </c>
      <c r="Y194" s="50" t="s">
        <v>1075</v>
      </c>
      <c r="Z194" s="50" t="s">
        <v>1076</v>
      </c>
      <c r="AA194" s="75"/>
      <c r="AB194" s="50" t="s">
        <v>1077</v>
      </c>
      <c r="AC194" s="50" t="s">
        <v>2247</v>
      </c>
      <c r="AE194" s="50"/>
      <c r="AF194" s="50"/>
    </row>
    <row r="195" hidden="1">
      <c r="A195" s="70">
        <v>3017.0</v>
      </c>
      <c r="B195" s="50" t="s">
        <v>687</v>
      </c>
      <c r="C195" s="50" t="s">
        <v>2248</v>
      </c>
      <c r="D195" s="50" t="s">
        <v>2249</v>
      </c>
      <c r="E195" s="70">
        <v>2012.0</v>
      </c>
      <c r="F195" s="50" t="s">
        <v>91</v>
      </c>
      <c r="G195" s="50" t="s">
        <v>1069</v>
      </c>
      <c r="H195" s="50"/>
      <c r="I195" s="50" t="s">
        <v>1409</v>
      </c>
      <c r="J195" s="70">
        <v>6.0</v>
      </c>
      <c r="K195" s="75"/>
      <c r="L195" s="75"/>
      <c r="M195" s="75"/>
      <c r="N195" s="75"/>
      <c r="O195" s="50" t="s">
        <v>336</v>
      </c>
      <c r="P195" s="70">
        <v>33.0</v>
      </c>
      <c r="Q195" s="70">
        <v>1.0</v>
      </c>
      <c r="R195" s="50" t="s">
        <v>1119</v>
      </c>
      <c r="S195" s="75"/>
      <c r="T195" s="75"/>
      <c r="U195" s="50" t="s">
        <v>2250</v>
      </c>
      <c r="W195" s="73" t="s">
        <v>2251</v>
      </c>
      <c r="Y195" s="50" t="s">
        <v>1075</v>
      </c>
      <c r="Z195" s="50" t="s">
        <v>1076</v>
      </c>
      <c r="AA195" s="50" t="s">
        <v>1114</v>
      </c>
      <c r="AB195" s="50" t="s">
        <v>1077</v>
      </c>
      <c r="AC195" s="50" t="s">
        <v>2252</v>
      </c>
      <c r="AE195" s="50"/>
      <c r="AF195" s="50"/>
    </row>
    <row r="196" hidden="1">
      <c r="A196" s="70">
        <v>2628.0</v>
      </c>
      <c r="B196" s="50" t="s">
        <v>2253</v>
      </c>
      <c r="C196" s="50" t="s">
        <v>2254</v>
      </c>
      <c r="D196" s="50" t="s">
        <v>2255</v>
      </c>
      <c r="E196" s="70">
        <v>2014.0</v>
      </c>
      <c r="F196" s="50" t="s">
        <v>80</v>
      </c>
      <c r="G196" s="50" t="s">
        <v>1137</v>
      </c>
      <c r="H196" s="50" t="s">
        <v>2256</v>
      </c>
      <c r="I196" s="50" t="s">
        <v>2257</v>
      </c>
      <c r="J196" s="70">
        <v>6.0</v>
      </c>
      <c r="K196" s="70">
        <v>1.0</v>
      </c>
      <c r="L196" s="75"/>
      <c r="M196" s="70">
        <v>273.0</v>
      </c>
      <c r="N196" s="70">
        <v>295.0</v>
      </c>
      <c r="O196" s="50" t="s">
        <v>336</v>
      </c>
      <c r="P196" s="70">
        <v>22.0</v>
      </c>
      <c r="Q196" s="70">
        <v>1.0</v>
      </c>
      <c r="R196" s="50" t="s">
        <v>1084</v>
      </c>
      <c r="S196" s="75"/>
      <c r="T196" s="75"/>
      <c r="U196" s="50" t="s">
        <v>2258</v>
      </c>
      <c r="W196" s="73" t="s">
        <v>2259</v>
      </c>
      <c r="Y196" s="50" t="s">
        <v>1075</v>
      </c>
      <c r="Z196" s="50" t="s">
        <v>1076</v>
      </c>
      <c r="AA196" s="75"/>
      <c r="AB196" s="50" t="s">
        <v>1077</v>
      </c>
      <c r="AC196" s="50" t="s">
        <v>2260</v>
      </c>
      <c r="AE196" s="50"/>
      <c r="AF196" s="50"/>
    </row>
    <row r="197" hidden="1">
      <c r="A197" s="70">
        <v>2485.0</v>
      </c>
      <c r="B197" s="50" t="s">
        <v>498</v>
      </c>
      <c r="C197" s="50" t="s">
        <v>2261</v>
      </c>
      <c r="D197" s="50" t="s">
        <v>2262</v>
      </c>
      <c r="E197" s="70">
        <v>2014.0</v>
      </c>
      <c r="F197" s="50" t="s">
        <v>109</v>
      </c>
      <c r="G197" s="50" t="s">
        <v>1069</v>
      </c>
      <c r="H197" s="50"/>
      <c r="I197" s="50" t="s">
        <v>1409</v>
      </c>
      <c r="J197" s="70">
        <v>8.0</v>
      </c>
      <c r="K197" s="75"/>
      <c r="L197" s="75"/>
      <c r="M197" s="75"/>
      <c r="N197" s="75"/>
      <c r="O197" s="50" t="s">
        <v>336</v>
      </c>
      <c r="P197" s="70">
        <v>30.0</v>
      </c>
      <c r="Q197" s="70">
        <v>1.0</v>
      </c>
      <c r="R197" s="50" t="s">
        <v>1084</v>
      </c>
      <c r="S197" s="75"/>
      <c r="T197" s="75"/>
      <c r="U197" s="50" t="s">
        <v>2263</v>
      </c>
      <c r="W197" s="73" t="s">
        <v>2264</v>
      </c>
      <c r="Y197" s="50" t="s">
        <v>1075</v>
      </c>
      <c r="Z197" s="50" t="s">
        <v>1076</v>
      </c>
      <c r="AA197" s="50" t="s">
        <v>1114</v>
      </c>
      <c r="AB197" s="50" t="s">
        <v>1077</v>
      </c>
      <c r="AC197" s="50" t="s">
        <v>2265</v>
      </c>
      <c r="AE197" s="50"/>
      <c r="AF197" s="50"/>
    </row>
    <row r="198" hidden="1">
      <c r="A198" s="70">
        <v>2324.0</v>
      </c>
      <c r="B198" s="50" t="s">
        <v>2266</v>
      </c>
      <c r="C198" s="50" t="s">
        <v>2267</v>
      </c>
      <c r="D198" s="50" t="s">
        <v>2268</v>
      </c>
      <c r="E198" s="70">
        <v>2015.0</v>
      </c>
      <c r="F198" s="50" t="s">
        <v>128</v>
      </c>
      <c r="G198" s="50" t="s">
        <v>1137</v>
      </c>
      <c r="H198" s="50"/>
      <c r="I198" s="50" t="s">
        <v>2269</v>
      </c>
      <c r="J198" s="70">
        <v>8.0</v>
      </c>
      <c r="K198" s="70">
        <v>2.0</v>
      </c>
      <c r="L198" s="75"/>
      <c r="M198" s="70">
        <v>70.0</v>
      </c>
      <c r="N198" s="70">
        <v>75.0</v>
      </c>
      <c r="O198" s="50" t="s">
        <v>336</v>
      </c>
      <c r="P198" s="70">
        <v>2.0</v>
      </c>
      <c r="Q198" s="70">
        <v>1.0</v>
      </c>
      <c r="R198" s="50" t="s">
        <v>1084</v>
      </c>
      <c r="S198" s="75"/>
      <c r="T198" s="75"/>
      <c r="U198" s="50" t="s">
        <v>2270</v>
      </c>
      <c r="W198" s="73" t="s">
        <v>2271</v>
      </c>
      <c r="Y198" s="50" t="s">
        <v>1075</v>
      </c>
      <c r="Z198" s="50" t="s">
        <v>1076</v>
      </c>
      <c r="AA198" s="75"/>
      <c r="AB198" s="50" t="s">
        <v>1077</v>
      </c>
      <c r="AC198" s="50" t="s">
        <v>2272</v>
      </c>
      <c r="AE198" s="50"/>
      <c r="AF198" s="50"/>
    </row>
    <row r="199" hidden="1">
      <c r="A199" s="70">
        <v>277.0</v>
      </c>
      <c r="B199" s="50" t="s">
        <v>660</v>
      </c>
      <c r="C199" s="50" t="s">
        <v>1492</v>
      </c>
      <c r="D199" s="50" t="s">
        <v>2273</v>
      </c>
      <c r="E199" s="70">
        <v>2020.0</v>
      </c>
      <c r="F199" s="50" t="s">
        <v>128</v>
      </c>
      <c r="G199" s="50" t="s">
        <v>1137</v>
      </c>
      <c r="H199" s="50" t="s">
        <v>2274</v>
      </c>
      <c r="I199" s="50" t="s">
        <v>1110</v>
      </c>
      <c r="J199" s="70">
        <v>100.0</v>
      </c>
      <c r="K199" s="75"/>
      <c r="L199" s="70">
        <v>102258.0</v>
      </c>
      <c r="M199" s="75"/>
      <c r="N199" s="75"/>
      <c r="O199" s="50" t="s">
        <v>336</v>
      </c>
      <c r="P199" s="70">
        <v>4.0</v>
      </c>
      <c r="Q199" s="70">
        <v>1.0</v>
      </c>
      <c r="R199" s="50" t="s">
        <v>1084</v>
      </c>
      <c r="S199" s="75"/>
      <c r="T199" s="75"/>
      <c r="U199" s="50" t="s">
        <v>2275</v>
      </c>
      <c r="W199" s="73" t="s">
        <v>2276</v>
      </c>
      <c r="Y199" s="50" t="s">
        <v>1075</v>
      </c>
      <c r="Z199" s="50" t="s">
        <v>1076</v>
      </c>
      <c r="AA199" s="75"/>
      <c r="AB199" s="50" t="s">
        <v>1077</v>
      </c>
      <c r="AC199" s="50" t="s">
        <v>2277</v>
      </c>
      <c r="AE199" s="50"/>
      <c r="AF199" s="50"/>
    </row>
    <row r="200" hidden="1">
      <c r="A200" s="70">
        <v>2501.0</v>
      </c>
      <c r="B200" s="50" t="s">
        <v>401</v>
      </c>
      <c r="C200" s="80">
        <v>4.22E10</v>
      </c>
      <c r="D200" s="50" t="s">
        <v>2278</v>
      </c>
      <c r="E200" s="70">
        <v>2014.0</v>
      </c>
      <c r="F200" s="50" t="s">
        <v>109</v>
      </c>
      <c r="G200" s="50" t="s">
        <v>1069</v>
      </c>
      <c r="H200" s="50"/>
      <c r="I200" s="50" t="s">
        <v>1201</v>
      </c>
      <c r="J200" s="70">
        <v>5.0</v>
      </c>
      <c r="K200" s="70">
        <v>3.0</v>
      </c>
      <c r="L200" s="70">
        <v>1450007.0</v>
      </c>
      <c r="M200" s="75"/>
      <c r="N200" s="75"/>
      <c r="O200" s="50" t="s">
        <v>336</v>
      </c>
      <c r="P200" s="50" t="s">
        <v>336</v>
      </c>
      <c r="Q200" s="70">
        <v>1.0</v>
      </c>
      <c r="R200" s="50" t="s">
        <v>1084</v>
      </c>
      <c r="S200" s="75"/>
      <c r="T200" s="75"/>
      <c r="U200" s="50" t="s">
        <v>2279</v>
      </c>
      <c r="W200" s="73" t="s">
        <v>2280</v>
      </c>
      <c r="Y200" s="50" t="s">
        <v>1075</v>
      </c>
      <c r="Z200" s="50" t="s">
        <v>1076</v>
      </c>
      <c r="AA200" s="75"/>
      <c r="AB200" s="50" t="s">
        <v>1077</v>
      </c>
      <c r="AC200" s="50" t="s">
        <v>2281</v>
      </c>
      <c r="AE200" s="50"/>
      <c r="AF200" s="50"/>
    </row>
    <row r="201">
      <c r="A201" s="70">
        <v>2925.0</v>
      </c>
      <c r="B201" s="50" t="s">
        <v>2282</v>
      </c>
      <c r="C201" s="50" t="s">
        <v>2283</v>
      </c>
      <c r="D201" s="50" t="s">
        <v>2284</v>
      </c>
      <c r="E201" s="70">
        <v>2013.0</v>
      </c>
      <c r="F201" s="42" t="s">
        <v>674</v>
      </c>
      <c r="G201" s="42" t="s">
        <v>1137</v>
      </c>
      <c r="H201" s="50" t="s">
        <v>1516</v>
      </c>
      <c r="I201" s="50" t="s">
        <v>2285</v>
      </c>
      <c r="J201" s="70">
        <v>61.0</v>
      </c>
      <c r="K201" s="70">
        <v>2.0</v>
      </c>
      <c r="L201" s="75"/>
      <c r="M201" s="70">
        <v>248.0</v>
      </c>
      <c r="N201" s="70">
        <v>273.0</v>
      </c>
      <c r="O201" s="50" t="s">
        <v>336</v>
      </c>
      <c r="P201" s="70">
        <v>8.0</v>
      </c>
      <c r="Q201" s="70">
        <v>0.0</v>
      </c>
      <c r="R201" s="50" t="s">
        <v>1119</v>
      </c>
      <c r="S201" s="50" t="s">
        <v>336</v>
      </c>
      <c r="T201" s="75"/>
      <c r="U201" s="50" t="s">
        <v>2286</v>
      </c>
      <c r="W201" s="73" t="s">
        <v>2287</v>
      </c>
      <c r="X201" s="50" t="s">
        <v>336</v>
      </c>
      <c r="Y201" s="50" t="s">
        <v>1075</v>
      </c>
      <c r="Z201" s="50" t="s">
        <v>1076</v>
      </c>
      <c r="AA201" s="50" t="s">
        <v>1114</v>
      </c>
      <c r="AB201" s="50" t="s">
        <v>1077</v>
      </c>
      <c r="AC201" s="50" t="s">
        <v>2288</v>
      </c>
    </row>
    <row r="202" hidden="1">
      <c r="A202" s="70">
        <v>1214.0</v>
      </c>
      <c r="B202" s="50" t="s">
        <v>286</v>
      </c>
      <c r="C202" s="80">
        <v>6.7E9</v>
      </c>
      <c r="D202" s="50" t="s">
        <v>2289</v>
      </c>
      <c r="E202" s="70">
        <v>2018.0</v>
      </c>
      <c r="F202" s="50" t="s">
        <v>91</v>
      </c>
      <c r="G202" s="50" t="s">
        <v>1069</v>
      </c>
      <c r="H202" s="50"/>
      <c r="I202" s="50" t="s">
        <v>1157</v>
      </c>
      <c r="J202" s="70">
        <v>147.0</v>
      </c>
      <c r="K202" s="88">
        <v>43832.0</v>
      </c>
      <c r="L202" s="75"/>
      <c r="M202" s="70">
        <v>47.0</v>
      </c>
      <c r="N202" s="70">
        <v>59.0</v>
      </c>
      <c r="O202" s="50" t="s">
        <v>336</v>
      </c>
      <c r="P202" s="70">
        <v>10.0</v>
      </c>
      <c r="Q202" s="70">
        <v>1.0</v>
      </c>
      <c r="R202" s="50" t="s">
        <v>1269</v>
      </c>
      <c r="S202" s="75"/>
      <c r="T202" s="75"/>
      <c r="U202" s="50" t="s">
        <v>2290</v>
      </c>
      <c r="W202" s="73" t="s">
        <v>2291</v>
      </c>
      <c r="Y202" s="50" t="s">
        <v>1075</v>
      </c>
      <c r="Z202" s="50" t="s">
        <v>1076</v>
      </c>
      <c r="AA202" s="50" t="s">
        <v>1114</v>
      </c>
      <c r="AB202" s="50" t="s">
        <v>1077</v>
      </c>
      <c r="AC202" s="50" t="s">
        <v>2292</v>
      </c>
      <c r="AE202" s="50"/>
      <c r="AF202" s="50"/>
    </row>
    <row r="203" hidden="1">
      <c r="A203" s="70">
        <v>1212.0</v>
      </c>
      <c r="B203" s="50" t="s">
        <v>660</v>
      </c>
      <c r="C203" s="50" t="s">
        <v>1492</v>
      </c>
      <c r="D203" s="50" t="s">
        <v>2293</v>
      </c>
      <c r="E203" s="70">
        <v>2018.0</v>
      </c>
      <c r="F203" s="50" t="s">
        <v>80</v>
      </c>
      <c r="G203" s="50" t="s">
        <v>1137</v>
      </c>
      <c r="H203" s="50" t="s">
        <v>2294</v>
      </c>
      <c r="I203" s="50" t="s">
        <v>2064</v>
      </c>
      <c r="J203" s="70">
        <v>11.0</v>
      </c>
      <c r="K203" s="70">
        <v>3.0</v>
      </c>
      <c r="L203" s="75"/>
      <c r="M203" s="70">
        <v>627.0</v>
      </c>
      <c r="N203" s="70">
        <v>639.0</v>
      </c>
      <c r="O203" s="50" t="s">
        <v>336</v>
      </c>
      <c r="P203" s="70">
        <v>3.0</v>
      </c>
      <c r="Q203" s="70">
        <v>1.0</v>
      </c>
      <c r="R203" s="50" t="s">
        <v>1269</v>
      </c>
      <c r="S203" s="75"/>
      <c r="T203" s="75"/>
      <c r="U203" s="50" t="s">
        <v>2295</v>
      </c>
      <c r="W203" s="73" t="s">
        <v>2296</v>
      </c>
      <c r="Y203" s="50" t="s">
        <v>1075</v>
      </c>
      <c r="Z203" s="50" t="s">
        <v>1076</v>
      </c>
      <c r="AA203" s="50" t="s">
        <v>1114</v>
      </c>
      <c r="AB203" s="50" t="s">
        <v>1077</v>
      </c>
      <c r="AC203" s="50" t="s">
        <v>2297</v>
      </c>
      <c r="AE203" s="50"/>
      <c r="AF203" s="50"/>
    </row>
    <row r="204" hidden="1">
      <c r="A204" s="70">
        <v>2270.0</v>
      </c>
      <c r="B204" s="50" t="s">
        <v>406</v>
      </c>
      <c r="C204" s="80">
        <v>7.0E9</v>
      </c>
      <c r="D204" s="50" t="s">
        <v>2298</v>
      </c>
      <c r="E204" s="70">
        <v>2015.0</v>
      </c>
      <c r="F204" s="50" t="s">
        <v>109</v>
      </c>
      <c r="G204" s="50" t="s">
        <v>1069</v>
      </c>
      <c r="H204" s="50"/>
      <c r="I204" s="50" t="s">
        <v>1157</v>
      </c>
      <c r="J204" s="70">
        <v>130.0</v>
      </c>
      <c r="K204" s="70">
        <v>2.0</v>
      </c>
      <c r="L204" s="75"/>
      <c r="M204" s="70">
        <v>313.0</v>
      </c>
      <c r="N204" s="70">
        <v>326.0</v>
      </c>
      <c r="O204" s="50" t="s">
        <v>336</v>
      </c>
      <c r="P204" s="70">
        <v>71.0</v>
      </c>
      <c r="Q204" s="70">
        <v>1.0</v>
      </c>
      <c r="R204" s="50" t="s">
        <v>1084</v>
      </c>
      <c r="S204" s="75"/>
      <c r="T204" s="75"/>
      <c r="U204" s="50" t="s">
        <v>2299</v>
      </c>
      <c r="W204" s="73" t="s">
        <v>2300</v>
      </c>
      <c r="Y204" s="50" t="s">
        <v>1075</v>
      </c>
      <c r="Z204" s="50" t="s">
        <v>1076</v>
      </c>
      <c r="AA204" s="50" t="s">
        <v>1114</v>
      </c>
      <c r="AB204" s="50" t="s">
        <v>1077</v>
      </c>
      <c r="AC204" s="50" t="s">
        <v>2301</v>
      </c>
      <c r="AE204" s="50"/>
      <c r="AF204" s="50"/>
    </row>
    <row r="205" hidden="1">
      <c r="A205" s="50">
        <v>3156.0</v>
      </c>
      <c r="B205" s="50" t="s">
        <v>2302</v>
      </c>
      <c r="C205" s="50">
        <v>2.04E10</v>
      </c>
      <c r="D205" s="50" t="s">
        <v>2303</v>
      </c>
      <c r="E205" s="50">
        <v>2011.0</v>
      </c>
      <c r="F205" s="50" t="s">
        <v>758</v>
      </c>
      <c r="G205" s="50" t="s">
        <v>1137</v>
      </c>
      <c r="H205" s="50" t="s">
        <v>2304</v>
      </c>
      <c r="I205" s="50" t="s">
        <v>2305</v>
      </c>
      <c r="J205" s="50">
        <v>28.0</v>
      </c>
      <c r="K205" s="50">
        <v>6.0</v>
      </c>
      <c r="L205" s="50"/>
      <c r="M205" s="50">
        <v>38.0</v>
      </c>
      <c r="N205" s="50">
        <v>41.0</v>
      </c>
      <c r="O205" s="50" t="s">
        <v>336</v>
      </c>
      <c r="P205" s="50">
        <v>1.0</v>
      </c>
      <c r="Q205" s="50">
        <v>1.0</v>
      </c>
      <c r="R205" s="50" t="s">
        <v>1119</v>
      </c>
      <c r="S205" s="50"/>
      <c r="T205" s="50"/>
      <c r="U205" s="50"/>
      <c r="V205" s="50"/>
      <c r="W205" s="73" t="s">
        <v>2306</v>
      </c>
      <c r="X205" s="50"/>
      <c r="Y205" s="50" t="s">
        <v>1075</v>
      </c>
      <c r="Z205" s="50" t="s">
        <v>1076</v>
      </c>
      <c r="AA205" s="50"/>
      <c r="AB205" s="50" t="s">
        <v>1077</v>
      </c>
      <c r="AC205" s="50" t="s">
        <v>2307</v>
      </c>
      <c r="AD205" s="50"/>
      <c r="AE205" s="50"/>
      <c r="AF205" s="50"/>
    </row>
    <row r="206" hidden="1">
      <c r="A206" s="90">
        <v>729.0</v>
      </c>
      <c r="B206" s="91" t="s">
        <v>430</v>
      </c>
      <c r="C206" s="92">
        <v>6.7E9</v>
      </c>
      <c r="D206" s="91" t="s">
        <v>2308</v>
      </c>
      <c r="E206" s="90">
        <v>2019.0</v>
      </c>
      <c r="F206" s="91" t="s">
        <v>758</v>
      </c>
      <c r="G206" s="91" t="s">
        <v>2309</v>
      </c>
      <c r="H206" s="91" t="s">
        <v>2310</v>
      </c>
      <c r="I206" s="91" t="s">
        <v>1110</v>
      </c>
      <c r="J206" s="90">
        <v>94.0</v>
      </c>
      <c r="K206" s="93"/>
      <c r="L206" s="93"/>
      <c r="M206" s="90">
        <v>140.0</v>
      </c>
      <c r="N206" s="90">
        <v>160.0</v>
      </c>
      <c r="O206" s="91" t="s">
        <v>336</v>
      </c>
      <c r="P206" s="90">
        <v>26.0</v>
      </c>
      <c r="Q206" s="90">
        <v>1.0</v>
      </c>
      <c r="R206" s="91" t="s">
        <v>1084</v>
      </c>
      <c r="S206" s="93"/>
      <c r="T206" s="93"/>
      <c r="U206" s="91" t="s">
        <v>2311</v>
      </c>
      <c r="W206" s="94" t="s">
        <v>2312</v>
      </c>
      <c r="Y206" s="91" t="s">
        <v>1075</v>
      </c>
      <c r="Z206" s="91" t="s">
        <v>1076</v>
      </c>
      <c r="AA206" s="93"/>
      <c r="AB206" s="91" t="s">
        <v>1077</v>
      </c>
      <c r="AC206" s="91" t="s">
        <v>2313</v>
      </c>
      <c r="AE206" s="91"/>
      <c r="AF206" s="91"/>
    </row>
    <row r="207" hidden="1">
      <c r="A207" s="70">
        <v>436.0</v>
      </c>
      <c r="B207" s="50" t="s">
        <v>409</v>
      </c>
      <c r="C207" s="50" t="s">
        <v>2314</v>
      </c>
      <c r="D207" s="50" t="s">
        <v>2315</v>
      </c>
      <c r="E207" s="70">
        <v>2019.0</v>
      </c>
      <c r="F207" s="50" t="s">
        <v>109</v>
      </c>
      <c r="G207" s="50" t="s">
        <v>1069</v>
      </c>
      <c r="H207" s="50"/>
      <c r="I207" s="50" t="s">
        <v>2316</v>
      </c>
      <c r="J207" s="70">
        <v>127.0</v>
      </c>
      <c r="K207" s="70">
        <v>6.0</v>
      </c>
      <c r="L207" s="75"/>
      <c r="M207" s="70">
        <v>2684.0</v>
      </c>
      <c r="N207" s="70">
        <v>2734.0</v>
      </c>
      <c r="O207" s="50" t="s">
        <v>336</v>
      </c>
      <c r="P207" s="70">
        <v>12.0</v>
      </c>
      <c r="Q207" s="70">
        <v>1.0</v>
      </c>
      <c r="R207" s="50" t="s">
        <v>1084</v>
      </c>
      <c r="S207" s="75"/>
      <c r="T207" s="75"/>
      <c r="U207" s="50" t="s">
        <v>2317</v>
      </c>
      <c r="W207" s="73" t="s">
        <v>2318</v>
      </c>
      <c r="Y207" s="50" t="s">
        <v>1075</v>
      </c>
      <c r="Z207" s="50" t="s">
        <v>1076</v>
      </c>
      <c r="AA207" s="75"/>
      <c r="AB207" s="50" t="s">
        <v>1077</v>
      </c>
      <c r="AC207" s="50" t="s">
        <v>2319</v>
      </c>
      <c r="AE207" s="50"/>
      <c r="AF207" s="50"/>
    </row>
    <row r="208" hidden="1">
      <c r="A208" s="70">
        <v>2890.0</v>
      </c>
      <c r="B208" s="50" t="s">
        <v>2320</v>
      </c>
      <c r="C208" s="50" t="s">
        <v>2321</v>
      </c>
      <c r="D208" s="50" t="s">
        <v>2322</v>
      </c>
      <c r="E208" s="70">
        <v>2013.0</v>
      </c>
      <c r="F208" s="50" t="s">
        <v>109</v>
      </c>
      <c r="G208" s="50" t="s">
        <v>1137</v>
      </c>
      <c r="H208" s="50" t="s">
        <v>2323</v>
      </c>
      <c r="I208" s="50" t="s">
        <v>2324</v>
      </c>
      <c r="J208" s="70">
        <v>3.0</v>
      </c>
      <c r="K208" s="70">
        <v>4.0</v>
      </c>
      <c r="L208" s="75"/>
      <c r="M208" s="70">
        <v>369.0</v>
      </c>
      <c r="N208" s="70">
        <v>375.0</v>
      </c>
      <c r="O208" s="50" t="s">
        <v>336</v>
      </c>
      <c r="P208" s="70">
        <v>14.0</v>
      </c>
      <c r="Q208" s="70">
        <v>1.0</v>
      </c>
      <c r="R208" s="50" t="s">
        <v>1119</v>
      </c>
      <c r="S208" s="75"/>
      <c r="T208" s="75"/>
      <c r="U208" s="50" t="s">
        <v>2325</v>
      </c>
      <c r="W208" s="73" t="s">
        <v>2326</v>
      </c>
      <c r="Y208" s="50" t="s">
        <v>1075</v>
      </c>
      <c r="Z208" s="50" t="s">
        <v>1076</v>
      </c>
      <c r="AA208" s="75"/>
      <c r="AB208" s="50" t="s">
        <v>1077</v>
      </c>
      <c r="AC208" s="50" t="s">
        <v>2327</v>
      </c>
      <c r="AE208" s="50"/>
      <c r="AF208" s="50"/>
    </row>
    <row r="209" hidden="1">
      <c r="A209" s="70">
        <v>2580.0</v>
      </c>
      <c r="B209" s="50" t="s">
        <v>2328</v>
      </c>
      <c r="C209" s="80">
        <v>7.0E9</v>
      </c>
      <c r="D209" s="50" t="s">
        <v>2329</v>
      </c>
      <c r="E209" s="70">
        <v>2014.0</v>
      </c>
      <c r="F209" s="50" t="s">
        <v>91</v>
      </c>
      <c r="G209" s="50" t="s">
        <v>1137</v>
      </c>
      <c r="H209" s="50" t="s">
        <v>2330</v>
      </c>
      <c r="I209" s="50" t="s">
        <v>2331</v>
      </c>
      <c r="J209" s="70">
        <v>25.0</v>
      </c>
      <c r="K209" s="70">
        <v>1.0</v>
      </c>
      <c r="L209" s="75"/>
      <c r="M209" s="70">
        <v>131.0</v>
      </c>
      <c r="N209" s="70">
        <v>183.0</v>
      </c>
      <c r="O209" s="50" t="s">
        <v>336</v>
      </c>
      <c r="P209" s="70">
        <v>2.0</v>
      </c>
      <c r="Q209" s="70">
        <v>1.0</v>
      </c>
      <c r="R209" s="50" t="s">
        <v>1084</v>
      </c>
      <c r="S209" s="75"/>
      <c r="T209" s="75"/>
      <c r="U209" s="75"/>
      <c r="V209" s="75"/>
      <c r="W209" s="73" t="s">
        <v>2332</v>
      </c>
      <c r="Y209" s="50" t="s">
        <v>1075</v>
      </c>
      <c r="Z209" s="50" t="s">
        <v>1076</v>
      </c>
      <c r="AA209" s="75"/>
      <c r="AB209" s="50" t="s">
        <v>1077</v>
      </c>
      <c r="AC209" s="50" t="s">
        <v>2333</v>
      </c>
      <c r="AE209" s="50"/>
      <c r="AF209" s="50"/>
    </row>
    <row r="210" hidden="1">
      <c r="A210" s="70">
        <v>3372.0</v>
      </c>
      <c r="B210" s="50" t="s">
        <v>2334</v>
      </c>
      <c r="C210" s="50" t="s">
        <v>2335</v>
      </c>
      <c r="D210" s="50" t="s">
        <v>2336</v>
      </c>
      <c r="E210" s="70">
        <v>2009.0</v>
      </c>
      <c r="F210" s="50" t="s">
        <v>128</v>
      </c>
      <c r="G210" s="50" t="s">
        <v>1137</v>
      </c>
      <c r="H210" s="86" t="s">
        <v>2218</v>
      </c>
      <c r="I210" s="50" t="s">
        <v>1462</v>
      </c>
      <c r="J210" s="70">
        <v>37.0</v>
      </c>
      <c r="K210" s="70">
        <v>3.0</v>
      </c>
      <c r="L210" s="75"/>
      <c r="M210" s="70">
        <v>1032.0</v>
      </c>
      <c r="N210" s="70">
        <v>1040.0</v>
      </c>
      <c r="O210" s="50" t="s">
        <v>336</v>
      </c>
      <c r="P210" s="70">
        <v>16.0</v>
      </c>
      <c r="Q210" s="50" t="s">
        <v>336</v>
      </c>
      <c r="R210" s="50" t="s">
        <v>1119</v>
      </c>
      <c r="S210" s="70">
        <v>1.0</v>
      </c>
      <c r="T210" s="50" t="s">
        <v>1084</v>
      </c>
      <c r="U210" s="50" t="s">
        <v>2337</v>
      </c>
      <c r="W210" s="73" t="s">
        <v>2338</v>
      </c>
      <c r="Y210" s="50" t="s">
        <v>1075</v>
      </c>
      <c r="Z210" s="50" t="s">
        <v>1076</v>
      </c>
      <c r="AA210" s="75"/>
      <c r="AB210" s="50" t="s">
        <v>1077</v>
      </c>
      <c r="AC210" s="50" t="s">
        <v>2339</v>
      </c>
      <c r="AE210" s="50"/>
      <c r="AF210" s="50"/>
    </row>
    <row r="211" hidden="1">
      <c r="A211" s="50">
        <v>1685.0</v>
      </c>
      <c r="B211" s="50" t="s">
        <v>926</v>
      </c>
      <c r="C211" s="50">
        <v>5.72E10</v>
      </c>
      <c r="D211" s="50" t="s">
        <v>2340</v>
      </c>
      <c r="E211" s="50">
        <v>2017.0</v>
      </c>
      <c r="F211" s="50" t="s">
        <v>758</v>
      </c>
      <c r="G211" s="50" t="s">
        <v>1069</v>
      </c>
      <c r="H211" s="50"/>
      <c r="I211" s="50" t="s">
        <v>2341</v>
      </c>
      <c r="J211" s="50">
        <v>2017.0</v>
      </c>
      <c r="K211" s="50">
        <v>3.0</v>
      </c>
      <c r="L211" s="50"/>
      <c r="M211" s="50">
        <v>25.0</v>
      </c>
      <c r="N211" s="50">
        <v>39.0</v>
      </c>
      <c r="O211" s="50" t="s">
        <v>336</v>
      </c>
      <c r="P211" s="50" t="s">
        <v>336</v>
      </c>
      <c r="Q211" s="50">
        <v>1.0</v>
      </c>
      <c r="R211" s="50" t="s">
        <v>1084</v>
      </c>
      <c r="S211" s="50"/>
      <c r="T211" s="50"/>
      <c r="U211" s="50" t="s">
        <v>2342</v>
      </c>
      <c r="V211" s="50"/>
      <c r="W211" s="73" t="s">
        <v>2343</v>
      </c>
      <c r="X211" s="50"/>
      <c r="Y211" s="50" t="s">
        <v>1075</v>
      </c>
      <c r="Z211" s="50" t="s">
        <v>1076</v>
      </c>
      <c r="AA211" s="50"/>
      <c r="AB211" s="50" t="s">
        <v>1077</v>
      </c>
      <c r="AC211" s="50" t="s">
        <v>2344</v>
      </c>
      <c r="AD211" s="50"/>
      <c r="AE211" s="50"/>
      <c r="AF211" s="50"/>
    </row>
    <row r="212" hidden="1">
      <c r="A212" s="70">
        <v>3018.0</v>
      </c>
      <c r="B212" s="50" t="s">
        <v>2345</v>
      </c>
      <c r="C212" s="50" t="s">
        <v>2346</v>
      </c>
      <c r="D212" s="50" t="s">
        <v>2347</v>
      </c>
      <c r="E212" s="70">
        <v>2012.0</v>
      </c>
      <c r="F212" s="50" t="s">
        <v>80</v>
      </c>
      <c r="G212" s="50" t="s">
        <v>1137</v>
      </c>
      <c r="H212" s="50" t="s">
        <v>2348</v>
      </c>
      <c r="I212" s="50" t="s">
        <v>1409</v>
      </c>
      <c r="J212" s="70">
        <v>6.0</v>
      </c>
      <c r="K212" s="75"/>
      <c r="L212" s="75"/>
      <c r="M212" s="75"/>
      <c r="N212" s="75"/>
      <c r="O212" s="50" t="s">
        <v>336</v>
      </c>
      <c r="P212" s="70">
        <v>35.0</v>
      </c>
      <c r="Q212" s="50" t="s">
        <v>336</v>
      </c>
      <c r="R212" s="50" t="s">
        <v>1119</v>
      </c>
      <c r="S212" s="70">
        <v>1.0</v>
      </c>
      <c r="T212" s="50" t="s">
        <v>1084</v>
      </c>
      <c r="U212" s="50" t="s">
        <v>2349</v>
      </c>
      <c r="W212" s="73" t="s">
        <v>2350</v>
      </c>
      <c r="Y212" s="50" t="s">
        <v>1075</v>
      </c>
      <c r="Z212" s="50" t="s">
        <v>1076</v>
      </c>
      <c r="AA212" s="50" t="s">
        <v>1114</v>
      </c>
      <c r="AB212" s="50" t="s">
        <v>1077</v>
      </c>
      <c r="AC212" s="50" t="s">
        <v>2351</v>
      </c>
      <c r="AE212" s="50"/>
      <c r="AF212" s="50"/>
    </row>
    <row r="213" hidden="1">
      <c r="A213" s="70">
        <v>344.0</v>
      </c>
      <c r="B213" s="50" t="s">
        <v>2352</v>
      </c>
      <c r="C213" s="50" t="s">
        <v>2353</v>
      </c>
      <c r="D213" s="50" t="s">
        <v>2354</v>
      </c>
      <c r="E213" s="70">
        <v>2020.0</v>
      </c>
      <c r="F213" s="50" t="s">
        <v>109</v>
      </c>
      <c r="G213" s="50" t="s">
        <v>1137</v>
      </c>
      <c r="H213" s="50" t="s">
        <v>2355</v>
      </c>
      <c r="I213" s="50" t="s">
        <v>1157</v>
      </c>
      <c r="K213" s="75"/>
      <c r="L213" s="75"/>
      <c r="M213" s="75"/>
      <c r="N213" s="75"/>
      <c r="O213" s="50" t="s">
        <v>336</v>
      </c>
      <c r="P213" s="50" t="s">
        <v>336</v>
      </c>
      <c r="Q213" s="50" t="s">
        <v>336</v>
      </c>
      <c r="R213" s="50" t="s">
        <v>1084</v>
      </c>
      <c r="S213" s="70">
        <v>1.0</v>
      </c>
      <c r="T213" s="50" t="s">
        <v>1189</v>
      </c>
      <c r="U213" s="50" t="s">
        <v>2356</v>
      </c>
      <c r="W213" s="73" t="s">
        <v>2357</v>
      </c>
      <c r="Y213" s="50" t="s">
        <v>1075</v>
      </c>
      <c r="Z213" s="50" t="s">
        <v>1183</v>
      </c>
      <c r="AA213" s="50" t="s">
        <v>1114</v>
      </c>
      <c r="AB213" s="50" t="s">
        <v>1077</v>
      </c>
      <c r="AC213" s="50" t="s">
        <v>2358</v>
      </c>
      <c r="AE213" s="50"/>
      <c r="AF213" s="50"/>
    </row>
    <row r="214" hidden="1">
      <c r="A214" s="70">
        <v>2893.0</v>
      </c>
      <c r="B214" s="50" t="s">
        <v>514</v>
      </c>
      <c r="C214" s="50" t="s">
        <v>1380</v>
      </c>
      <c r="D214" s="50" t="s">
        <v>2359</v>
      </c>
      <c r="E214" s="70">
        <v>2013.0</v>
      </c>
      <c r="F214" s="50" t="s">
        <v>91</v>
      </c>
      <c r="G214" s="50" t="s">
        <v>1069</v>
      </c>
      <c r="H214" s="50"/>
      <c r="I214" s="50" t="s">
        <v>1157</v>
      </c>
      <c r="J214" s="70">
        <v>117.0</v>
      </c>
      <c r="K214" s="70">
        <v>3.0</v>
      </c>
      <c r="L214" s="75"/>
      <c r="M214" s="70">
        <v>515.0</v>
      </c>
      <c r="N214" s="70">
        <v>530.0</v>
      </c>
      <c r="O214" s="50" t="s">
        <v>336</v>
      </c>
      <c r="P214" s="70">
        <v>62.0</v>
      </c>
      <c r="Q214" s="50" t="s">
        <v>336</v>
      </c>
      <c r="R214" s="50" t="s">
        <v>1119</v>
      </c>
      <c r="S214" s="70">
        <v>1.0</v>
      </c>
      <c r="T214" s="50" t="s">
        <v>1084</v>
      </c>
      <c r="U214" s="50" t="s">
        <v>2360</v>
      </c>
      <c r="W214" s="73" t="s">
        <v>2361</v>
      </c>
      <c r="Y214" s="50" t="s">
        <v>1075</v>
      </c>
      <c r="Z214" s="50" t="s">
        <v>1076</v>
      </c>
      <c r="AA214" s="75"/>
      <c r="AB214" s="50" t="s">
        <v>1077</v>
      </c>
      <c r="AC214" s="50" t="s">
        <v>2362</v>
      </c>
      <c r="AE214" s="50"/>
      <c r="AF214" s="50"/>
    </row>
    <row r="215" hidden="1">
      <c r="A215" s="70">
        <v>1104.0</v>
      </c>
      <c r="B215" s="50" t="s">
        <v>2363</v>
      </c>
      <c r="C215" s="50" t="s">
        <v>2364</v>
      </c>
      <c r="D215" s="50" t="s">
        <v>2365</v>
      </c>
      <c r="E215" s="70">
        <v>2018.0</v>
      </c>
      <c r="F215" s="50" t="s">
        <v>80</v>
      </c>
      <c r="G215" s="50" t="s">
        <v>1137</v>
      </c>
      <c r="H215" s="50" t="s">
        <v>2366</v>
      </c>
      <c r="I215" s="50" t="s">
        <v>2367</v>
      </c>
      <c r="J215" s="70">
        <v>31.0</v>
      </c>
      <c r="K215" s="70">
        <v>2.0</v>
      </c>
      <c r="L215" s="75"/>
      <c r="M215" s="70">
        <v>122.0</v>
      </c>
      <c r="N215" s="70">
        <v>134.0</v>
      </c>
      <c r="O215" s="50" t="s">
        <v>336</v>
      </c>
      <c r="P215" s="70">
        <v>5.0</v>
      </c>
      <c r="Q215" s="70">
        <v>1.0</v>
      </c>
      <c r="R215" s="50" t="s">
        <v>1269</v>
      </c>
      <c r="S215" s="75"/>
      <c r="T215" s="75"/>
      <c r="U215" s="50" t="s">
        <v>2368</v>
      </c>
      <c r="W215" s="73" t="s">
        <v>2369</v>
      </c>
      <c r="Y215" s="50" t="s">
        <v>1075</v>
      </c>
      <c r="Z215" s="50" t="s">
        <v>1076</v>
      </c>
      <c r="AA215" s="50" t="s">
        <v>1114</v>
      </c>
      <c r="AB215" s="50" t="s">
        <v>1077</v>
      </c>
      <c r="AC215" s="50" t="s">
        <v>2370</v>
      </c>
      <c r="AE215" s="50"/>
      <c r="AF215" s="50"/>
    </row>
    <row r="216">
      <c r="A216" s="70">
        <v>3524.0</v>
      </c>
      <c r="B216" s="50" t="s">
        <v>2371</v>
      </c>
      <c r="C216" s="50" t="s">
        <v>2372</v>
      </c>
      <c r="D216" s="50" t="s">
        <v>2373</v>
      </c>
      <c r="E216" s="70">
        <v>2006.0</v>
      </c>
      <c r="F216" s="42" t="s">
        <v>674</v>
      </c>
      <c r="G216" s="42" t="s">
        <v>1137</v>
      </c>
      <c r="I216" s="50" t="s">
        <v>2374</v>
      </c>
      <c r="J216" s="70">
        <v>49.0</v>
      </c>
      <c r="K216" s="70">
        <v>4.0</v>
      </c>
      <c r="L216" s="75"/>
      <c r="M216" s="70">
        <v>533.0</v>
      </c>
      <c r="N216" s="70">
        <v>553.0</v>
      </c>
      <c r="O216" s="50" t="s">
        <v>336</v>
      </c>
      <c r="P216" s="70">
        <v>5.0</v>
      </c>
      <c r="Q216" s="70">
        <v>0.0</v>
      </c>
      <c r="R216" s="50" t="s">
        <v>1119</v>
      </c>
      <c r="S216" s="70">
        <v>1.0</v>
      </c>
      <c r="T216" s="50" t="s">
        <v>1084</v>
      </c>
      <c r="U216" s="50" t="s">
        <v>2375</v>
      </c>
      <c r="W216" s="73" t="s">
        <v>2376</v>
      </c>
      <c r="X216" s="50" t="s">
        <v>336</v>
      </c>
      <c r="Y216" s="50" t="s">
        <v>1075</v>
      </c>
      <c r="Z216" s="50" t="s">
        <v>1076</v>
      </c>
      <c r="AA216" s="75"/>
      <c r="AB216" s="50" t="s">
        <v>1077</v>
      </c>
      <c r="AC216" s="50" t="s">
        <v>2377</v>
      </c>
    </row>
    <row r="217" hidden="1">
      <c r="A217" s="50">
        <v>658.0</v>
      </c>
      <c r="B217" s="50" t="s">
        <v>2378</v>
      </c>
      <c r="C217" s="50" t="s">
        <v>2379</v>
      </c>
      <c r="D217" s="50" t="s">
        <v>2380</v>
      </c>
      <c r="E217" s="50">
        <v>2019.0</v>
      </c>
      <c r="F217" s="50" t="s">
        <v>758</v>
      </c>
      <c r="G217" s="50" t="s">
        <v>1137</v>
      </c>
      <c r="H217" s="50" t="s">
        <v>2381</v>
      </c>
      <c r="I217" s="50" t="s">
        <v>2382</v>
      </c>
      <c r="J217" s="50">
        <v>53.0</v>
      </c>
      <c r="K217" s="50">
        <v>10.0</v>
      </c>
      <c r="L217" s="50"/>
      <c r="M217" s="50">
        <v>6073.0</v>
      </c>
      <c r="N217" s="50">
        <v>6080.0</v>
      </c>
      <c r="O217" s="50" t="s">
        <v>336</v>
      </c>
      <c r="P217" s="50">
        <v>3.0</v>
      </c>
      <c r="Q217" s="50" t="s">
        <v>336</v>
      </c>
      <c r="R217" s="50" t="s">
        <v>1189</v>
      </c>
      <c r="S217" s="50">
        <v>1.0</v>
      </c>
      <c r="T217" s="50" t="s">
        <v>1084</v>
      </c>
      <c r="U217" s="50" t="s">
        <v>2383</v>
      </c>
      <c r="V217" s="50"/>
      <c r="W217" s="73" t="s">
        <v>2384</v>
      </c>
      <c r="X217" s="50"/>
      <c r="Y217" s="50" t="s">
        <v>1075</v>
      </c>
      <c r="Z217" s="50" t="s">
        <v>1076</v>
      </c>
      <c r="AA217" s="50" t="s">
        <v>1114</v>
      </c>
      <c r="AB217" s="50" t="s">
        <v>1077</v>
      </c>
      <c r="AC217" s="50" t="s">
        <v>2385</v>
      </c>
      <c r="AD217" s="50"/>
      <c r="AE217" s="50"/>
      <c r="AF217" s="50"/>
    </row>
    <row r="218" hidden="1">
      <c r="A218" s="70">
        <v>1286.0</v>
      </c>
      <c r="B218" s="50" t="s">
        <v>280</v>
      </c>
      <c r="C218" s="50" t="s">
        <v>2386</v>
      </c>
      <c r="D218" s="50" t="s">
        <v>2387</v>
      </c>
      <c r="E218" s="70">
        <v>2018.0</v>
      </c>
      <c r="F218" s="50" t="s">
        <v>128</v>
      </c>
      <c r="G218" s="50" t="s">
        <v>1069</v>
      </c>
      <c r="H218" s="50"/>
      <c r="I218" s="50" t="s">
        <v>1699</v>
      </c>
      <c r="J218" s="70">
        <v>51.0</v>
      </c>
      <c r="K218" s="70">
        <v>5.0</v>
      </c>
      <c r="L218" s="75"/>
      <c r="M218" s="70">
        <v>126.0</v>
      </c>
      <c r="N218" s="70">
        <v>131.0</v>
      </c>
      <c r="O218" s="50" t="s">
        <v>336</v>
      </c>
      <c r="P218" s="50" t="s">
        <v>336</v>
      </c>
      <c r="Q218" s="70">
        <v>1.0</v>
      </c>
      <c r="R218" s="50" t="s">
        <v>1084</v>
      </c>
      <c r="S218" s="75"/>
      <c r="T218" s="75"/>
      <c r="U218" s="50" t="s">
        <v>2388</v>
      </c>
      <c r="W218" s="73" t="s">
        <v>2389</v>
      </c>
      <c r="Y218" s="50" t="s">
        <v>1075</v>
      </c>
      <c r="Z218" s="50" t="s">
        <v>1076</v>
      </c>
      <c r="AA218" s="50" t="s">
        <v>1114</v>
      </c>
      <c r="AB218" s="50" t="s">
        <v>1077</v>
      </c>
      <c r="AC218" s="50" t="s">
        <v>2390</v>
      </c>
      <c r="AE218" s="50"/>
      <c r="AF218" s="50"/>
    </row>
    <row r="219">
      <c r="A219" s="70">
        <v>3709.0</v>
      </c>
      <c r="B219" s="50" t="s">
        <v>2391</v>
      </c>
      <c r="C219" s="50" t="s">
        <v>336</v>
      </c>
      <c r="D219" s="50" t="s">
        <v>2392</v>
      </c>
      <c r="E219" s="70">
        <v>2017.0</v>
      </c>
      <c r="F219" s="42" t="s">
        <v>674</v>
      </c>
      <c r="G219" s="42" t="s">
        <v>1137</v>
      </c>
      <c r="H219" s="42" t="s">
        <v>2393</v>
      </c>
      <c r="I219" s="50" t="s">
        <v>2394</v>
      </c>
      <c r="J219" s="70">
        <v>115.0</v>
      </c>
      <c r="K219" s="50" t="s">
        <v>2395</v>
      </c>
      <c r="L219" s="75"/>
      <c r="M219" s="70">
        <v>19.0</v>
      </c>
      <c r="N219" s="70">
        <v>21.0</v>
      </c>
      <c r="O219" s="50" t="s">
        <v>336</v>
      </c>
      <c r="P219" s="70">
        <v>0.0</v>
      </c>
      <c r="Q219" s="50" t="s">
        <v>336</v>
      </c>
      <c r="R219" s="50" t="s">
        <v>1119</v>
      </c>
      <c r="S219" s="70">
        <v>0.0</v>
      </c>
      <c r="T219" s="50" t="s">
        <v>1084</v>
      </c>
      <c r="U219" s="75"/>
      <c r="V219" s="75"/>
      <c r="W219" s="50" t="s">
        <v>336</v>
      </c>
      <c r="X219" s="50" t="s">
        <v>336</v>
      </c>
      <c r="Y219" s="50" t="s">
        <v>1731</v>
      </c>
      <c r="Z219" s="50" t="s">
        <v>336</v>
      </c>
      <c r="AA219" s="75"/>
      <c r="AB219" s="50" t="s">
        <v>1733</v>
      </c>
      <c r="AC219" s="50" t="s">
        <v>336</v>
      </c>
    </row>
    <row r="220" hidden="1">
      <c r="A220" s="70">
        <v>3771.0</v>
      </c>
      <c r="B220" s="50" t="s">
        <v>721</v>
      </c>
      <c r="C220" s="50" t="s">
        <v>336</v>
      </c>
      <c r="D220" s="50" t="s">
        <v>2396</v>
      </c>
      <c r="E220" s="70">
        <v>2011.0</v>
      </c>
      <c r="F220" s="50" t="s">
        <v>91</v>
      </c>
      <c r="G220" s="50" t="s">
        <v>1069</v>
      </c>
      <c r="H220" s="50"/>
      <c r="I220" s="50" t="s">
        <v>1217</v>
      </c>
      <c r="J220" s="70">
        <v>5.0</v>
      </c>
      <c r="K220" s="75"/>
      <c r="L220" s="50" t="s">
        <v>336</v>
      </c>
      <c r="M220" s="75"/>
      <c r="N220" s="50" t="s">
        <v>336</v>
      </c>
      <c r="O220" s="50" t="s">
        <v>336</v>
      </c>
      <c r="P220" s="50" t="s">
        <v>336</v>
      </c>
      <c r="Q220" s="50" t="s">
        <v>336</v>
      </c>
      <c r="R220" s="50" t="s">
        <v>1119</v>
      </c>
      <c r="S220" s="70">
        <v>1.0</v>
      </c>
      <c r="T220" s="50" t="s">
        <v>1084</v>
      </c>
      <c r="U220" s="75"/>
      <c r="V220" s="75"/>
      <c r="W220" s="73" t="s">
        <v>2397</v>
      </c>
      <c r="Y220" s="50" t="s">
        <v>1132</v>
      </c>
      <c r="Z220" s="50" t="s">
        <v>336</v>
      </c>
      <c r="AA220" s="50" t="s">
        <v>336</v>
      </c>
      <c r="AB220" s="50" t="s">
        <v>1133</v>
      </c>
      <c r="AC220" s="50" t="s">
        <v>336</v>
      </c>
      <c r="AD220" s="50" t="s">
        <v>336</v>
      </c>
      <c r="AE220" s="50"/>
      <c r="AF220" s="50"/>
    </row>
    <row r="221" hidden="1">
      <c r="A221" s="50">
        <v>173.0</v>
      </c>
      <c r="B221" s="50" t="s">
        <v>2398</v>
      </c>
      <c r="C221" s="50" t="s">
        <v>2399</v>
      </c>
      <c r="D221" s="50" t="s">
        <v>2400</v>
      </c>
      <c r="E221" s="50">
        <v>2020.0</v>
      </c>
      <c r="F221" s="50" t="s">
        <v>758</v>
      </c>
      <c r="G221" s="50" t="s">
        <v>1137</v>
      </c>
      <c r="H221" s="50" t="s">
        <v>2401</v>
      </c>
      <c r="I221" s="50" t="s">
        <v>1338</v>
      </c>
      <c r="J221" s="50">
        <v>172.0</v>
      </c>
      <c r="K221" s="50"/>
      <c r="L221" s="50">
        <v>106631.0</v>
      </c>
      <c r="M221" s="50"/>
      <c r="N221" s="50"/>
      <c r="O221" s="50" t="s">
        <v>336</v>
      </c>
      <c r="P221" s="50">
        <v>1.0</v>
      </c>
      <c r="Q221" s="50">
        <v>1.0</v>
      </c>
      <c r="R221" s="50" t="s">
        <v>1084</v>
      </c>
      <c r="S221" s="50"/>
      <c r="T221" s="50"/>
      <c r="U221" s="50" t="s">
        <v>2402</v>
      </c>
      <c r="V221" s="50"/>
      <c r="W221" s="73" t="s">
        <v>2403</v>
      </c>
      <c r="X221" s="50"/>
      <c r="Y221" s="50" t="s">
        <v>1075</v>
      </c>
      <c r="Z221" s="50" t="s">
        <v>1076</v>
      </c>
      <c r="AA221" s="50" t="s">
        <v>1114</v>
      </c>
      <c r="AB221" s="50" t="s">
        <v>1077</v>
      </c>
      <c r="AC221" s="50" t="s">
        <v>2404</v>
      </c>
      <c r="AD221" s="50"/>
      <c r="AE221" s="50"/>
      <c r="AF221" s="50"/>
    </row>
    <row r="222">
      <c r="A222" s="70">
        <v>808.0</v>
      </c>
      <c r="B222" s="50" t="s">
        <v>926</v>
      </c>
      <c r="C222" s="80">
        <v>5.72E10</v>
      </c>
      <c r="D222" s="50" t="s">
        <v>2405</v>
      </c>
      <c r="E222" s="70">
        <v>2019.0</v>
      </c>
      <c r="F222" s="50" t="s">
        <v>674</v>
      </c>
      <c r="G222" s="50"/>
      <c r="H222" s="50"/>
      <c r="I222" s="50" t="s">
        <v>2341</v>
      </c>
      <c r="J222" s="70">
        <v>2019.0</v>
      </c>
      <c r="K222" s="70">
        <v>1.0</v>
      </c>
      <c r="L222" s="75"/>
      <c r="M222" s="70">
        <v>181.0</v>
      </c>
      <c r="N222" s="70">
        <v>201.0</v>
      </c>
      <c r="O222" s="50" t="s">
        <v>336</v>
      </c>
      <c r="P222" s="50" t="s">
        <v>336</v>
      </c>
      <c r="Q222" s="50" t="s">
        <v>336</v>
      </c>
      <c r="R222" s="50" t="s">
        <v>1084</v>
      </c>
      <c r="S222" s="70">
        <v>1.0</v>
      </c>
      <c r="T222" s="50" t="s">
        <v>1189</v>
      </c>
      <c r="U222" s="50" t="s">
        <v>2406</v>
      </c>
      <c r="W222" s="73" t="s">
        <v>2407</v>
      </c>
      <c r="Y222" s="50" t="s">
        <v>1075</v>
      </c>
      <c r="Z222" s="50" t="s">
        <v>1076</v>
      </c>
      <c r="AA222" s="75"/>
      <c r="AB222" s="50" t="s">
        <v>1077</v>
      </c>
      <c r="AC222" s="50" t="s">
        <v>2408</v>
      </c>
      <c r="AE222" s="50"/>
      <c r="AF222" s="50"/>
    </row>
    <row r="223" hidden="1">
      <c r="A223" s="70">
        <v>1598.0</v>
      </c>
      <c r="B223" s="50" t="s">
        <v>983</v>
      </c>
      <c r="C223" s="50" t="s">
        <v>2409</v>
      </c>
      <c r="D223" s="50" t="s">
        <v>2410</v>
      </c>
      <c r="E223" s="70">
        <v>2017.0</v>
      </c>
      <c r="F223" s="50" t="s">
        <v>758</v>
      </c>
      <c r="G223" s="50" t="s">
        <v>1069</v>
      </c>
      <c r="H223" s="50"/>
      <c r="I223" s="50" t="s">
        <v>1201</v>
      </c>
      <c r="J223" s="70">
        <v>8.0</v>
      </c>
      <c r="K223" s="70">
        <v>2.0</v>
      </c>
      <c r="L223" s="70">
        <v>1750009.0</v>
      </c>
      <c r="M223" s="75"/>
      <c r="N223" s="75"/>
      <c r="O223" s="50" t="s">
        <v>336</v>
      </c>
      <c r="P223" s="70">
        <v>12.0</v>
      </c>
      <c r="Q223" s="70">
        <v>1.0</v>
      </c>
      <c r="R223" s="50" t="s">
        <v>1084</v>
      </c>
      <c r="S223" s="75"/>
      <c r="T223" s="75"/>
      <c r="U223" s="50" t="s">
        <v>2411</v>
      </c>
      <c r="W223" s="73" t="s">
        <v>2412</v>
      </c>
      <c r="Y223" s="50" t="s">
        <v>1075</v>
      </c>
      <c r="Z223" s="50" t="s">
        <v>1076</v>
      </c>
      <c r="AA223" s="50" t="s">
        <v>1114</v>
      </c>
      <c r="AB223" s="50" t="s">
        <v>1077</v>
      </c>
      <c r="AC223" s="50" t="s">
        <v>2413</v>
      </c>
      <c r="AE223" s="50"/>
      <c r="AF223" s="50"/>
    </row>
    <row r="224" hidden="1">
      <c r="A224" s="70">
        <v>2285.0</v>
      </c>
      <c r="B224" s="50" t="s">
        <v>286</v>
      </c>
      <c r="C224" s="80">
        <v>6.7E9</v>
      </c>
      <c r="D224" s="50" t="s">
        <v>2414</v>
      </c>
      <c r="E224" s="70">
        <v>2015.0</v>
      </c>
      <c r="F224" s="50" t="s">
        <v>128</v>
      </c>
      <c r="G224" s="50" t="s">
        <v>1069</v>
      </c>
      <c r="H224" s="50"/>
      <c r="I224" s="50" t="s">
        <v>1415</v>
      </c>
      <c r="J224" s="70">
        <v>17.0</v>
      </c>
      <c r="K224" s="70">
        <v>2.0</v>
      </c>
      <c r="L224" s="75"/>
      <c r="M224" s="70">
        <v>185.0</v>
      </c>
      <c r="N224" s="70">
        <v>210.0</v>
      </c>
      <c r="O224" s="50" t="s">
        <v>336</v>
      </c>
      <c r="P224" s="70">
        <v>2.0</v>
      </c>
      <c r="Q224" s="70">
        <v>1.0</v>
      </c>
      <c r="R224" s="50" t="s">
        <v>1084</v>
      </c>
      <c r="S224" s="75"/>
      <c r="T224" s="75"/>
      <c r="U224" s="50" t="s">
        <v>2415</v>
      </c>
      <c r="W224" s="73" t="s">
        <v>2416</v>
      </c>
      <c r="Y224" s="50" t="s">
        <v>1075</v>
      </c>
      <c r="Z224" s="50" t="s">
        <v>1076</v>
      </c>
      <c r="AA224" s="75"/>
      <c r="AB224" s="50" t="s">
        <v>1077</v>
      </c>
      <c r="AC224" s="50" t="s">
        <v>2417</v>
      </c>
      <c r="AE224" s="50"/>
      <c r="AF224" s="50"/>
    </row>
    <row r="225" hidden="1">
      <c r="A225" s="70">
        <v>2544.0</v>
      </c>
      <c r="B225" s="50" t="s">
        <v>2418</v>
      </c>
      <c r="C225" s="50" t="s">
        <v>2419</v>
      </c>
      <c r="D225" s="50" t="s">
        <v>2420</v>
      </c>
      <c r="E225" s="70">
        <v>2014.0</v>
      </c>
      <c r="F225" s="50" t="s">
        <v>80</v>
      </c>
      <c r="G225" s="50" t="s">
        <v>1137</v>
      </c>
      <c r="H225" s="50" t="s">
        <v>2421</v>
      </c>
      <c r="I225" s="50" t="s">
        <v>2422</v>
      </c>
      <c r="J225" s="70">
        <v>5.0</v>
      </c>
      <c r="K225" s="70">
        <v>1.0</v>
      </c>
      <c r="L225" s="75"/>
      <c r="M225" s="70">
        <v>43.0</v>
      </c>
      <c r="N225" s="70">
        <v>53.0</v>
      </c>
      <c r="O225" s="50" t="s">
        <v>336</v>
      </c>
      <c r="P225" s="70">
        <v>1.0</v>
      </c>
      <c r="Q225" s="70">
        <v>1.0</v>
      </c>
      <c r="R225" s="50" t="s">
        <v>1084</v>
      </c>
      <c r="S225" s="75"/>
      <c r="T225" s="75"/>
      <c r="U225" s="50" t="s">
        <v>2423</v>
      </c>
      <c r="W225" s="73" t="s">
        <v>2424</v>
      </c>
      <c r="Y225" s="50" t="s">
        <v>1075</v>
      </c>
      <c r="Z225" s="50" t="s">
        <v>1076</v>
      </c>
      <c r="AA225" s="50" t="s">
        <v>1114</v>
      </c>
      <c r="AB225" s="50" t="s">
        <v>1077</v>
      </c>
      <c r="AC225" s="50" t="s">
        <v>2425</v>
      </c>
      <c r="AE225" s="50"/>
      <c r="AF225" s="50"/>
    </row>
    <row r="226" hidden="1">
      <c r="A226" s="70">
        <v>3291.0</v>
      </c>
      <c r="B226" s="50" t="s">
        <v>2426</v>
      </c>
      <c r="C226" s="50" t="s">
        <v>2427</v>
      </c>
      <c r="D226" s="50" t="s">
        <v>2428</v>
      </c>
      <c r="E226" s="70">
        <v>2010.0</v>
      </c>
      <c r="F226" s="50" t="s">
        <v>91</v>
      </c>
      <c r="G226" s="50" t="s">
        <v>1137</v>
      </c>
      <c r="H226" s="50" t="s">
        <v>2429</v>
      </c>
      <c r="I226" s="50" t="s">
        <v>1157</v>
      </c>
      <c r="J226" s="70">
        <v>102.0</v>
      </c>
      <c r="K226" s="70">
        <v>3.0</v>
      </c>
      <c r="L226" s="75"/>
      <c r="M226" s="70">
        <v>671.0</v>
      </c>
      <c r="N226" s="70">
        <v>685.0</v>
      </c>
      <c r="O226" s="50" t="s">
        <v>336</v>
      </c>
      <c r="P226" s="70">
        <v>15.0</v>
      </c>
      <c r="Q226" s="70">
        <v>1.0</v>
      </c>
      <c r="R226" s="50" t="s">
        <v>1119</v>
      </c>
      <c r="S226" s="75"/>
      <c r="T226" s="75"/>
      <c r="U226" s="50" t="s">
        <v>2430</v>
      </c>
      <c r="W226" s="73" t="s">
        <v>2431</v>
      </c>
      <c r="Y226" s="50" t="s">
        <v>1075</v>
      </c>
      <c r="Z226" s="50" t="s">
        <v>1076</v>
      </c>
      <c r="AA226" s="75"/>
      <c r="AB226" s="50" t="s">
        <v>1077</v>
      </c>
      <c r="AC226" s="50" t="s">
        <v>2432</v>
      </c>
      <c r="AE226" s="50"/>
      <c r="AF226" s="50"/>
    </row>
    <row r="227" hidden="1">
      <c r="A227" s="70">
        <v>1217.0</v>
      </c>
      <c r="B227" s="50" t="s">
        <v>2433</v>
      </c>
      <c r="C227" s="50" t="s">
        <v>2434</v>
      </c>
      <c r="D227" s="50" t="s">
        <v>2435</v>
      </c>
      <c r="E227" s="70">
        <v>2018.0</v>
      </c>
      <c r="F227" s="50" t="s">
        <v>109</v>
      </c>
      <c r="G227" s="50" t="s">
        <v>1137</v>
      </c>
      <c r="H227" s="50" t="s">
        <v>2436</v>
      </c>
      <c r="I227" s="50" t="s">
        <v>1110</v>
      </c>
      <c r="J227" s="70">
        <v>88.0</v>
      </c>
      <c r="K227" s="75"/>
      <c r="L227" s="75"/>
      <c r="M227" s="70">
        <v>210.0</v>
      </c>
      <c r="N227" s="70">
        <v>233.0</v>
      </c>
      <c r="O227" s="50" t="s">
        <v>336</v>
      </c>
      <c r="P227" s="70">
        <v>23.0</v>
      </c>
      <c r="Q227" s="50" t="s">
        <v>336</v>
      </c>
      <c r="R227" s="50" t="s">
        <v>1269</v>
      </c>
      <c r="S227" s="70">
        <v>1.0</v>
      </c>
      <c r="T227" s="50" t="s">
        <v>1189</v>
      </c>
      <c r="U227" s="50" t="s">
        <v>2437</v>
      </c>
      <c r="W227" s="73" t="s">
        <v>2438</v>
      </c>
      <c r="Y227" s="50" t="s">
        <v>1075</v>
      </c>
      <c r="Z227" s="50" t="s">
        <v>1076</v>
      </c>
      <c r="AA227" s="50" t="s">
        <v>1114</v>
      </c>
      <c r="AB227" s="50" t="s">
        <v>1077</v>
      </c>
      <c r="AC227" s="50" t="s">
        <v>2439</v>
      </c>
      <c r="AE227" s="50"/>
      <c r="AF227" s="50"/>
    </row>
    <row r="228" hidden="1">
      <c r="A228" s="50">
        <v>2346.0</v>
      </c>
      <c r="B228" s="50" t="s">
        <v>904</v>
      </c>
      <c r="C228" s="50" t="s">
        <v>2440</v>
      </c>
      <c r="D228" s="50" t="s">
        <v>2441</v>
      </c>
      <c r="E228" s="50">
        <v>2015.0</v>
      </c>
      <c r="F228" s="50" t="s">
        <v>758</v>
      </c>
      <c r="G228" s="50" t="s">
        <v>1069</v>
      </c>
      <c r="H228" s="50"/>
      <c r="I228" s="50" t="s">
        <v>1157</v>
      </c>
      <c r="J228" s="50">
        <v>129.0</v>
      </c>
      <c r="K228" s="50">
        <v>43832.0</v>
      </c>
      <c r="L228" s="50"/>
      <c r="M228" s="50">
        <v>57.0</v>
      </c>
      <c r="N228" s="50">
        <v>72.0</v>
      </c>
      <c r="O228" s="50" t="s">
        <v>336</v>
      </c>
      <c r="P228" s="50">
        <v>3.0</v>
      </c>
      <c r="Q228" s="50">
        <v>1.0</v>
      </c>
      <c r="R228" s="50" t="s">
        <v>1084</v>
      </c>
      <c r="S228" s="50"/>
      <c r="T228" s="50"/>
      <c r="U228" s="50" t="s">
        <v>2442</v>
      </c>
      <c r="V228" s="50"/>
      <c r="W228" s="73" t="s">
        <v>2443</v>
      </c>
      <c r="X228" s="50"/>
      <c r="Y228" s="50" t="s">
        <v>1075</v>
      </c>
      <c r="Z228" s="50" t="s">
        <v>1076</v>
      </c>
      <c r="AA228" s="50"/>
      <c r="AB228" s="50" t="s">
        <v>1077</v>
      </c>
      <c r="AC228" s="50" t="s">
        <v>2444</v>
      </c>
      <c r="AD228" s="50"/>
      <c r="AE228" s="50"/>
      <c r="AF228" s="50"/>
    </row>
    <row r="229">
      <c r="A229" s="70">
        <v>2574.0</v>
      </c>
      <c r="B229" s="50" t="s">
        <v>2445</v>
      </c>
      <c r="C229" s="50" t="s">
        <v>2446</v>
      </c>
      <c r="D229" s="50" t="s">
        <v>2447</v>
      </c>
      <c r="E229" s="70">
        <v>2014.0</v>
      </c>
      <c r="F229" s="50" t="s">
        <v>674</v>
      </c>
      <c r="G229" s="50"/>
      <c r="H229" s="50"/>
      <c r="I229" s="50" t="s">
        <v>1070</v>
      </c>
      <c r="J229" s="70">
        <v>4.0</v>
      </c>
      <c r="K229" s="70">
        <v>7.0</v>
      </c>
      <c r="L229" s="75"/>
      <c r="M229" s="70">
        <v>631.0</v>
      </c>
      <c r="N229" s="70">
        <v>636.0</v>
      </c>
      <c r="O229" s="50" t="s">
        <v>336</v>
      </c>
      <c r="P229" s="70">
        <v>34.0</v>
      </c>
      <c r="Q229" s="70">
        <v>1.0</v>
      </c>
      <c r="R229" s="50" t="s">
        <v>1084</v>
      </c>
      <c r="S229" s="75"/>
      <c r="T229" s="75"/>
      <c r="U229" s="50" t="s">
        <v>2448</v>
      </c>
      <c r="W229" s="73" t="s">
        <v>2449</v>
      </c>
      <c r="Y229" s="50" t="s">
        <v>1075</v>
      </c>
      <c r="Z229" s="50" t="s">
        <v>1076</v>
      </c>
      <c r="AA229" s="75"/>
      <c r="AB229" s="50" t="s">
        <v>1077</v>
      </c>
      <c r="AC229" s="50" t="s">
        <v>2450</v>
      </c>
      <c r="AE229" s="50"/>
      <c r="AF229" s="50"/>
    </row>
    <row r="230" hidden="1">
      <c r="A230" s="70">
        <v>1625.0</v>
      </c>
      <c r="B230" s="50" t="s">
        <v>2451</v>
      </c>
      <c r="C230" s="80">
        <v>5.53E10</v>
      </c>
      <c r="D230" s="50" t="s">
        <v>2452</v>
      </c>
      <c r="E230" s="70">
        <v>2017.0</v>
      </c>
      <c r="F230" s="50" t="s">
        <v>109</v>
      </c>
      <c r="G230" s="50" t="s">
        <v>1137</v>
      </c>
      <c r="H230" s="50" t="s">
        <v>2453</v>
      </c>
      <c r="I230" s="50" t="s">
        <v>2454</v>
      </c>
      <c r="J230" s="70">
        <v>4.0</v>
      </c>
      <c r="K230" s="70">
        <v>1.0</v>
      </c>
      <c r="L230" s="75"/>
      <c r="M230" s="70">
        <v>62.0</v>
      </c>
      <c r="N230" s="70">
        <v>69.0</v>
      </c>
      <c r="O230" s="50" t="s">
        <v>336</v>
      </c>
      <c r="P230" s="70">
        <v>2.0</v>
      </c>
      <c r="Q230" s="70">
        <v>1.0</v>
      </c>
      <c r="R230" s="50" t="s">
        <v>1084</v>
      </c>
      <c r="S230" s="75"/>
      <c r="T230" s="75"/>
      <c r="U230" s="50" t="s">
        <v>2455</v>
      </c>
      <c r="W230" s="73" t="s">
        <v>2456</v>
      </c>
      <c r="Y230" s="50" t="s">
        <v>1075</v>
      </c>
      <c r="Z230" s="50" t="s">
        <v>1076</v>
      </c>
      <c r="AA230" s="75"/>
      <c r="AB230" s="50" t="s">
        <v>1077</v>
      </c>
      <c r="AC230" s="50" t="s">
        <v>2457</v>
      </c>
      <c r="AE230" s="50"/>
      <c r="AF230" s="50"/>
    </row>
    <row r="231" hidden="1">
      <c r="A231" s="70">
        <v>819.0</v>
      </c>
      <c r="B231" s="50" t="s">
        <v>2458</v>
      </c>
      <c r="C231" s="80">
        <v>5.72E10</v>
      </c>
      <c r="D231" s="50" t="s">
        <v>2459</v>
      </c>
      <c r="E231" s="70">
        <v>2019.0</v>
      </c>
      <c r="F231" s="50" t="s">
        <v>128</v>
      </c>
      <c r="G231" s="50" t="s">
        <v>1137</v>
      </c>
      <c r="H231" s="50" t="s">
        <v>1728</v>
      </c>
      <c r="I231" s="50" t="s">
        <v>2460</v>
      </c>
      <c r="J231" s="70">
        <v>10.0</v>
      </c>
      <c r="K231" s="70">
        <v>1.0</v>
      </c>
      <c r="L231" s="50" t="s">
        <v>2461</v>
      </c>
      <c r="M231" s="75"/>
      <c r="N231" s="75"/>
      <c r="O231" s="50" t="s">
        <v>336</v>
      </c>
      <c r="P231" s="70">
        <v>9.0</v>
      </c>
      <c r="Q231" s="70">
        <v>1.0</v>
      </c>
      <c r="R231" s="50" t="s">
        <v>1084</v>
      </c>
      <c r="S231" s="75"/>
      <c r="T231" s="75"/>
      <c r="U231" s="50" t="s">
        <v>2462</v>
      </c>
      <c r="W231" s="73" t="s">
        <v>2463</v>
      </c>
      <c r="Y231" s="50" t="s">
        <v>1075</v>
      </c>
      <c r="Z231" s="50" t="s">
        <v>1076</v>
      </c>
      <c r="AA231" s="50" t="s">
        <v>1114</v>
      </c>
      <c r="AB231" s="50" t="s">
        <v>1077</v>
      </c>
      <c r="AC231" s="50" t="s">
        <v>2464</v>
      </c>
      <c r="AE231" s="50"/>
      <c r="AF231" s="50"/>
    </row>
    <row r="232" hidden="1">
      <c r="A232" s="70">
        <v>476.0</v>
      </c>
      <c r="B232" s="50" t="s">
        <v>2465</v>
      </c>
      <c r="C232" s="80">
        <v>7.1E9</v>
      </c>
      <c r="D232" s="50" t="s">
        <v>2466</v>
      </c>
      <c r="E232" s="70">
        <v>2019.0</v>
      </c>
      <c r="F232" s="50" t="s">
        <v>80</v>
      </c>
      <c r="G232" s="50" t="s">
        <v>1137</v>
      </c>
      <c r="H232" s="50" t="s">
        <v>2467</v>
      </c>
      <c r="I232" s="50" t="s">
        <v>2468</v>
      </c>
      <c r="J232" s="70">
        <v>129.0</v>
      </c>
      <c r="K232" s="70">
        <v>6.0</v>
      </c>
      <c r="L232" s="75"/>
      <c r="M232" s="70">
        <v>887.0</v>
      </c>
      <c r="N232" s="70">
        <v>908.0</v>
      </c>
      <c r="O232" s="50" t="s">
        <v>336</v>
      </c>
      <c r="P232" s="50" t="s">
        <v>336</v>
      </c>
      <c r="Q232" s="70">
        <v>1.0</v>
      </c>
      <c r="R232" s="50" t="s">
        <v>1084</v>
      </c>
      <c r="S232" s="75"/>
      <c r="T232" s="75"/>
      <c r="U232" s="95" t="s">
        <v>2469</v>
      </c>
      <c r="V232" s="17"/>
      <c r="W232" s="96" t="s">
        <v>2470</v>
      </c>
      <c r="X232" s="17"/>
      <c r="Y232" s="50" t="s">
        <v>1075</v>
      </c>
      <c r="Z232" s="50" t="s">
        <v>1076</v>
      </c>
      <c r="AA232" s="75"/>
      <c r="AB232" s="50" t="s">
        <v>1077</v>
      </c>
      <c r="AC232" s="95" t="s">
        <v>2471</v>
      </c>
      <c r="AD232" s="17"/>
      <c r="AE232" s="50"/>
      <c r="AF232" s="50"/>
    </row>
    <row r="233" hidden="1">
      <c r="A233" s="50">
        <v>340.0</v>
      </c>
      <c r="B233" s="50" t="s">
        <v>996</v>
      </c>
      <c r="C233" s="50" t="s">
        <v>2472</v>
      </c>
      <c r="D233" s="50" t="s">
        <v>2473</v>
      </c>
      <c r="E233" s="50">
        <v>2020.0</v>
      </c>
      <c r="F233" s="50" t="s">
        <v>758</v>
      </c>
      <c r="G233" s="50" t="s">
        <v>1069</v>
      </c>
      <c r="H233" s="50"/>
      <c r="I233" s="50" t="s">
        <v>1157</v>
      </c>
      <c r="J233" s="50"/>
      <c r="K233" s="50"/>
      <c r="L233" s="50"/>
      <c r="M233" s="50"/>
      <c r="N233" s="50"/>
      <c r="O233" s="50" t="s">
        <v>336</v>
      </c>
      <c r="P233" s="50" t="s">
        <v>336</v>
      </c>
      <c r="Q233" s="50">
        <v>1.0</v>
      </c>
      <c r="R233" s="50" t="s">
        <v>1084</v>
      </c>
      <c r="S233" s="50"/>
      <c r="T233" s="50"/>
      <c r="U233" s="95" t="s">
        <v>2474</v>
      </c>
      <c r="V233" s="97"/>
      <c r="W233" s="96" t="s">
        <v>2475</v>
      </c>
      <c r="X233" s="97"/>
      <c r="Y233" s="50" t="s">
        <v>1075</v>
      </c>
      <c r="Z233" s="50" t="s">
        <v>1183</v>
      </c>
      <c r="AA233" s="50"/>
      <c r="AB233" s="50" t="s">
        <v>1077</v>
      </c>
      <c r="AC233" s="95" t="s">
        <v>2476</v>
      </c>
      <c r="AD233" s="97"/>
      <c r="AE233" s="50"/>
      <c r="AF233" s="50"/>
    </row>
    <row r="234" hidden="1">
      <c r="A234" s="70">
        <v>799.0</v>
      </c>
      <c r="B234" s="50" t="s">
        <v>2477</v>
      </c>
      <c r="C234" s="50" t="s">
        <v>2478</v>
      </c>
      <c r="D234" s="50" t="s">
        <v>2479</v>
      </c>
      <c r="E234" s="70">
        <v>2019.0</v>
      </c>
      <c r="F234" s="50" t="s">
        <v>109</v>
      </c>
      <c r="G234" s="50" t="s">
        <v>1137</v>
      </c>
      <c r="H234" s="50" t="s">
        <v>2480</v>
      </c>
      <c r="I234" s="50" t="s">
        <v>1456</v>
      </c>
      <c r="J234" s="70">
        <v>19.0</v>
      </c>
      <c r="K234" s="70">
        <v>1.0</v>
      </c>
      <c r="L234" s="75"/>
      <c r="M234" s="70">
        <v>30.0</v>
      </c>
      <c r="N234" s="70">
        <v>42.0</v>
      </c>
      <c r="O234" s="50" t="s">
        <v>336</v>
      </c>
      <c r="P234" s="70">
        <v>6.0</v>
      </c>
      <c r="Q234" s="70">
        <v>1.0</v>
      </c>
      <c r="R234" s="50" t="s">
        <v>1084</v>
      </c>
      <c r="S234" s="75"/>
      <c r="T234" s="75"/>
      <c r="U234" s="95" t="s">
        <v>2481</v>
      </c>
      <c r="V234" s="17"/>
      <c r="W234" s="96" t="s">
        <v>2482</v>
      </c>
      <c r="X234" s="17"/>
      <c r="Y234" s="50" t="s">
        <v>1075</v>
      </c>
      <c r="Z234" s="50" t="s">
        <v>1076</v>
      </c>
      <c r="AA234" s="50" t="s">
        <v>1114</v>
      </c>
      <c r="AB234" s="50" t="s">
        <v>1077</v>
      </c>
      <c r="AC234" s="95" t="s">
        <v>2483</v>
      </c>
      <c r="AD234" s="17"/>
      <c r="AE234" s="50"/>
      <c r="AF234" s="50"/>
    </row>
    <row r="235" hidden="1">
      <c r="A235" s="70">
        <v>67.0</v>
      </c>
      <c r="B235" s="50" t="s">
        <v>2484</v>
      </c>
      <c r="C235" s="50" t="s">
        <v>2485</v>
      </c>
      <c r="D235" s="50" t="s">
        <v>2486</v>
      </c>
      <c r="E235" s="70">
        <v>2020.0</v>
      </c>
      <c r="F235" s="42" t="s">
        <v>128</v>
      </c>
      <c r="G235" s="42" t="s">
        <v>1069</v>
      </c>
      <c r="I235" s="50" t="s">
        <v>2487</v>
      </c>
      <c r="J235" s="70">
        <v>40.0</v>
      </c>
      <c r="K235" s="70">
        <v>3.0</v>
      </c>
      <c r="L235" s="75"/>
      <c r="M235" s="70">
        <v>301.0</v>
      </c>
      <c r="N235" s="70">
        <v>320.0</v>
      </c>
      <c r="O235" s="50" t="s">
        <v>336</v>
      </c>
      <c r="P235" s="70">
        <v>1.0</v>
      </c>
      <c r="Q235" s="70">
        <v>0.0</v>
      </c>
      <c r="R235" s="50" t="s">
        <v>1111</v>
      </c>
      <c r="S235" s="70">
        <v>1.0</v>
      </c>
      <c r="T235" s="50" t="s">
        <v>1084</v>
      </c>
      <c r="U235" s="50" t="s">
        <v>2488</v>
      </c>
      <c r="W235" s="73" t="s">
        <v>2489</v>
      </c>
      <c r="X235" s="50" t="s">
        <v>336</v>
      </c>
      <c r="Y235" s="50" t="s">
        <v>1075</v>
      </c>
      <c r="Z235" s="50" t="s">
        <v>1076</v>
      </c>
      <c r="AA235" s="75"/>
      <c r="AB235" s="50" t="s">
        <v>1077</v>
      </c>
      <c r="AC235" s="50" t="s">
        <v>2490</v>
      </c>
    </row>
    <row r="236" hidden="1">
      <c r="A236" s="70">
        <v>536.0</v>
      </c>
      <c r="B236" s="50" t="s">
        <v>2491</v>
      </c>
      <c r="C236" s="50" t="s">
        <v>2492</v>
      </c>
      <c r="D236" s="50" t="s">
        <v>2493</v>
      </c>
      <c r="E236" s="70">
        <v>2019.0</v>
      </c>
      <c r="F236" s="42" t="s">
        <v>80</v>
      </c>
      <c r="G236" s="42" t="s">
        <v>1137</v>
      </c>
      <c r="H236" s="42" t="s">
        <v>2494</v>
      </c>
      <c r="I236" s="50" t="s">
        <v>2495</v>
      </c>
      <c r="J236" s="70">
        <v>3.0</v>
      </c>
      <c r="K236" s="70">
        <v>9.0</v>
      </c>
      <c r="L236" s="75"/>
      <c r="M236" s="70">
        <v>2103.0</v>
      </c>
      <c r="N236" s="70">
        <v>2119.0</v>
      </c>
      <c r="O236" s="50" t="s">
        <v>336</v>
      </c>
      <c r="P236" s="70">
        <v>2.0</v>
      </c>
      <c r="Q236" s="70">
        <v>0.0</v>
      </c>
      <c r="R236" s="50" t="s">
        <v>1212</v>
      </c>
      <c r="S236" s="70">
        <v>1.0</v>
      </c>
      <c r="T236" s="50" t="s">
        <v>1084</v>
      </c>
      <c r="U236" s="50" t="s">
        <v>2496</v>
      </c>
      <c r="W236" s="73" t="s">
        <v>2497</v>
      </c>
      <c r="X236" s="50" t="s">
        <v>336</v>
      </c>
      <c r="Y236" s="50" t="s">
        <v>1075</v>
      </c>
      <c r="Z236" s="50" t="s">
        <v>1076</v>
      </c>
      <c r="AA236" s="50" t="s">
        <v>1114</v>
      </c>
      <c r="AB236" s="50" t="s">
        <v>1077</v>
      </c>
      <c r="AC236" s="50" t="s">
        <v>2498</v>
      </c>
    </row>
    <row r="237" hidden="1">
      <c r="A237" s="50">
        <v>1003.0</v>
      </c>
      <c r="B237" s="50" t="s">
        <v>937</v>
      </c>
      <c r="C237" s="50" t="s">
        <v>2499</v>
      </c>
      <c r="D237" s="50" t="s">
        <v>2500</v>
      </c>
      <c r="E237" s="50">
        <v>2018.0</v>
      </c>
      <c r="F237" s="50" t="s">
        <v>758</v>
      </c>
      <c r="G237" s="50" t="s">
        <v>1069</v>
      </c>
      <c r="H237" s="50"/>
      <c r="I237" s="50" t="s">
        <v>2501</v>
      </c>
      <c r="J237" s="50">
        <v>155.0</v>
      </c>
      <c r="K237" s="50"/>
      <c r="L237" s="50"/>
      <c r="M237" s="50">
        <v>29.0</v>
      </c>
      <c r="N237" s="50">
        <v>47.0</v>
      </c>
      <c r="O237" s="50" t="s">
        <v>336</v>
      </c>
      <c r="P237" s="50">
        <v>3.0</v>
      </c>
      <c r="Q237" s="50">
        <v>0.0</v>
      </c>
      <c r="R237" s="50" t="s">
        <v>1269</v>
      </c>
      <c r="S237" s="50">
        <v>1.0</v>
      </c>
      <c r="T237" s="50" t="s">
        <v>1084</v>
      </c>
      <c r="U237" s="50" t="s">
        <v>2502</v>
      </c>
      <c r="V237" s="50"/>
      <c r="W237" s="73" t="s">
        <v>2503</v>
      </c>
      <c r="X237" s="50" t="s">
        <v>336</v>
      </c>
      <c r="Y237" s="50" t="s">
        <v>1075</v>
      </c>
      <c r="Z237" s="50" t="s">
        <v>1076</v>
      </c>
      <c r="AA237" s="50"/>
      <c r="AB237" s="50" t="s">
        <v>1077</v>
      </c>
      <c r="AC237" s="50" t="s">
        <v>2504</v>
      </c>
      <c r="AD237" s="50"/>
      <c r="AE237" s="50"/>
      <c r="AF237" s="50"/>
    </row>
    <row r="238" hidden="1">
      <c r="A238" s="70">
        <v>1005.0</v>
      </c>
      <c r="B238" s="50" t="s">
        <v>1021</v>
      </c>
      <c r="C238" s="50" t="s">
        <v>2505</v>
      </c>
      <c r="D238" s="50" t="s">
        <v>2506</v>
      </c>
      <c r="E238" s="70">
        <v>2018.0</v>
      </c>
      <c r="F238" s="42" t="s">
        <v>80</v>
      </c>
      <c r="G238" s="42" t="s">
        <v>1069</v>
      </c>
      <c r="I238" s="50" t="s">
        <v>1103</v>
      </c>
      <c r="J238" s="70">
        <v>5.0</v>
      </c>
      <c r="K238" s="70">
        <v>4.0</v>
      </c>
      <c r="L238" s="75"/>
      <c r="M238" s="70">
        <v>791.0</v>
      </c>
      <c r="N238" s="70">
        <v>826.0</v>
      </c>
      <c r="O238" s="50" t="s">
        <v>336</v>
      </c>
      <c r="P238" s="70">
        <v>19.0</v>
      </c>
      <c r="Q238" s="70">
        <v>0.0</v>
      </c>
      <c r="R238" s="50" t="s">
        <v>1269</v>
      </c>
      <c r="S238" s="70">
        <v>1.0</v>
      </c>
      <c r="T238" s="50" t="s">
        <v>1084</v>
      </c>
      <c r="U238" s="50" t="s">
        <v>2507</v>
      </c>
      <c r="W238" s="73" t="s">
        <v>2508</v>
      </c>
      <c r="X238" s="50" t="s">
        <v>336</v>
      </c>
      <c r="Y238" s="50" t="s">
        <v>1075</v>
      </c>
      <c r="Z238" s="50" t="s">
        <v>1076</v>
      </c>
      <c r="AA238" s="75"/>
      <c r="AB238" s="50" t="s">
        <v>1077</v>
      </c>
      <c r="AC238" s="50" t="s">
        <v>2509</v>
      </c>
    </row>
    <row r="239" hidden="1">
      <c r="A239" s="70">
        <v>1583.0</v>
      </c>
      <c r="B239" s="50" t="s">
        <v>733</v>
      </c>
      <c r="C239" s="50" t="s">
        <v>2510</v>
      </c>
      <c r="D239" s="50" t="s">
        <v>2511</v>
      </c>
      <c r="E239" s="70">
        <v>2017.0</v>
      </c>
      <c r="F239" s="42" t="s">
        <v>91</v>
      </c>
      <c r="G239" s="42" t="s">
        <v>1069</v>
      </c>
      <c r="I239" s="50" t="s">
        <v>2512</v>
      </c>
      <c r="J239" s="70">
        <v>5.0</v>
      </c>
      <c r="K239" s="70">
        <v>6.0</v>
      </c>
      <c r="L239" s="75"/>
      <c r="M239" s="70">
        <v>592.0</v>
      </c>
      <c r="N239" s="70">
        <v>604.0</v>
      </c>
      <c r="O239" s="50" t="s">
        <v>336</v>
      </c>
      <c r="P239" s="70">
        <v>14.0</v>
      </c>
      <c r="Q239" s="50" t="s">
        <v>336</v>
      </c>
      <c r="R239" s="50" t="s">
        <v>1084</v>
      </c>
      <c r="S239" s="70">
        <v>1.0</v>
      </c>
      <c r="T239" s="50" t="s">
        <v>1189</v>
      </c>
      <c r="U239" s="50" t="s">
        <v>2513</v>
      </c>
      <c r="W239" s="73" t="s">
        <v>2514</v>
      </c>
      <c r="X239" s="50" t="s">
        <v>336</v>
      </c>
      <c r="Y239" s="50" t="s">
        <v>1075</v>
      </c>
      <c r="Z239" s="50" t="s">
        <v>1076</v>
      </c>
      <c r="AA239" s="50" t="s">
        <v>1114</v>
      </c>
      <c r="AB239" s="50" t="s">
        <v>1077</v>
      </c>
      <c r="AC239" s="50" t="s">
        <v>2515</v>
      </c>
    </row>
    <row r="240">
      <c r="A240" s="70">
        <v>1570.0</v>
      </c>
      <c r="B240" s="50" t="s">
        <v>2516</v>
      </c>
      <c r="C240" s="50" t="s">
        <v>2517</v>
      </c>
      <c r="D240" s="50" t="s">
        <v>2518</v>
      </c>
      <c r="E240" s="70">
        <v>2017.0</v>
      </c>
      <c r="F240" s="50" t="s">
        <v>674</v>
      </c>
      <c r="G240" s="50"/>
      <c r="H240" s="50"/>
      <c r="I240" s="50" t="s">
        <v>1070</v>
      </c>
      <c r="J240" s="70">
        <v>7.0</v>
      </c>
      <c r="K240" s="70">
        <v>6.0</v>
      </c>
      <c r="L240" s="75"/>
      <c r="M240" s="70">
        <v>443.0</v>
      </c>
      <c r="N240" s="70">
        <v>449.0</v>
      </c>
      <c r="O240" s="50" t="s">
        <v>336</v>
      </c>
      <c r="P240" s="70">
        <v>20.0</v>
      </c>
      <c r="Q240" s="70">
        <v>1.0</v>
      </c>
      <c r="R240" s="50" t="s">
        <v>1084</v>
      </c>
      <c r="S240" s="75"/>
      <c r="T240" s="75"/>
      <c r="U240" s="50" t="s">
        <v>2519</v>
      </c>
      <c r="W240" s="73" t="s">
        <v>2520</v>
      </c>
      <c r="Y240" s="50" t="s">
        <v>1075</v>
      </c>
      <c r="Z240" s="50" t="s">
        <v>1076</v>
      </c>
      <c r="AA240" s="75"/>
      <c r="AB240" s="50" t="s">
        <v>1077</v>
      </c>
      <c r="AC240" s="50" t="s">
        <v>2521</v>
      </c>
      <c r="AE240" s="50"/>
      <c r="AF240" s="50"/>
    </row>
    <row r="241" hidden="1">
      <c r="A241" s="70">
        <v>1609.0</v>
      </c>
      <c r="B241" s="50" t="s">
        <v>552</v>
      </c>
      <c r="C241" s="50" t="s">
        <v>1312</v>
      </c>
      <c r="D241" s="50" t="s">
        <v>2522</v>
      </c>
      <c r="E241" s="70">
        <v>2017.0</v>
      </c>
      <c r="F241" s="42" t="s">
        <v>109</v>
      </c>
      <c r="G241" s="42" t="s">
        <v>1069</v>
      </c>
      <c r="I241" s="50" t="s">
        <v>2523</v>
      </c>
      <c r="J241" s="70">
        <v>48.0</v>
      </c>
      <c r="K241" s="75"/>
      <c r="L241" s="75"/>
      <c r="M241" s="70">
        <v>1.0</v>
      </c>
      <c r="N241" s="70">
        <v>18.0</v>
      </c>
      <c r="O241" s="50" t="s">
        <v>336</v>
      </c>
      <c r="P241" s="70">
        <v>11.0</v>
      </c>
      <c r="Q241" s="50" t="s">
        <v>336</v>
      </c>
      <c r="R241" s="50" t="s">
        <v>1084</v>
      </c>
      <c r="S241" s="70">
        <v>1.0</v>
      </c>
      <c r="T241" s="50" t="s">
        <v>1189</v>
      </c>
      <c r="U241" s="50" t="s">
        <v>2524</v>
      </c>
      <c r="W241" s="73" t="s">
        <v>2525</v>
      </c>
      <c r="X241" s="50" t="s">
        <v>336</v>
      </c>
      <c r="Y241" s="50" t="s">
        <v>1075</v>
      </c>
      <c r="Z241" s="50" t="s">
        <v>1076</v>
      </c>
      <c r="AA241" s="75"/>
      <c r="AB241" s="50" t="s">
        <v>1077</v>
      </c>
      <c r="AC241" s="50" t="s">
        <v>2526</v>
      </c>
    </row>
    <row r="242" hidden="1">
      <c r="A242" s="70">
        <v>1644.0</v>
      </c>
      <c r="B242" s="50" t="s">
        <v>595</v>
      </c>
      <c r="C242" s="50" t="s">
        <v>2527</v>
      </c>
      <c r="D242" s="50" t="s">
        <v>2528</v>
      </c>
      <c r="E242" s="70">
        <v>2017.0</v>
      </c>
      <c r="F242" s="42" t="s">
        <v>128</v>
      </c>
      <c r="G242" s="42" t="s">
        <v>1069</v>
      </c>
      <c r="I242" s="50" t="s">
        <v>1338</v>
      </c>
      <c r="J242" s="70">
        <v>133.0</v>
      </c>
      <c r="K242" s="75"/>
      <c r="L242" s="75"/>
      <c r="M242" s="70">
        <v>42.0</v>
      </c>
      <c r="N242" s="70">
        <v>51.0</v>
      </c>
      <c r="O242" s="50" t="s">
        <v>336</v>
      </c>
      <c r="P242" s="70">
        <v>4.0</v>
      </c>
      <c r="Q242" s="50" t="s">
        <v>336</v>
      </c>
      <c r="R242" s="50" t="s">
        <v>1084</v>
      </c>
      <c r="S242" s="70">
        <v>1.0</v>
      </c>
      <c r="T242" s="50" t="s">
        <v>1189</v>
      </c>
      <c r="U242" s="50" t="s">
        <v>2529</v>
      </c>
      <c r="W242" s="73" t="s">
        <v>2530</v>
      </c>
      <c r="X242" s="50" t="s">
        <v>336</v>
      </c>
      <c r="Y242" s="50" t="s">
        <v>1075</v>
      </c>
      <c r="Z242" s="50" t="s">
        <v>1076</v>
      </c>
      <c r="AA242" s="75"/>
      <c r="AB242" s="50" t="s">
        <v>1077</v>
      </c>
      <c r="AC242" s="50" t="s">
        <v>2531</v>
      </c>
    </row>
    <row r="243" hidden="1">
      <c r="A243" s="70">
        <v>1645.0</v>
      </c>
      <c r="B243" s="50" t="s">
        <v>524</v>
      </c>
      <c r="C243" s="50" t="s">
        <v>2532</v>
      </c>
      <c r="D243" s="50" t="s">
        <v>2533</v>
      </c>
      <c r="E243" s="70">
        <v>2017.0</v>
      </c>
      <c r="F243" s="42" t="s">
        <v>80</v>
      </c>
      <c r="G243" s="42" t="s">
        <v>1069</v>
      </c>
      <c r="I243" s="50" t="s">
        <v>2534</v>
      </c>
      <c r="J243" s="70">
        <v>63.0</v>
      </c>
      <c r="K243" s="70">
        <v>3.0</v>
      </c>
      <c r="L243" s="75"/>
      <c r="M243" s="70">
        <v>749.0</v>
      </c>
      <c r="N243" s="70">
        <v>765.0</v>
      </c>
      <c r="O243" s="50" t="s">
        <v>336</v>
      </c>
      <c r="P243" s="70">
        <v>16.0</v>
      </c>
      <c r="Q243" s="50" t="s">
        <v>336</v>
      </c>
      <c r="R243" s="50" t="s">
        <v>1084</v>
      </c>
      <c r="S243" s="70">
        <v>1.0</v>
      </c>
      <c r="T243" s="50" t="s">
        <v>1189</v>
      </c>
      <c r="U243" s="50" t="s">
        <v>2535</v>
      </c>
      <c r="W243" s="73" t="s">
        <v>2536</v>
      </c>
      <c r="X243" s="50" t="s">
        <v>336</v>
      </c>
      <c r="Y243" s="50" t="s">
        <v>1075</v>
      </c>
      <c r="Z243" s="50" t="s">
        <v>1076</v>
      </c>
      <c r="AA243" s="75"/>
      <c r="AB243" s="50" t="s">
        <v>1077</v>
      </c>
      <c r="AC243" s="50" t="s">
        <v>2537</v>
      </c>
    </row>
    <row r="244" hidden="1">
      <c r="A244" s="70">
        <v>2722.0</v>
      </c>
      <c r="B244" s="50" t="s">
        <v>2538</v>
      </c>
      <c r="C244" s="80">
        <v>7.01E9</v>
      </c>
      <c r="D244" s="50" t="s">
        <v>2539</v>
      </c>
      <c r="E244" s="70">
        <v>2014.0</v>
      </c>
      <c r="F244" s="42" t="s">
        <v>91</v>
      </c>
      <c r="G244" s="42" t="s">
        <v>1137</v>
      </c>
      <c r="H244" s="42" t="s">
        <v>2540</v>
      </c>
      <c r="I244" s="50" t="s">
        <v>1234</v>
      </c>
      <c r="J244" s="70">
        <v>58.0</v>
      </c>
      <c r="K244" s="70">
        <v>3.0</v>
      </c>
      <c r="L244" s="75"/>
      <c r="M244" s="70">
        <v>373.0</v>
      </c>
      <c r="N244" s="70">
        <v>390.0</v>
      </c>
      <c r="O244" s="50" t="s">
        <v>336</v>
      </c>
      <c r="P244" s="70">
        <v>3.0</v>
      </c>
      <c r="Q244" s="70">
        <v>0.0</v>
      </c>
      <c r="R244" s="50" t="s">
        <v>1119</v>
      </c>
      <c r="S244" s="50" t="s">
        <v>336</v>
      </c>
      <c r="T244" s="50" t="s">
        <v>1084</v>
      </c>
      <c r="U244" s="50" t="s">
        <v>2541</v>
      </c>
      <c r="W244" s="73" t="s">
        <v>2542</v>
      </c>
      <c r="X244" s="50" t="s">
        <v>336</v>
      </c>
      <c r="Y244" s="50" t="s">
        <v>1075</v>
      </c>
      <c r="Z244" s="50" t="s">
        <v>1076</v>
      </c>
      <c r="AA244" s="75"/>
      <c r="AB244" s="50" t="s">
        <v>1077</v>
      </c>
      <c r="AC244" s="50" t="s">
        <v>2543</v>
      </c>
    </row>
    <row r="245">
      <c r="A245" s="70">
        <v>3377.0</v>
      </c>
      <c r="B245" s="50" t="s">
        <v>2544</v>
      </c>
      <c r="C245" s="50" t="s">
        <v>2545</v>
      </c>
      <c r="D245" s="50" t="s">
        <v>2546</v>
      </c>
      <c r="E245" s="70">
        <v>2009.0</v>
      </c>
      <c r="F245" s="50" t="s">
        <v>674</v>
      </c>
      <c r="G245" s="50"/>
      <c r="H245" s="50"/>
      <c r="I245" s="50" t="s">
        <v>2011</v>
      </c>
      <c r="J245" s="70">
        <v>4.0</v>
      </c>
      <c r="K245" s="70">
        <v>2.0</v>
      </c>
      <c r="L245" s="70">
        <v>24002.0</v>
      </c>
      <c r="M245" s="75"/>
      <c r="N245" s="75"/>
      <c r="O245" s="50" t="s">
        <v>336</v>
      </c>
      <c r="P245" s="70">
        <v>59.0</v>
      </c>
      <c r="Q245" s="70">
        <v>1.0</v>
      </c>
      <c r="R245" s="50" t="s">
        <v>1119</v>
      </c>
      <c r="S245" s="75"/>
      <c r="T245" s="75"/>
      <c r="U245" s="50" t="s">
        <v>2547</v>
      </c>
      <c r="W245" s="73" t="s">
        <v>2548</v>
      </c>
      <c r="Y245" s="50" t="s">
        <v>1075</v>
      </c>
      <c r="Z245" s="50" t="s">
        <v>1076</v>
      </c>
      <c r="AA245" s="50" t="s">
        <v>1114</v>
      </c>
      <c r="AB245" s="50" t="s">
        <v>1077</v>
      </c>
      <c r="AC245" s="50" t="s">
        <v>2549</v>
      </c>
      <c r="AE245" s="50"/>
      <c r="AF245" s="50"/>
    </row>
    <row r="246" hidden="1">
      <c r="A246" s="50">
        <v>2652.0</v>
      </c>
      <c r="B246" s="50" t="s">
        <v>1424</v>
      </c>
      <c r="C246" s="50">
        <v>2.36E10</v>
      </c>
      <c r="D246" s="50" t="s">
        <v>2550</v>
      </c>
      <c r="E246" s="50">
        <v>2014.0</v>
      </c>
      <c r="F246" s="50" t="s">
        <v>758</v>
      </c>
      <c r="G246" s="50" t="s">
        <v>2016</v>
      </c>
      <c r="H246" s="50"/>
      <c r="I246" s="50" t="s">
        <v>1157</v>
      </c>
      <c r="J246" s="50">
        <v>127.0</v>
      </c>
      <c r="K246" s="50">
        <v>2.0</v>
      </c>
      <c r="L246" s="50"/>
      <c r="M246" s="50">
        <v>153.0</v>
      </c>
      <c r="N246" s="50">
        <v>167.0</v>
      </c>
      <c r="O246" s="50" t="s">
        <v>336</v>
      </c>
      <c r="P246" s="50">
        <v>6.0</v>
      </c>
      <c r="Q246" s="50">
        <v>0.0</v>
      </c>
      <c r="R246" s="50" t="s">
        <v>1119</v>
      </c>
      <c r="S246" s="50" t="s">
        <v>336</v>
      </c>
      <c r="T246" s="50"/>
      <c r="U246" s="50" t="s">
        <v>2551</v>
      </c>
      <c r="V246" s="50"/>
      <c r="W246" s="73" t="s">
        <v>2552</v>
      </c>
      <c r="X246" s="50" t="s">
        <v>336</v>
      </c>
      <c r="Y246" s="50" t="s">
        <v>1075</v>
      </c>
      <c r="Z246" s="50" t="s">
        <v>1076</v>
      </c>
      <c r="AA246" s="50"/>
      <c r="AB246" s="50" t="s">
        <v>1077</v>
      </c>
      <c r="AC246" s="50" t="s">
        <v>2553</v>
      </c>
      <c r="AD246" s="50"/>
      <c r="AE246" s="50"/>
      <c r="AF246" s="50"/>
    </row>
    <row r="247" hidden="1">
      <c r="A247" s="70">
        <v>2663.0</v>
      </c>
      <c r="B247" s="50" t="s">
        <v>2554</v>
      </c>
      <c r="C247" s="80">
        <v>1.28E10</v>
      </c>
      <c r="D247" s="50" t="s">
        <v>2555</v>
      </c>
      <c r="E247" s="70">
        <v>2014.0</v>
      </c>
      <c r="F247" s="42" t="s">
        <v>128</v>
      </c>
      <c r="G247" s="42" t="s">
        <v>1137</v>
      </c>
      <c r="H247" s="86" t="s">
        <v>2556</v>
      </c>
      <c r="I247" s="50" t="s">
        <v>2557</v>
      </c>
      <c r="J247" s="70">
        <v>35.0</v>
      </c>
      <c r="K247" s="70">
        <v>4.0</v>
      </c>
      <c r="L247" s="75"/>
      <c r="M247" s="70">
        <v>39.0</v>
      </c>
      <c r="N247" s="70">
        <v>60.0</v>
      </c>
      <c r="O247" s="50" t="s">
        <v>336</v>
      </c>
      <c r="P247" s="50" t="s">
        <v>336</v>
      </c>
      <c r="Q247" s="70">
        <v>0.0</v>
      </c>
      <c r="R247" s="50" t="s">
        <v>1119</v>
      </c>
      <c r="S247" s="50" t="s">
        <v>336</v>
      </c>
      <c r="T247" s="75"/>
      <c r="U247" s="50" t="s">
        <v>2558</v>
      </c>
      <c r="W247" s="73" t="s">
        <v>2559</v>
      </c>
      <c r="X247" s="50" t="s">
        <v>336</v>
      </c>
      <c r="Y247" s="50" t="s">
        <v>1075</v>
      </c>
      <c r="Z247" s="50" t="s">
        <v>1076</v>
      </c>
      <c r="AA247" s="75"/>
      <c r="AB247" s="50" t="s">
        <v>1077</v>
      </c>
      <c r="AC247" s="50" t="s">
        <v>2560</v>
      </c>
    </row>
    <row r="248" hidden="1">
      <c r="A248" s="70">
        <v>2682.0</v>
      </c>
      <c r="B248" s="50" t="s">
        <v>2561</v>
      </c>
      <c r="C248" s="50" t="s">
        <v>2562</v>
      </c>
      <c r="D248" s="50" t="s">
        <v>2563</v>
      </c>
      <c r="E248" s="70">
        <v>2014.0</v>
      </c>
      <c r="F248" s="42" t="s">
        <v>80</v>
      </c>
      <c r="G248" s="42" t="s">
        <v>1137</v>
      </c>
      <c r="H248" s="42" t="s">
        <v>2564</v>
      </c>
      <c r="I248" s="50" t="s">
        <v>1157</v>
      </c>
      <c r="J248" s="70">
        <v>123.0</v>
      </c>
      <c r="K248" s="88">
        <v>44259.0</v>
      </c>
      <c r="L248" s="75"/>
      <c r="M248" s="70">
        <v>731.0</v>
      </c>
      <c r="N248" s="70">
        <v>761.0</v>
      </c>
      <c r="O248" s="50" t="s">
        <v>336</v>
      </c>
      <c r="P248" s="70">
        <v>9.0</v>
      </c>
      <c r="Q248" s="70">
        <v>0.0</v>
      </c>
      <c r="R248" s="50" t="s">
        <v>1119</v>
      </c>
      <c r="S248" s="50" t="s">
        <v>336</v>
      </c>
      <c r="T248" s="75"/>
      <c r="U248" s="50" t="s">
        <v>2565</v>
      </c>
      <c r="W248" s="73" t="s">
        <v>2566</v>
      </c>
      <c r="X248" s="50" t="s">
        <v>336</v>
      </c>
      <c r="Y248" s="50" t="s">
        <v>1075</v>
      </c>
      <c r="Z248" s="50" t="s">
        <v>1076</v>
      </c>
      <c r="AA248" s="75"/>
      <c r="AB248" s="50" t="s">
        <v>1077</v>
      </c>
      <c r="AC248" s="50" t="s">
        <v>2567</v>
      </c>
    </row>
    <row r="249" hidden="1">
      <c r="A249" s="70">
        <v>2684.0</v>
      </c>
      <c r="B249" s="50" t="s">
        <v>2568</v>
      </c>
      <c r="C249" s="80">
        <v>5.59E10</v>
      </c>
      <c r="D249" s="50" t="s">
        <v>2569</v>
      </c>
      <c r="E249" s="70">
        <v>2014.0</v>
      </c>
      <c r="F249" s="42" t="s">
        <v>128</v>
      </c>
      <c r="G249" s="42" t="s">
        <v>1137</v>
      </c>
      <c r="I249" s="50" t="s">
        <v>2570</v>
      </c>
      <c r="J249" s="70">
        <v>82.0</v>
      </c>
      <c r="K249" s="75"/>
      <c r="L249" s="75"/>
      <c r="M249" s="70">
        <v>288.0</v>
      </c>
      <c r="N249" s="70">
        <v>297.0</v>
      </c>
      <c r="O249" s="50" t="s">
        <v>336</v>
      </c>
      <c r="P249" s="70">
        <v>97.0</v>
      </c>
      <c r="Q249" s="70">
        <v>0.0</v>
      </c>
      <c r="R249" s="50" t="s">
        <v>1119</v>
      </c>
      <c r="S249" s="50" t="s">
        <v>336</v>
      </c>
      <c r="T249" s="75"/>
      <c r="U249" s="50" t="s">
        <v>2571</v>
      </c>
      <c r="W249" s="73" t="s">
        <v>2572</v>
      </c>
      <c r="X249" s="50" t="s">
        <v>336</v>
      </c>
      <c r="Y249" s="50" t="s">
        <v>1075</v>
      </c>
      <c r="Z249" s="50" t="s">
        <v>1076</v>
      </c>
      <c r="AA249" s="75"/>
      <c r="AB249" s="50" t="s">
        <v>1077</v>
      </c>
      <c r="AC249" s="50" t="s">
        <v>2573</v>
      </c>
    </row>
    <row r="250" hidden="1">
      <c r="A250" s="70">
        <v>2685.0</v>
      </c>
      <c r="B250" s="50" t="s">
        <v>2574</v>
      </c>
      <c r="C250" s="50" t="s">
        <v>2575</v>
      </c>
      <c r="D250" s="50" t="s">
        <v>2576</v>
      </c>
      <c r="E250" s="70">
        <v>2014.0</v>
      </c>
      <c r="F250" s="42" t="s">
        <v>109</v>
      </c>
      <c r="G250" s="42" t="s">
        <v>1137</v>
      </c>
      <c r="H250" s="42" t="s">
        <v>2577</v>
      </c>
      <c r="I250" s="50" t="s">
        <v>2578</v>
      </c>
      <c r="J250" s="70">
        <v>29.0</v>
      </c>
      <c r="K250" s="70">
        <v>2.0</v>
      </c>
      <c r="L250" s="75"/>
      <c r="M250" s="70">
        <v>75.0</v>
      </c>
      <c r="N250" s="70">
        <v>112.0</v>
      </c>
      <c r="O250" s="50" t="s">
        <v>336</v>
      </c>
      <c r="P250" s="70">
        <v>2.0</v>
      </c>
      <c r="Q250" s="70">
        <v>0.0</v>
      </c>
      <c r="R250" s="50" t="s">
        <v>1119</v>
      </c>
      <c r="S250" s="50" t="s">
        <v>336</v>
      </c>
      <c r="T250" s="75"/>
      <c r="U250" s="50" t="s">
        <v>2579</v>
      </c>
      <c r="W250" s="73" t="s">
        <v>2580</v>
      </c>
      <c r="X250" s="50" t="s">
        <v>336</v>
      </c>
      <c r="Y250" s="50" t="s">
        <v>1075</v>
      </c>
      <c r="Z250" s="50" t="s">
        <v>1076</v>
      </c>
      <c r="AA250" s="50" t="s">
        <v>1114</v>
      </c>
      <c r="AB250" s="50" t="s">
        <v>1077</v>
      </c>
      <c r="AC250" s="50" t="s">
        <v>2581</v>
      </c>
    </row>
    <row r="251" hidden="1">
      <c r="A251" s="70">
        <v>2686.0</v>
      </c>
      <c r="B251" s="50" t="s">
        <v>2582</v>
      </c>
      <c r="C251" s="50" t="s">
        <v>2583</v>
      </c>
      <c r="D251" s="50" t="s">
        <v>2584</v>
      </c>
      <c r="E251" s="70">
        <v>2014.0</v>
      </c>
      <c r="F251" s="42" t="s">
        <v>91</v>
      </c>
      <c r="G251" s="42" t="s">
        <v>1137</v>
      </c>
      <c r="H251" s="42" t="s">
        <v>2585</v>
      </c>
      <c r="I251" s="50" t="s">
        <v>2586</v>
      </c>
      <c r="J251" s="70">
        <v>6.0</v>
      </c>
      <c r="K251" s="70">
        <v>12.0</v>
      </c>
      <c r="L251" s="75"/>
      <c r="M251" s="70">
        <v>9305.0</v>
      </c>
      <c r="N251" s="70">
        <v>9342.0</v>
      </c>
      <c r="O251" s="50" t="s">
        <v>336</v>
      </c>
      <c r="P251" s="70">
        <v>73.0</v>
      </c>
      <c r="Q251" s="70">
        <v>0.0</v>
      </c>
      <c r="R251" s="50" t="s">
        <v>1119</v>
      </c>
      <c r="S251" s="50" t="s">
        <v>336</v>
      </c>
      <c r="T251" s="75"/>
      <c r="U251" s="50" t="s">
        <v>2587</v>
      </c>
      <c r="W251" s="73" t="s">
        <v>2588</v>
      </c>
      <c r="X251" s="50" t="s">
        <v>336</v>
      </c>
      <c r="Y251" s="50" t="s">
        <v>1075</v>
      </c>
      <c r="Z251" s="50" t="s">
        <v>1076</v>
      </c>
      <c r="AA251" s="50" t="s">
        <v>1114</v>
      </c>
      <c r="AB251" s="50" t="s">
        <v>1077</v>
      </c>
      <c r="AC251" s="50" t="s">
        <v>2589</v>
      </c>
    </row>
    <row r="252">
      <c r="A252" s="70">
        <v>2249.0</v>
      </c>
      <c r="B252" s="50" t="s">
        <v>172</v>
      </c>
      <c r="C252" s="50" t="s">
        <v>1362</v>
      </c>
      <c r="D252" s="50" t="s">
        <v>2590</v>
      </c>
      <c r="E252" s="70">
        <v>2015.0</v>
      </c>
      <c r="F252" s="50" t="s">
        <v>674</v>
      </c>
      <c r="G252" s="50"/>
      <c r="H252" s="50"/>
      <c r="I252" s="50" t="s">
        <v>1693</v>
      </c>
      <c r="J252" s="70">
        <v>132.0</v>
      </c>
      <c r="K252" s="75"/>
      <c r="L252" s="75"/>
      <c r="M252" s="70">
        <v>48.0</v>
      </c>
      <c r="N252" s="70">
        <v>55.0</v>
      </c>
      <c r="O252" s="50" t="s">
        <v>336</v>
      </c>
      <c r="P252" s="70">
        <v>6.0</v>
      </c>
      <c r="Q252" s="70">
        <v>1.0</v>
      </c>
      <c r="R252" s="50" t="s">
        <v>1084</v>
      </c>
      <c r="S252" s="75"/>
      <c r="T252" s="75"/>
      <c r="U252" s="50" t="s">
        <v>2591</v>
      </c>
      <c r="W252" s="73" t="s">
        <v>2592</v>
      </c>
      <c r="Y252" s="50" t="s">
        <v>1075</v>
      </c>
      <c r="Z252" s="50" t="s">
        <v>1076</v>
      </c>
      <c r="AA252" s="75"/>
      <c r="AB252" s="50" t="s">
        <v>1077</v>
      </c>
      <c r="AC252" s="50" t="s">
        <v>2593</v>
      </c>
      <c r="AE252" s="50"/>
      <c r="AF252" s="50"/>
    </row>
    <row r="253" hidden="1">
      <c r="A253" s="50">
        <v>2690.0</v>
      </c>
      <c r="B253" s="50" t="s">
        <v>2594</v>
      </c>
      <c r="C253" s="50">
        <v>2.35E10</v>
      </c>
      <c r="D253" s="50" t="s">
        <v>2595</v>
      </c>
      <c r="E253" s="50">
        <v>2014.0</v>
      </c>
      <c r="F253" s="50" t="s">
        <v>758</v>
      </c>
      <c r="G253" s="50" t="s">
        <v>1137</v>
      </c>
      <c r="H253" s="50" t="s">
        <v>2596</v>
      </c>
      <c r="I253" s="50" t="s">
        <v>2597</v>
      </c>
      <c r="J253" s="50">
        <v>3.0</v>
      </c>
      <c r="K253" s="50">
        <v>3.0</v>
      </c>
      <c r="L253" s="50"/>
      <c r="M253" s="50">
        <v>189.0</v>
      </c>
      <c r="N253" s="50">
        <v>210.0</v>
      </c>
      <c r="O253" s="50" t="s">
        <v>336</v>
      </c>
      <c r="P253" s="50">
        <v>11.0</v>
      </c>
      <c r="Q253" s="50">
        <v>0.0</v>
      </c>
      <c r="R253" s="50" t="s">
        <v>1119</v>
      </c>
      <c r="S253" s="50" t="s">
        <v>336</v>
      </c>
      <c r="T253" s="50"/>
      <c r="U253" s="50" t="s">
        <v>2598</v>
      </c>
      <c r="V253" s="50"/>
      <c r="W253" s="73" t="s">
        <v>2599</v>
      </c>
      <c r="X253" s="50" t="s">
        <v>336</v>
      </c>
      <c r="Y253" s="50" t="s">
        <v>1075</v>
      </c>
      <c r="Z253" s="50" t="s">
        <v>1076</v>
      </c>
      <c r="AA253" s="50"/>
      <c r="AB253" s="50" t="s">
        <v>1077</v>
      </c>
      <c r="AC253" s="50" t="s">
        <v>2600</v>
      </c>
      <c r="AD253" s="50"/>
      <c r="AE253" s="50"/>
      <c r="AF253" s="50"/>
    </row>
    <row r="254" hidden="1">
      <c r="A254" s="70">
        <v>2777.0</v>
      </c>
      <c r="B254" s="50" t="s">
        <v>2601</v>
      </c>
      <c r="C254" s="50" t="s">
        <v>2602</v>
      </c>
      <c r="D254" s="50" t="s">
        <v>2603</v>
      </c>
      <c r="E254" s="70">
        <v>2013.0</v>
      </c>
      <c r="F254" s="42" t="s">
        <v>109</v>
      </c>
      <c r="G254" s="42" t="s">
        <v>1137</v>
      </c>
      <c r="H254" s="42" t="s">
        <v>2604</v>
      </c>
      <c r="I254" s="50" t="s">
        <v>2605</v>
      </c>
      <c r="J254" s="70">
        <v>55.0</v>
      </c>
      <c r="K254" s="70">
        <v>6.0</v>
      </c>
      <c r="L254" s="75"/>
      <c r="M254" s="70">
        <v>14.0</v>
      </c>
      <c r="N254" s="70">
        <v>29.0</v>
      </c>
      <c r="O254" s="50" t="s">
        <v>336</v>
      </c>
      <c r="P254" s="70">
        <v>27.0</v>
      </c>
      <c r="Q254" s="70">
        <v>0.0</v>
      </c>
      <c r="R254" s="50" t="s">
        <v>1119</v>
      </c>
      <c r="S254" s="50" t="s">
        <v>336</v>
      </c>
      <c r="T254" s="75"/>
      <c r="U254" s="50" t="s">
        <v>2606</v>
      </c>
      <c r="W254" s="73" t="s">
        <v>2607</v>
      </c>
      <c r="X254" s="50" t="s">
        <v>336</v>
      </c>
      <c r="Y254" s="50" t="s">
        <v>1075</v>
      </c>
      <c r="Z254" s="50" t="s">
        <v>1076</v>
      </c>
      <c r="AA254" s="75"/>
      <c r="AB254" s="50" t="s">
        <v>1077</v>
      </c>
      <c r="AC254" s="50" t="s">
        <v>2608</v>
      </c>
    </row>
    <row r="255" hidden="1">
      <c r="A255" s="70">
        <v>2793.0</v>
      </c>
      <c r="B255" s="50" t="s">
        <v>528</v>
      </c>
      <c r="C255" s="80">
        <v>7.01E9</v>
      </c>
      <c r="D255" s="50" t="s">
        <v>2609</v>
      </c>
      <c r="E255" s="70">
        <v>2013.0</v>
      </c>
      <c r="F255" s="42" t="s">
        <v>80</v>
      </c>
      <c r="G255" s="42" t="s">
        <v>1069</v>
      </c>
      <c r="I255" s="50" t="s">
        <v>2610</v>
      </c>
      <c r="J255" s="70">
        <v>51.0</v>
      </c>
      <c r="K255" s="70">
        <v>3.0</v>
      </c>
      <c r="L255" s="75"/>
      <c r="M255" s="70">
        <v>873.0</v>
      </c>
      <c r="N255" s="70">
        <v>882.0</v>
      </c>
      <c r="O255" s="50" t="s">
        <v>336</v>
      </c>
      <c r="P255" s="70">
        <v>54.0</v>
      </c>
      <c r="Q255" s="70">
        <v>0.0</v>
      </c>
      <c r="R255" s="50" t="s">
        <v>1119</v>
      </c>
      <c r="S255" s="50" t="s">
        <v>336</v>
      </c>
      <c r="T255" s="75"/>
      <c r="U255" s="50" t="s">
        <v>2611</v>
      </c>
      <c r="W255" s="73" t="s">
        <v>2612</v>
      </c>
      <c r="X255" s="50" t="s">
        <v>336</v>
      </c>
      <c r="Y255" s="50" t="s">
        <v>1075</v>
      </c>
      <c r="Z255" s="50" t="s">
        <v>1076</v>
      </c>
      <c r="AA255" s="75"/>
      <c r="AB255" s="50" t="s">
        <v>1077</v>
      </c>
      <c r="AC255" s="50" t="s">
        <v>2613</v>
      </c>
    </row>
    <row r="256" hidden="1">
      <c r="A256" s="70">
        <v>2794.0</v>
      </c>
      <c r="B256" s="50" t="s">
        <v>2445</v>
      </c>
      <c r="C256" s="50" t="s">
        <v>2446</v>
      </c>
      <c r="D256" s="50" t="s">
        <v>2614</v>
      </c>
      <c r="E256" s="70">
        <v>2013.0</v>
      </c>
      <c r="F256" s="42" t="s">
        <v>109</v>
      </c>
      <c r="G256" s="42" t="s">
        <v>1069</v>
      </c>
      <c r="I256" s="50" t="s">
        <v>1693</v>
      </c>
      <c r="J256" s="70">
        <v>120.0</v>
      </c>
      <c r="K256" s="70">
        <v>3.0</v>
      </c>
      <c r="L256" s="75"/>
      <c r="M256" s="70">
        <v>552.0</v>
      </c>
      <c r="N256" s="70">
        <v>558.0</v>
      </c>
      <c r="O256" s="50" t="s">
        <v>336</v>
      </c>
      <c r="P256" s="70">
        <v>27.0</v>
      </c>
      <c r="Q256" s="70">
        <v>0.0</v>
      </c>
      <c r="R256" s="50" t="s">
        <v>1119</v>
      </c>
      <c r="S256" s="50" t="s">
        <v>336</v>
      </c>
      <c r="T256" s="75"/>
      <c r="U256" s="50" t="s">
        <v>2615</v>
      </c>
      <c r="W256" s="73" t="s">
        <v>2616</v>
      </c>
      <c r="X256" s="50" t="s">
        <v>336</v>
      </c>
      <c r="Y256" s="50" t="s">
        <v>1075</v>
      </c>
      <c r="Z256" s="50" t="s">
        <v>1076</v>
      </c>
      <c r="AA256" s="75"/>
      <c r="AB256" s="50" t="s">
        <v>1077</v>
      </c>
      <c r="AC256" s="50" t="s">
        <v>2617</v>
      </c>
    </row>
    <row r="257" hidden="1">
      <c r="A257" s="70">
        <v>2795.0</v>
      </c>
      <c r="B257" s="50" t="s">
        <v>430</v>
      </c>
      <c r="C257" s="80">
        <v>6.7E9</v>
      </c>
      <c r="D257" s="50" t="s">
        <v>2618</v>
      </c>
      <c r="E257" s="70">
        <v>2013.0</v>
      </c>
      <c r="F257" s="42" t="s">
        <v>128</v>
      </c>
      <c r="G257" s="42" t="s">
        <v>1137</v>
      </c>
      <c r="H257" s="86" t="s">
        <v>2619</v>
      </c>
      <c r="I257" s="50" t="s">
        <v>2610</v>
      </c>
      <c r="J257" s="70">
        <v>51.0</v>
      </c>
      <c r="K257" s="70">
        <v>3.0</v>
      </c>
      <c r="L257" s="75"/>
      <c r="M257" s="70">
        <v>860.0</v>
      </c>
      <c r="N257" s="70">
        <v>872.0</v>
      </c>
      <c r="O257" s="50" t="s">
        <v>336</v>
      </c>
      <c r="P257" s="70">
        <v>304.0</v>
      </c>
      <c r="Q257" s="70">
        <v>0.0</v>
      </c>
      <c r="R257" s="50" t="s">
        <v>1119</v>
      </c>
      <c r="S257" s="50" t="s">
        <v>336</v>
      </c>
      <c r="T257" s="75"/>
      <c r="U257" s="50" t="s">
        <v>2620</v>
      </c>
      <c r="W257" s="73" t="s">
        <v>2621</v>
      </c>
      <c r="X257" s="50" t="s">
        <v>336</v>
      </c>
      <c r="Y257" s="50" t="s">
        <v>1075</v>
      </c>
      <c r="Z257" s="50" t="s">
        <v>1076</v>
      </c>
      <c r="AA257" s="75"/>
      <c r="AB257" s="50" t="s">
        <v>1077</v>
      </c>
      <c r="AC257" s="50" t="s">
        <v>2622</v>
      </c>
    </row>
    <row r="258" hidden="1">
      <c r="A258" s="70">
        <v>2813.0</v>
      </c>
      <c r="B258" s="50" t="s">
        <v>739</v>
      </c>
      <c r="C258" s="50" t="s">
        <v>2623</v>
      </c>
      <c r="D258" s="50" t="s">
        <v>2624</v>
      </c>
      <c r="E258" s="70">
        <v>2013.0</v>
      </c>
      <c r="F258" s="42" t="s">
        <v>91</v>
      </c>
      <c r="G258" s="42" t="s">
        <v>1069</v>
      </c>
      <c r="I258" s="50" t="s">
        <v>1693</v>
      </c>
      <c r="J258" s="70">
        <v>121.0</v>
      </c>
      <c r="K258" s="70">
        <v>1.0</v>
      </c>
      <c r="L258" s="75"/>
      <c r="M258" s="70">
        <v>90.0</v>
      </c>
      <c r="N258" s="70">
        <v>97.0</v>
      </c>
      <c r="O258" s="50" t="s">
        <v>336</v>
      </c>
      <c r="P258" s="70">
        <v>21.0</v>
      </c>
      <c r="Q258" s="70">
        <v>0.0</v>
      </c>
      <c r="R258" s="50" t="s">
        <v>1119</v>
      </c>
      <c r="S258" s="50" t="s">
        <v>336</v>
      </c>
      <c r="T258" s="75"/>
      <c r="U258" s="50" t="s">
        <v>2625</v>
      </c>
      <c r="W258" s="73" t="s">
        <v>2626</v>
      </c>
      <c r="X258" s="50" t="s">
        <v>336</v>
      </c>
      <c r="Y258" s="50" t="s">
        <v>1075</v>
      </c>
      <c r="Z258" s="50" t="s">
        <v>1076</v>
      </c>
      <c r="AA258" s="75"/>
      <c r="AB258" s="50" t="s">
        <v>1077</v>
      </c>
      <c r="AC258" s="50" t="s">
        <v>2627</v>
      </c>
    </row>
    <row r="259">
      <c r="A259" s="70">
        <v>789.0</v>
      </c>
      <c r="B259" s="50" t="s">
        <v>660</v>
      </c>
      <c r="C259" s="50" t="s">
        <v>1492</v>
      </c>
      <c r="D259" s="50" t="s">
        <v>2628</v>
      </c>
      <c r="E259" s="70">
        <v>2019.0</v>
      </c>
      <c r="F259" s="50" t="s">
        <v>674</v>
      </c>
      <c r="G259" s="50"/>
      <c r="H259" s="50"/>
      <c r="I259" s="50" t="s">
        <v>1234</v>
      </c>
      <c r="J259" s="70">
        <v>72.0</v>
      </c>
      <c r="K259" s="70">
        <v>1.0</v>
      </c>
      <c r="L259" s="75"/>
      <c r="M259" s="70">
        <v>77.0</v>
      </c>
      <c r="N259" s="70">
        <v>108.0</v>
      </c>
      <c r="O259" s="50" t="s">
        <v>336</v>
      </c>
      <c r="P259" s="70">
        <v>2.0</v>
      </c>
      <c r="Q259" s="70">
        <v>1.0</v>
      </c>
      <c r="R259" s="50" t="s">
        <v>1084</v>
      </c>
      <c r="S259" s="75"/>
      <c r="T259" s="75"/>
      <c r="U259" s="50" t="s">
        <v>2629</v>
      </c>
      <c r="W259" s="73" t="s">
        <v>2630</v>
      </c>
      <c r="Y259" s="50" t="s">
        <v>1075</v>
      </c>
      <c r="Z259" s="50" t="s">
        <v>1076</v>
      </c>
      <c r="AA259" s="50" t="s">
        <v>1114</v>
      </c>
      <c r="AB259" s="50" t="s">
        <v>1077</v>
      </c>
      <c r="AC259" s="50" t="s">
        <v>2631</v>
      </c>
      <c r="AE259" s="50"/>
      <c r="AF259" s="50"/>
    </row>
    <row r="260" hidden="1">
      <c r="A260" s="70">
        <v>2842.0</v>
      </c>
      <c r="B260" s="50" t="s">
        <v>2632</v>
      </c>
      <c r="C260" s="50" t="s">
        <v>2633</v>
      </c>
      <c r="D260" s="50" t="s">
        <v>2634</v>
      </c>
      <c r="E260" s="70">
        <v>2013.0</v>
      </c>
      <c r="F260" s="42" t="s">
        <v>80</v>
      </c>
      <c r="G260" s="42" t="s">
        <v>1137</v>
      </c>
      <c r="H260" s="42" t="s">
        <v>2635</v>
      </c>
      <c r="I260" s="50" t="s">
        <v>1240</v>
      </c>
      <c r="J260" s="70">
        <v>110.0</v>
      </c>
      <c r="K260" s="70">
        <v>19.0</v>
      </c>
      <c r="L260" s="75"/>
      <c r="M260" s="70">
        <v>7601.0</v>
      </c>
      <c r="N260" s="70">
        <v>7606.0</v>
      </c>
      <c r="O260" s="50" t="s">
        <v>336</v>
      </c>
      <c r="P260" s="70">
        <v>94.0</v>
      </c>
      <c r="Q260" s="70">
        <v>0.0</v>
      </c>
      <c r="R260" s="50" t="s">
        <v>1119</v>
      </c>
      <c r="S260" s="50" t="s">
        <v>336</v>
      </c>
      <c r="T260" s="75"/>
      <c r="U260" s="50" t="s">
        <v>2636</v>
      </c>
      <c r="W260" s="73" t="s">
        <v>2637</v>
      </c>
      <c r="X260" s="50" t="s">
        <v>336</v>
      </c>
      <c r="Y260" s="50" t="s">
        <v>1075</v>
      </c>
      <c r="Z260" s="50" t="s">
        <v>1076</v>
      </c>
      <c r="AA260" s="50" t="s">
        <v>1114</v>
      </c>
      <c r="AB260" s="50" t="s">
        <v>1077</v>
      </c>
      <c r="AC260" s="50" t="s">
        <v>2638</v>
      </c>
    </row>
    <row r="261" hidden="1">
      <c r="A261" s="50">
        <v>2861.0</v>
      </c>
      <c r="B261" s="50" t="s">
        <v>2639</v>
      </c>
      <c r="C261" s="50" t="s">
        <v>2640</v>
      </c>
      <c r="D261" s="50" t="s">
        <v>2641</v>
      </c>
      <c r="E261" s="50">
        <v>2013.0</v>
      </c>
      <c r="F261" s="50" t="s">
        <v>758</v>
      </c>
      <c r="G261" s="50" t="s">
        <v>1137</v>
      </c>
      <c r="H261" s="50" t="s">
        <v>2642</v>
      </c>
      <c r="I261" s="50" t="s">
        <v>2643</v>
      </c>
      <c r="J261" s="50">
        <v>28.0</v>
      </c>
      <c r="K261" s="50"/>
      <c r="L261" s="50"/>
      <c r="M261" s="50">
        <v>137.0</v>
      </c>
      <c r="N261" s="50">
        <v>143.0</v>
      </c>
      <c r="O261" s="50" t="s">
        <v>336</v>
      </c>
      <c r="P261" s="50">
        <v>21.0</v>
      </c>
      <c r="Q261" s="50">
        <v>0.0</v>
      </c>
      <c r="R261" s="50" t="s">
        <v>1119</v>
      </c>
      <c r="S261" s="50" t="s">
        <v>336</v>
      </c>
      <c r="T261" s="50"/>
      <c r="U261" s="50" t="s">
        <v>2644</v>
      </c>
      <c r="V261" s="50"/>
      <c r="W261" s="73" t="s">
        <v>2645</v>
      </c>
      <c r="X261" s="50" t="s">
        <v>336</v>
      </c>
      <c r="Y261" s="50" t="s">
        <v>1075</v>
      </c>
      <c r="Z261" s="50" t="s">
        <v>1076</v>
      </c>
      <c r="AA261" s="50"/>
      <c r="AB261" s="50" t="s">
        <v>1077</v>
      </c>
      <c r="AC261" s="50" t="s">
        <v>2646</v>
      </c>
      <c r="AD261" s="50"/>
      <c r="AE261" s="50"/>
      <c r="AF261" s="50"/>
    </row>
    <row r="262" hidden="1">
      <c r="A262" s="70">
        <v>2862.0</v>
      </c>
      <c r="B262" s="50" t="s">
        <v>2647</v>
      </c>
      <c r="C262" s="50" t="s">
        <v>2648</v>
      </c>
      <c r="D262" s="50" t="s">
        <v>2649</v>
      </c>
      <c r="E262" s="70">
        <v>2013.0</v>
      </c>
      <c r="F262" s="42" t="s">
        <v>80</v>
      </c>
      <c r="G262" s="42" t="s">
        <v>1137</v>
      </c>
      <c r="H262" s="42" t="s">
        <v>2650</v>
      </c>
      <c r="I262" s="50" t="s">
        <v>1462</v>
      </c>
      <c r="J262" s="70">
        <v>55.0</v>
      </c>
      <c r="K262" s="75"/>
      <c r="L262" s="75"/>
      <c r="M262" s="70">
        <v>617.0</v>
      </c>
      <c r="N262" s="70">
        <v>625.0</v>
      </c>
      <c r="O262" s="50" t="s">
        <v>336</v>
      </c>
      <c r="P262" s="70">
        <v>60.0</v>
      </c>
      <c r="Q262" s="70">
        <v>0.0</v>
      </c>
      <c r="R262" s="50" t="s">
        <v>1119</v>
      </c>
      <c r="S262" s="50" t="s">
        <v>336</v>
      </c>
      <c r="T262" s="75"/>
      <c r="U262" s="50" t="s">
        <v>2651</v>
      </c>
      <c r="W262" s="73" t="s">
        <v>2652</v>
      </c>
      <c r="X262" s="50" t="s">
        <v>336</v>
      </c>
      <c r="Y262" s="50" t="s">
        <v>1075</v>
      </c>
      <c r="Z262" s="50" t="s">
        <v>1076</v>
      </c>
      <c r="AA262" s="75"/>
      <c r="AB262" s="50" t="s">
        <v>1077</v>
      </c>
      <c r="AC262" s="50" t="s">
        <v>2653</v>
      </c>
    </row>
    <row r="263" hidden="1">
      <c r="A263" s="70">
        <v>2867.0</v>
      </c>
      <c r="B263" s="50" t="s">
        <v>2654</v>
      </c>
      <c r="C263" s="50" t="s">
        <v>2655</v>
      </c>
      <c r="D263" s="50" t="s">
        <v>2656</v>
      </c>
      <c r="E263" s="70">
        <v>2013.0</v>
      </c>
      <c r="F263" s="42" t="s">
        <v>80</v>
      </c>
      <c r="G263" s="42" t="s">
        <v>1137</v>
      </c>
      <c r="H263" s="42" t="s">
        <v>2657</v>
      </c>
      <c r="I263" s="50" t="s">
        <v>1157</v>
      </c>
      <c r="J263" s="70">
        <v>117.0</v>
      </c>
      <c r="K263" s="70">
        <v>3.0</v>
      </c>
      <c r="L263" s="75"/>
      <c r="M263" s="70">
        <v>545.0</v>
      </c>
      <c r="N263" s="70">
        <v>560.0</v>
      </c>
      <c r="O263" s="50" t="s">
        <v>336</v>
      </c>
      <c r="P263" s="70">
        <v>24.0</v>
      </c>
      <c r="Q263" s="70">
        <v>0.0</v>
      </c>
      <c r="R263" s="50" t="s">
        <v>1119</v>
      </c>
      <c r="S263" s="50" t="s">
        <v>336</v>
      </c>
      <c r="T263" s="75"/>
      <c r="U263" s="50" t="s">
        <v>2658</v>
      </c>
      <c r="W263" s="73" t="s">
        <v>2659</v>
      </c>
      <c r="X263" s="50" t="s">
        <v>336</v>
      </c>
      <c r="Y263" s="50" t="s">
        <v>1075</v>
      </c>
      <c r="Z263" s="50" t="s">
        <v>1076</v>
      </c>
      <c r="AA263" s="75"/>
      <c r="AB263" s="50" t="s">
        <v>1077</v>
      </c>
      <c r="AC263" s="50" t="s">
        <v>2660</v>
      </c>
    </row>
    <row r="264" hidden="1">
      <c r="A264" s="70">
        <v>2871.0</v>
      </c>
      <c r="B264" s="50" t="s">
        <v>2661</v>
      </c>
      <c r="C264" s="50" t="s">
        <v>2662</v>
      </c>
      <c r="D264" s="50" t="s">
        <v>2663</v>
      </c>
      <c r="E264" s="70">
        <v>2013.0</v>
      </c>
      <c r="F264" s="42" t="s">
        <v>758</v>
      </c>
      <c r="G264" s="50" t="s">
        <v>1137</v>
      </c>
      <c r="H264" s="52" t="s">
        <v>2664</v>
      </c>
      <c r="I264" s="50" t="s">
        <v>2382</v>
      </c>
      <c r="J264" s="70">
        <v>47.0</v>
      </c>
      <c r="K264" s="70">
        <v>6.0</v>
      </c>
      <c r="L264" s="75"/>
      <c r="M264" s="70">
        <v>2502.0</v>
      </c>
      <c r="N264" s="70">
        <v>2511.0</v>
      </c>
      <c r="O264" s="50" t="s">
        <v>336</v>
      </c>
      <c r="P264" s="70">
        <v>12.0</v>
      </c>
      <c r="Q264" s="70">
        <v>0.0</v>
      </c>
      <c r="R264" s="50" t="s">
        <v>1119</v>
      </c>
      <c r="S264" s="50" t="s">
        <v>336</v>
      </c>
      <c r="T264" s="75"/>
      <c r="U264" s="50" t="s">
        <v>2665</v>
      </c>
      <c r="W264" s="73" t="s">
        <v>2666</v>
      </c>
      <c r="X264" s="50" t="s">
        <v>336</v>
      </c>
      <c r="Y264" s="50" t="s">
        <v>1075</v>
      </c>
      <c r="Z264" s="50" t="s">
        <v>1076</v>
      </c>
      <c r="AA264" s="75"/>
      <c r="AB264" s="50" t="s">
        <v>1077</v>
      </c>
      <c r="AC264" s="50" t="s">
        <v>2667</v>
      </c>
    </row>
    <row r="265" hidden="1">
      <c r="A265" s="70">
        <v>3086.0</v>
      </c>
      <c r="B265" s="50" t="s">
        <v>746</v>
      </c>
      <c r="C265" s="50" t="s">
        <v>2668</v>
      </c>
      <c r="D265" s="50" t="s">
        <v>2669</v>
      </c>
      <c r="E265" s="70">
        <v>2012.0</v>
      </c>
      <c r="F265" s="42" t="s">
        <v>91</v>
      </c>
      <c r="G265" s="42" t="s">
        <v>1069</v>
      </c>
      <c r="I265" s="50" t="s">
        <v>2324</v>
      </c>
      <c r="J265" s="70">
        <v>2.0</v>
      </c>
      <c r="K265" s="70">
        <v>3.0</v>
      </c>
      <c r="L265" s="75"/>
      <c r="M265" s="70">
        <v>205.0</v>
      </c>
      <c r="N265" s="70">
        <v>221.0</v>
      </c>
      <c r="O265" s="50" t="s">
        <v>336</v>
      </c>
      <c r="P265" s="70">
        <v>60.0</v>
      </c>
      <c r="Q265" s="70">
        <v>0.0</v>
      </c>
      <c r="R265" s="50" t="s">
        <v>1119</v>
      </c>
      <c r="S265" s="50" t="s">
        <v>336</v>
      </c>
      <c r="T265" s="75"/>
      <c r="U265" s="50" t="s">
        <v>2670</v>
      </c>
      <c r="W265" s="73" t="s">
        <v>2671</v>
      </c>
      <c r="X265" s="50" t="s">
        <v>336</v>
      </c>
      <c r="Y265" s="50" t="s">
        <v>1075</v>
      </c>
      <c r="Z265" s="50" t="s">
        <v>1076</v>
      </c>
      <c r="AA265" s="75"/>
      <c r="AB265" s="50" t="s">
        <v>1077</v>
      </c>
      <c r="AC265" s="50" t="s">
        <v>2672</v>
      </c>
    </row>
    <row r="266" hidden="1">
      <c r="A266" s="70">
        <v>2838.0</v>
      </c>
      <c r="B266" s="50" t="s">
        <v>2673</v>
      </c>
      <c r="C266" s="80">
        <v>5.72E10</v>
      </c>
      <c r="D266" s="50" t="s">
        <v>2674</v>
      </c>
      <c r="E266" s="70">
        <v>2013.0</v>
      </c>
      <c r="F266" s="42" t="s">
        <v>109</v>
      </c>
      <c r="G266" s="42" t="s">
        <v>1137</v>
      </c>
      <c r="H266" s="42" t="s">
        <v>2675</v>
      </c>
      <c r="I266" s="50" t="s">
        <v>2257</v>
      </c>
      <c r="J266" s="70">
        <v>5.0</v>
      </c>
      <c r="K266" s="75"/>
      <c r="L266" s="75"/>
      <c r="M266" s="70">
        <v>281.0</v>
      </c>
      <c r="N266" s="70">
        <v>300.0</v>
      </c>
      <c r="O266" s="50" t="s">
        <v>336</v>
      </c>
      <c r="P266" s="70">
        <v>16.0</v>
      </c>
      <c r="Q266" s="70">
        <v>0.0</v>
      </c>
      <c r="R266" s="50" t="s">
        <v>1119</v>
      </c>
      <c r="S266" s="70">
        <v>1.0</v>
      </c>
      <c r="T266" s="50" t="s">
        <v>1084</v>
      </c>
      <c r="U266" s="50" t="s">
        <v>2676</v>
      </c>
      <c r="W266" s="73" t="s">
        <v>2677</v>
      </c>
      <c r="X266" s="50" t="s">
        <v>336</v>
      </c>
      <c r="Y266" s="50" t="s">
        <v>1075</v>
      </c>
      <c r="Z266" s="50" t="s">
        <v>1076</v>
      </c>
      <c r="AA266" s="75"/>
      <c r="AB266" s="50" t="s">
        <v>1077</v>
      </c>
      <c r="AC266" s="50" t="s">
        <v>2678</v>
      </c>
    </row>
    <row r="267" hidden="1">
      <c r="A267" s="50">
        <v>2704.0</v>
      </c>
      <c r="B267" s="50" t="s">
        <v>943</v>
      </c>
      <c r="C267" s="50" t="s">
        <v>2679</v>
      </c>
      <c r="D267" s="50" t="s">
        <v>2680</v>
      </c>
      <c r="E267" s="50">
        <v>2014.0</v>
      </c>
      <c r="F267" s="50" t="s">
        <v>758</v>
      </c>
      <c r="G267" s="50" t="s">
        <v>1069</v>
      </c>
      <c r="H267" s="50"/>
      <c r="I267" s="50" t="s">
        <v>1157</v>
      </c>
      <c r="J267" s="50">
        <v>126.0</v>
      </c>
      <c r="K267" s="50">
        <v>44259.0</v>
      </c>
      <c r="L267" s="50"/>
      <c r="M267" s="50">
        <v>319.0</v>
      </c>
      <c r="N267" s="50">
        <v>335.0</v>
      </c>
      <c r="O267" s="50" t="s">
        <v>336</v>
      </c>
      <c r="P267" s="50">
        <v>14.0</v>
      </c>
      <c r="Q267" s="50" t="s">
        <v>336</v>
      </c>
      <c r="R267" s="50" t="s">
        <v>1119</v>
      </c>
      <c r="S267" s="50" t="s">
        <v>336</v>
      </c>
      <c r="T267" s="50" t="s">
        <v>1084</v>
      </c>
      <c r="U267" s="50" t="s">
        <v>2681</v>
      </c>
      <c r="V267" s="50"/>
      <c r="W267" s="73" t="s">
        <v>2682</v>
      </c>
      <c r="X267" s="50" t="s">
        <v>336</v>
      </c>
      <c r="Y267" s="50" t="s">
        <v>1075</v>
      </c>
      <c r="Z267" s="50" t="s">
        <v>1076</v>
      </c>
      <c r="AA267" s="50"/>
      <c r="AB267" s="50" t="s">
        <v>1077</v>
      </c>
      <c r="AC267" s="50" t="s">
        <v>2683</v>
      </c>
      <c r="AD267" s="50"/>
      <c r="AE267" s="50"/>
      <c r="AF267" s="50"/>
    </row>
    <row r="268" hidden="1">
      <c r="A268" s="70">
        <v>2870.0</v>
      </c>
      <c r="B268" s="50" t="s">
        <v>2684</v>
      </c>
      <c r="C268" s="50" t="s">
        <v>2685</v>
      </c>
      <c r="D268" s="50" t="s">
        <v>2686</v>
      </c>
      <c r="E268" s="70">
        <v>2013.0</v>
      </c>
      <c r="F268" s="42" t="s">
        <v>128</v>
      </c>
      <c r="G268" s="42" t="s">
        <v>1137</v>
      </c>
      <c r="H268" s="86" t="s">
        <v>2687</v>
      </c>
      <c r="I268" s="50" t="s">
        <v>1462</v>
      </c>
      <c r="J268" s="70">
        <v>55.0</v>
      </c>
      <c r="K268" s="75"/>
      <c r="L268" s="75"/>
      <c r="M268" s="70">
        <v>3.0</v>
      </c>
      <c r="N268" s="70">
        <v>15.0</v>
      </c>
      <c r="O268" s="50" t="s">
        <v>336</v>
      </c>
      <c r="P268" s="70">
        <v>2.0</v>
      </c>
      <c r="Q268" s="50" t="s">
        <v>336</v>
      </c>
      <c r="R268" s="50" t="s">
        <v>1119</v>
      </c>
      <c r="S268" s="70">
        <v>0.0</v>
      </c>
      <c r="T268" s="50" t="s">
        <v>1084</v>
      </c>
      <c r="U268" s="50" t="s">
        <v>2688</v>
      </c>
      <c r="W268" s="73" t="s">
        <v>2689</v>
      </c>
      <c r="X268" s="50" t="s">
        <v>336</v>
      </c>
      <c r="Y268" s="50" t="s">
        <v>1075</v>
      </c>
      <c r="Z268" s="50" t="s">
        <v>1076</v>
      </c>
      <c r="AA268" s="75"/>
      <c r="AB268" s="50" t="s">
        <v>1077</v>
      </c>
      <c r="AC268" s="50" t="s">
        <v>2690</v>
      </c>
    </row>
    <row r="269" hidden="1">
      <c r="A269" s="70">
        <v>2872.0</v>
      </c>
      <c r="B269" s="50" t="s">
        <v>225</v>
      </c>
      <c r="C269" s="80">
        <v>5.58E10</v>
      </c>
      <c r="D269" s="50" t="s">
        <v>2691</v>
      </c>
      <c r="E269" s="70">
        <v>2013.0</v>
      </c>
      <c r="F269" s="42" t="s">
        <v>91</v>
      </c>
      <c r="G269" s="42" t="s">
        <v>1069</v>
      </c>
      <c r="I269" s="50" t="s">
        <v>1693</v>
      </c>
      <c r="J269" s="70">
        <v>118.0</v>
      </c>
      <c r="K269" s="70">
        <v>3.0</v>
      </c>
      <c r="L269" s="75"/>
      <c r="M269" s="70">
        <v>424.0</v>
      </c>
      <c r="N269" s="70">
        <v>428.0</v>
      </c>
      <c r="O269" s="50" t="s">
        <v>336</v>
      </c>
      <c r="P269" s="70">
        <v>8.0</v>
      </c>
      <c r="Q269" s="70">
        <v>0.0</v>
      </c>
      <c r="R269" s="50" t="s">
        <v>1119</v>
      </c>
      <c r="S269" s="70">
        <v>1.0</v>
      </c>
      <c r="T269" s="50" t="s">
        <v>1084</v>
      </c>
      <c r="U269" s="50" t="s">
        <v>2692</v>
      </c>
      <c r="W269" s="73" t="s">
        <v>2693</v>
      </c>
      <c r="X269" s="50" t="s">
        <v>336</v>
      </c>
      <c r="Y269" s="50" t="s">
        <v>1075</v>
      </c>
      <c r="Z269" s="50" t="s">
        <v>1076</v>
      </c>
      <c r="AA269" s="75"/>
      <c r="AB269" s="50" t="s">
        <v>1077</v>
      </c>
      <c r="AC269" s="50" t="s">
        <v>2694</v>
      </c>
    </row>
    <row r="270">
      <c r="A270" s="70">
        <v>3535.0</v>
      </c>
      <c r="B270" s="50" t="s">
        <v>2695</v>
      </c>
      <c r="C270" s="50" t="s">
        <v>2696</v>
      </c>
      <c r="D270" s="50" t="s">
        <v>2697</v>
      </c>
      <c r="E270" s="70">
        <v>2006.0</v>
      </c>
      <c r="F270" s="50" t="s">
        <v>674</v>
      </c>
      <c r="G270" s="50"/>
      <c r="H270" s="50"/>
      <c r="I270" s="50" t="s">
        <v>1456</v>
      </c>
      <c r="J270" s="70">
        <v>6.0</v>
      </c>
      <c r="K270" s="70">
        <v>5.0</v>
      </c>
      <c r="L270" s="75"/>
      <c r="M270" s="70">
        <v>509.0</v>
      </c>
      <c r="N270" s="70">
        <v>526.0</v>
      </c>
      <c r="O270" s="50" t="s">
        <v>336</v>
      </c>
      <c r="P270" s="70">
        <v>19.0</v>
      </c>
      <c r="Q270" s="50" t="s">
        <v>336</v>
      </c>
      <c r="R270" s="50" t="s">
        <v>1119</v>
      </c>
      <c r="S270" s="70">
        <v>1.0</v>
      </c>
      <c r="T270" s="50" t="s">
        <v>1084</v>
      </c>
      <c r="U270" s="50" t="s">
        <v>2698</v>
      </c>
      <c r="W270" s="73" t="s">
        <v>2699</v>
      </c>
      <c r="Y270" s="50" t="s">
        <v>1075</v>
      </c>
      <c r="Z270" s="50" t="s">
        <v>1076</v>
      </c>
      <c r="AA270" s="75"/>
      <c r="AB270" s="50" t="s">
        <v>1077</v>
      </c>
      <c r="AC270" s="50" t="s">
        <v>2700</v>
      </c>
      <c r="AE270" s="50"/>
      <c r="AF270" s="50"/>
    </row>
    <row r="271" hidden="1">
      <c r="A271" s="70">
        <v>2882.0</v>
      </c>
      <c r="B271" s="50" t="s">
        <v>2701</v>
      </c>
      <c r="C271" s="50" t="s">
        <v>2702</v>
      </c>
      <c r="D271" s="50" t="s">
        <v>2703</v>
      </c>
      <c r="E271" s="70">
        <v>2013.0</v>
      </c>
      <c r="F271" s="42" t="s">
        <v>80</v>
      </c>
      <c r="G271" s="42" t="s">
        <v>1137</v>
      </c>
      <c r="H271" s="42" t="s">
        <v>2704</v>
      </c>
      <c r="I271" s="50" t="s">
        <v>2557</v>
      </c>
      <c r="J271" s="70">
        <v>34.0</v>
      </c>
      <c r="K271" s="70">
        <v>1.0</v>
      </c>
      <c r="L271" s="75"/>
      <c r="M271" s="70">
        <v>155.0</v>
      </c>
      <c r="N271" s="70">
        <v>175.0</v>
      </c>
      <c r="O271" s="50" t="s">
        <v>336</v>
      </c>
      <c r="P271" s="70">
        <v>67.0</v>
      </c>
      <c r="Q271" s="70">
        <v>0.0</v>
      </c>
      <c r="R271" s="50" t="s">
        <v>1119</v>
      </c>
      <c r="S271" s="50" t="s">
        <v>336</v>
      </c>
      <c r="T271" s="75"/>
      <c r="U271" s="50" t="s">
        <v>2705</v>
      </c>
      <c r="W271" s="73" t="s">
        <v>2706</v>
      </c>
      <c r="X271" s="50" t="s">
        <v>336</v>
      </c>
      <c r="Y271" s="50" t="s">
        <v>1075</v>
      </c>
      <c r="Z271" s="50" t="s">
        <v>1076</v>
      </c>
      <c r="AA271" s="75"/>
      <c r="AB271" s="50" t="s">
        <v>1077</v>
      </c>
      <c r="AC271" s="50" t="s">
        <v>2707</v>
      </c>
    </row>
    <row r="272" hidden="1">
      <c r="A272" s="70">
        <v>2885.0</v>
      </c>
      <c r="B272" s="50" t="s">
        <v>2708</v>
      </c>
      <c r="C272" s="50" t="s">
        <v>2709</v>
      </c>
      <c r="D272" s="50" t="s">
        <v>2710</v>
      </c>
      <c r="E272" s="70">
        <v>2013.0</v>
      </c>
      <c r="F272" s="42" t="s">
        <v>128</v>
      </c>
      <c r="G272" s="42" t="s">
        <v>1137</v>
      </c>
      <c r="H272" s="86" t="s">
        <v>2711</v>
      </c>
      <c r="I272" s="50" t="s">
        <v>1338</v>
      </c>
      <c r="J272" s="70">
        <v>86.0</v>
      </c>
      <c r="K272" s="75"/>
      <c r="L272" s="75"/>
      <c r="M272" s="70">
        <v>176.0</v>
      </c>
      <c r="N272" s="70">
        <v>187.0</v>
      </c>
      <c r="O272" s="50" t="s">
        <v>336</v>
      </c>
      <c r="P272" s="70">
        <v>16.0</v>
      </c>
      <c r="Q272" s="70">
        <v>0.0</v>
      </c>
      <c r="R272" s="50" t="s">
        <v>1119</v>
      </c>
      <c r="S272" s="50" t="s">
        <v>336</v>
      </c>
      <c r="T272" s="75"/>
      <c r="U272" s="50" t="s">
        <v>2712</v>
      </c>
      <c r="W272" s="73" t="s">
        <v>2713</v>
      </c>
      <c r="X272" s="50" t="s">
        <v>336</v>
      </c>
      <c r="Y272" s="50" t="s">
        <v>1075</v>
      </c>
      <c r="Z272" s="50" t="s">
        <v>1076</v>
      </c>
      <c r="AA272" s="75"/>
      <c r="AB272" s="50" t="s">
        <v>1077</v>
      </c>
      <c r="AC272" s="50" t="s">
        <v>2714</v>
      </c>
    </row>
    <row r="273" hidden="1">
      <c r="A273" s="50">
        <v>2886.0</v>
      </c>
      <c r="B273" s="50" t="s">
        <v>2715</v>
      </c>
      <c r="C273" s="50" t="s">
        <v>2716</v>
      </c>
      <c r="D273" s="50" t="s">
        <v>2717</v>
      </c>
      <c r="E273" s="50">
        <v>2013.0</v>
      </c>
      <c r="F273" s="50" t="s">
        <v>758</v>
      </c>
      <c r="G273" s="50" t="s">
        <v>1137</v>
      </c>
      <c r="H273" s="50" t="s">
        <v>2718</v>
      </c>
      <c r="I273" s="50" t="s">
        <v>1462</v>
      </c>
      <c r="J273" s="50">
        <v>53.0</v>
      </c>
      <c r="K273" s="50"/>
      <c r="L273" s="50"/>
      <c r="M273" s="50">
        <v>190.0</v>
      </c>
      <c r="N273" s="50">
        <v>204.0</v>
      </c>
      <c r="O273" s="50" t="s">
        <v>336</v>
      </c>
      <c r="P273" s="50">
        <v>33.0</v>
      </c>
      <c r="Q273" s="50">
        <v>0.0</v>
      </c>
      <c r="R273" s="50" t="s">
        <v>1119</v>
      </c>
      <c r="S273" s="50" t="s">
        <v>336</v>
      </c>
      <c r="T273" s="50"/>
      <c r="U273" s="50" t="s">
        <v>2719</v>
      </c>
      <c r="V273" s="50"/>
      <c r="W273" s="73" t="s">
        <v>2720</v>
      </c>
      <c r="X273" s="50" t="s">
        <v>336</v>
      </c>
      <c r="Y273" s="50" t="s">
        <v>1075</v>
      </c>
      <c r="Z273" s="50" t="s">
        <v>1076</v>
      </c>
      <c r="AA273" s="50"/>
      <c r="AB273" s="50" t="s">
        <v>1077</v>
      </c>
      <c r="AC273" s="50" t="s">
        <v>2721</v>
      </c>
      <c r="AD273" s="50"/>
      <c r="AE273" s="50"/>
      <c r="AF273" s="50"/>
    </row>
    <row r="274" hidden="1">
      <c r="A274" s="70">
        <v>2891.0</v>
      </c>
      <c r="B274" s="50" t="s">
        <v>2722</v>
      </c>
      <c r="C274" s="50" t="s">
        <v>2723</v>
      </c>
      <c r="D274" s="50" t="s">
        <v>2724</v>
      </c>
      <c r="E274" s="70">
        <v>2013.0</v>
      </c>
      <c r="F274" s="42" t="s">
        <v>109</v>
      </c>
      <c r="G274" s="42" t="s">
        <v>1137</v>
      </c>
      <c r="H274" s="42" t="s">
        <v>2725</v>
      </c>
      <c r="I274" s="50" t="s">
        <v>2726</v>
      </c>
      <c r="J274" s="70">
        <v>29.0</v>
      </c>
      <c r="K274" s="70">
        <v>6.0</v>
      </c>
      <c r="L274" s="75"/>
      <c r="M274" s="70">
        <v>1751.0</v>
      </c>
      <c r="N274" s="70">
        <v>1762.0</v>
      </c>
      <c r="O274" s="50" t="s">
        <v>336</v>
      </c>
      <c r="P274" s="70">
        <v>3.0</v>
      </c>
      <c r="Q274" s="70">
        <v>0.0</v>
      </c>
      <c r="R274" s="50" t="s">
        <v>1119</v>
      </c>
      <c r="S274" s="50" t="s">
        <v>336</v>
      </c>
      <c r="T274" s="75"/>
      <c r="U274" s="50" t="s">
        <v>2727</v>
      </c>
      <c r="W274" s="73" t="s">
        <v>2728</v>
      </c>
      <c r="X274" s="50" t="s">
        <v>336</v>
      </c>
      <c r="Y274" s="50" t="s">
        <v>1075</v>
      </c>
      <c r="Z274" s="50" t="s">
        <v>1076</v>
      </c>
      <c r="AA274" s="50" t="s">
        <v>1114</v>
      </c>
      <c r="AB274" s="50" t="s">
        <v>1077</v>
      </c>
      <c r="AC274" s="50" t="s">
        <v>2729</v>
      </c>
    </row>
    <row r="275" hidden="1">
      <c r="A275" s="70">
        <v>2896.0</v>
      </c>
      <c r="B275" s="50" t="s">
        <v>534</v>
      </c>
      <c r="C275" s="50" t="s">
        <v>2730</v>
      </c>
      <c r="D275" s="50" t="s">
        <v>2731</v>
      </c>
      <c r="E275" s="70">
        <v>2013.0</v>
      </c>
      <c r="F275" s="42" t="s">
        <v>80</v>
      </c>
      <c r="G275" s="42" t="s">
        <v>1069</v>
      </c>
      <c r="I275" s="50" t="s">
        <v>2011</v>
      </c>
      <c r="J275" s="70">
        <v>8.0</v>
      </c>
      <c r="K275" s="70">
        <v>2.0</v>
      </c>
      <c r="L275" s="70">
        <v>24032.0</v>
      </c>
      <c r="M275" s="75"/>
      <c r="N275" s="75"/>
      <c r="O275" s="50" t="s">
        <v>336</v>
      </c>
      <c r="P275" s="70">
        <v>3.0</v>
      </c>
      <c r="Q275" s="70">
        <v>0.0</v>
      </c>
      <c r="R275" s="50" t="s">
        <v>1119</v>
      </c>
      <c r="S275" s="70">
        <v>1.0</v>
      </c>
      <c r="T275" s="50" t="s">
        <v>1084</v>
      </c>
      <c r="U275" s="50" t="s">
        <v>2732</v>
      </c>
      <c r="W275" s="73" t="s">
        <v>2733</v>
      </c>
      <c r="X275" s="50" t="s">
        <v>336</v>
      </c>
      <c r="Y275" s="50" t="s">
        <v>1075</v>
      </c>
      <c r="Z275" s="50" t="s">
        <v>1076</v>
      </c>
      <c r="AA275" s="50" t="s">
        <v>1114</v>
      </c>
      <c r="AB275" s="50" t="s">
        <v>1077</v>
      </c>
      <c r="AC275" s="50" t="s">
        <v>2734</v>
      </c>
    </row>
    <row r="276" hidden="1">
      <c r="A276" s="70">
        <v>2898.0</v>
      </c>
      <c r="B276" s="50" t="s">
        <v>606</v>
      </c>
      <c r="C276" s="50" t="s">
        <v>2735</v>
      </c>
      <c r="D276" s="50" t="s">
        <v>2736</v>
      </c>
      <c r="E276" s="70">
        <v>2013.0</v>
      </c>
      <c r="F276" s="42" t="s">
        <v>128</v>
      </c>
      <c r="G276" s="42" t="s">
        <v>1069</v>
      </c>
      <c r="I276" s="50" t="s">
        <v>1766</v>
      </c>
      <c r="J276" s="70">
        <v>7.0</v>
      </c>
      <c r="K276" s="70">
        <v>1.0</v>
      </c>
      <c r="L276" s="50" t="s">
        <v>2737</v>
      </c>
      <c r="M276" s="70">
        <v>23.0</v>
      </c>
      <c r="N276" s="70">
        <v>46.0</v>
      </c>
      <c r="O276" s="50" t="s">
        <v>336</v>
      </c>
      <c r="P276" s="70">
        <v>142.0</v>
      </c>
      <c r="Q276" s="70">
        <v>0.0</v>
      </c>
      <c r="R276" s="50" t="s">
        <v>1119</v>
      </c>
      <c r="S276" s="50" t="s">
        <v>336</v>
      </c>
      <c r="T276" s="75"/>
      <c r="U276" s="50" t="s">
        <v>2738</v>
      </c>
      <c r="W276" s="73" t="s">
        <v>2739</v>
      </c>
      <c r="X276" s="50" t="s">
        <v>336</v>
      </c>
      <c r="Y276" s="50" t="s">
        <v>1075</v>
      </c>
      <c r="Z276" s="50" t="s">
        <v>1076</v>
      </c>
      <c r="AA276" s="50" t="s">
        <v>1114</v>
      </c>
      <c r="AB276" s="50" t="s">
        <v>1077</v>
      </c>
      <c r="AC276" s="50" t="s">
        <v>2740</v>
      </c>
    </row>
    <row r="277" hidden="1">
      <c r="A277" s="70">
        <v>2912.0</v>
      </c>
      <c r="B277" s="50" t="s">
        <v>2741</v>
      </c>
      <c r="C277" s="50" t="s">
        <v>2742</v>
      </c>
      <c r="D277" s="50" t="s">
        <v>2743</v>
      </c>
      <c r="E277" s="70">
        <v>2013.0</v>
      </c>
      <c r="F277" s="42" t="s">
        <v>91</v>
      </c>
      <c r="G277" s="42" t="s">
        <v>1137</v>
      </c>
      <c r="H277" s="42" t="s">
        <v>2744</v>
      </c>
      <c r="I277" s="50" t="s">
        <v>2745</v>
      </c>
      <c r="J277" s="70">
        <v>5.0</v>
      </c>
      <c r="K277" s="75"/>
      <c r="L277" s="75"/>
      <c r="M277" s="70">
        <v>78.0</v>
      </c>
      <c r="N277" s="70">
        <v>87.0</v>
      </c>
      <c r="O277" s="50" t="s">
        <v>336</v>
      </c>
      <c r="P277" s="70">
        <v>46.0</v>
      </c>
      <c r="Q277" s="70">
        <v>0.0</v>
      </c>
      <c r="R277" s="50" t="s">
        <v>1119</v>
      </c>
      <c r="S277" s="50" t="s">
        <v>336</v>
      </c>
      <c r="T277" s="75"/>
      <c r="U277" s="50" t="s">
        <v>2746</v>
      </c>
      <c r="W277" s="73" t="s">
        <v>2747</v>
      </c>
      <c r="X277" s="50" t="s">
        <v>336</v>
      </c>
      <c r="Y277" s="50" t="s">
        <v>1075</v>
      </c>
      <c r="Z277" s="50" t="s">
        <v>1076</v>
      </c>
      <c r="AA277" s="75"/>
      <c r="AB277" s="50" t="s">
        <v>1077</v>
      </c>
      <c r="AC277" s="50" t="s">
        <v>2748</v>
      </c>
    </row>
    <row r="278">
      <c r="A278" s="70">
        <v>3686.0</v>
      </c>
      <c r="B278" s="50" t="s">
        <v>2749</v>
      </c>
      <c r="C278" s="50" t="s">
        <v>336</v>
      </c>
      <c r="D278" s="50" t="s">
        <v>2750</v>
      </c>
      <c r="E278" s="70">
        <v>2015.0</v>
      </c>
      <c r="F278" s="50" t="s">
        <v>674</v>
      </c>
      <c r="G278" s="50"/>
      <c r="H278" s="50"/>
      <c r="I278" s="50" t="s">
        <v>2751</v>
      </c>
      <c r="J278" s="70">
        <v>17.0</v>
      </c>
      <c r="K278" s="70">
        <v>8.0</v>
      </c>
      <c r="L278" s="75"/>
      <c r="M278" s="70">
        <v>2361.0</v>
      </c>
      <c r="N278" s="70">
        <v>2374.0</v>
      </c>
      <c r="O278" s="50" t="s">
        <v>336</v>
      </c>
      <c r="P278" s="70">
        <v>2.0</v>
      </c>
      <c r="Q278" s="50" t="s">
        <v>336</v>
      </c>
      <c r="R278" s="50" t="s">
        <v>1119</v>
      </c>
      <c r="S278" s="70">
        <v>1.0</v>
      </c>
      <c r="T278" s="50" t="s">
        <v>1189</v>
      </c>
      <c r="U278" s="50" t="s">
        <v>2752</v>
      </c>
      <c r="W278" s="50" t="s">
        <v>336</v>
      </c>
      <c r="X278" s="75"/>
      <c r="Y278" s="50" t="s">
        <v>1731</v>
      </c>
      <c r="Z278" s="50" t="s">
        <v>336</v>
      </c>
      <c r="AA278" s="75"/>
      <c r="AB278" s="50" t="s">
        <v>1733</v>
      </c>
      <c r="AC278" s="50" t="s">
        <v>336</v>
      </c>
      <c r="AD278" s="50" t="s">
        <v>336</v>
      </c>
      <c r="AE278" s="50"/>
      <c r="AF278" s="50"/>
    </row>
    <row r="279" hidden="1">
      <c r="A279" s="70">
        <v>2968.0</v>
      </c>
      <c r="B279" s="50" t="s">
        <v>2753</v>
      </c>
      <c r="C279" s="50" t="s">
        <v>2754</v>
      </c>
      <c r="D279" s="50" t="s">
        <v>2755</v>
      </c>
      <c r="E279" s="70">
        <v>2012.0</v>
      </c>
      <c r="F279" s="42" t="s">
        <v>109</v>
      </c>
      <c r="G279" s="42" t="s">
        <v>1137</v>
      </c>
      <c r="H279" s="42" t="s">
        <v>2756</v>
      </c>
      <c r="I279" s="50" t="s">
        <v>1462</v>
      </c>
      <c r="J279" s="70">
        <v>51.0</v>
      </c>
      <c r="K279" s="75"/>
      <c r="L279" s="75"/>
      <c r="M279" s="70">
        <v>957.0</v>
      </c>
      <c r="N279" s="70">
        <v>972.0</v>
      </c>
      <c r="O279" s="50" t="s">
        <v>336</v>
      </c>
      <c r="P279" s="70">
        <v>49.0</v>
      </c>
      <c r="Q279" s="70">
        <v>0.0</v>
      </c>
      <c r="R279" s="50" t="s">
        <v>1119</v>
      </c>
      <c r="S279" s="50" t="s">
        <v>336</v>
      </c>
      <c r="T279" s="75"/>
      <c r="U279" s="50" t="s">
        <v>2757</v>
      </c>
      <c r="W279" s="73" t="s">
        <v>2758</v>
      </c>
      <c r="X279" s="50" t="s">
        <v>336</v>
      </c>
      <c r="Y279" s="50" t="s">
        <v>1075</v>
      </c>
      <c r="Z279" s="50" t="s">
        <v>1076</v>
      </c>
      <c r="AA279" s="75"/>
      <c r="AB279" s="50" t="s">
        <v>1077</v>
      </c>
      <c r="AC279" s="50" t="s">
        <v>2759</v>
      </c>
    </row>
    <row r="280" hidden="1">
      <c r="A280" s="70">
        <v>3159.0</v>
      </c>
      <c r="B280" s="50" t="s">
        <v>2760</v>
      </c>
      <c r="C280" s="80">
        <v>2.43E10</v>
      </c>
      <c r="D280" s="50" t="s">
        <v>2761</v>
      </c>
      <c r="E280" s="70">
        <v>2011.0</v>
      </c>
      <c r="F280" s="42" t="s">
        <v>80</v>
      </c>
      <c r="G280" s="42" t="s">
        <v>1137</v>
      </c>
      <c r="H280" s="42" t="s">
        <v>2762</v>
      </c>
      <c r="I280" s="50" t="s">
        <v>1606</v>
      </c>
      <c r="J280" s="70">
        <v>24.0</v>
      </c>
      <c r="K280" s="70">
        <v>9.0</v>
      </c>
      <c r="L280" s="75"/>
      <c r="M280" s="70">
        <v>75.0</v>
      </c>
      <c r="N280" s="70">
        <v>83.0</v>
      </c>
      <c r="O280" s="50" t="s">
        <v>336</v>
      </c>
      <c r="P280" s="70">
        <v>5.0</v>
      </c>
      <c r="Q280" s="70">
        <v>0.0</v>
      </c>
      <c r="R280" s="50" t="s">
        <v>1119</v>
      </c>
      <c r="S280" s="70">
        <v>1.0</v>
      </c>
      <c r="T280" s="50" t="s">
        <v>1084</v>
      </c>
      <c r="U280" s="50" t="s">
        <v>2763</v>
      </c>
      <c r="W280" s="73" t="s">
        <v>2764</v>
      </c>
      <c r="X280" s="50" t="s">
        <v>336</v>
      </c>
      <c r="Y280" s="50" t="s">
        <v>1075</v>
      </c>
      <c r="Z280" s="50" t="s">
        <v>1076</v>
      </c>
      <c r="AA280" s="75"/>
      <c r="AB280" s="50" t="s">
        <v>1077</v>
      </c>
      <c r="AC280" s="50" t="s">
        <v>2765</v>
      </c>
    </row>
    <row r="281" hidden="1">
      <c r="A281" s="50">
        <v>3181.0</v>
      </c>
      <c r="B281" s="50" t="s">
        <v>2538</v>
      </c>
      <c r="C281" s="50">
        <v>7.01E9</v>
      </c>
      <c r="D281" s="50" t="s">
        <v>2766</v>
      </c>
      <c r="E281" s="50">
        <v>2011.0</v>
      </c>
      <c r="F281" s="50" t="s">
        <v>758</v>
      </c>
      <c r="G281" s="50" t="s">
        <v>1137</v>
      </c>
      <c r="H281" s="50" t="s">
        <v>2767</v>
      </c>
      <c r="I281" s="50" t="s">
        <v>1953</v>
      </c>
      <c r="J281" s="50">
        <v>18.0</v>
      </c>
      <c r="K281" s="50">
        <v>12.0</v>
      </c>
      <c r="L281" s="50"/>
      <c r="M281" s="50">
        <v>1163.0</v>
      </c>
      <c r="N281" s="50">
        <v>1166.0</v>
      </c>
      <c r="O281" s="50" t="s">
        <v>336</v>
      </c>
      <c r="P281" s="50" t="s">
        <v>336</v>
      </c>
      <c r="Q281" s="50">
        <v>0.0</v>
      </c>
      <c r="R281" s="50" t="s">
        <v>1119</v>
      </c>
      <c r="S281" s="50">
        <v>1.0</v>
      </c>
      <c r="T281" s="50" t="s">
        <v>1084</v>
      </c>
      <c r="U281" s="50" t="s">
        <v>2768</v>
      </c>
      <c r="V281" s="50"/>
      <c r="W281" s="73" t="s">
        <v>2769</v>
      </c>
      <c r="X281" s="50" t="s">
        <v>336</v>
      </c>
      <c r="Y281" s="50" t="s">
        <v>1075</v>
      </c>
      <c r="Z281" s="50" t="s">
        <v>1076</v>
      </c>
      <c r="AA281" s="50"/>
      <c r="AB281" s="50" t="s">
        <v>1077</v>
      </c>
      <c r="AC281" s="50" t="s">
        <v>2770</v>
      </c>
      <c r="AD281" s="50"/>
      <c r="AE281" s="50"/>
      <c r="AF281" s="50"/>
    </row>
    <row r="282" hidden="1">
      <c r="A282" s="70">
        <v>3203.0</v>
      </c>
      <c r="B282" s="50" t="s">
        <v>2771</v>
      </c>
      <c r="C282" s="50" t="s">
        <v>2772</v>
      </c>
      <c r="D282" s="50" t="s">
        <v>2773</v>
      </c>
      <c r="E282" s="70">
        <v>2011.0</v>
      </c>
      <c r="F282" s="42" t="s">
        <v>80</v>
      </c>
      <c r="G282" s="42" t="s">
        <v>1137</v>
      </c>
      <c r="H282" s="42" t="s">
        <v>2774</v>
      </c>
      <c r="I282" s="50" t="s">
        <v>2775</v>
      </c>
      <c r="J282" s="70">
        <v>26.0</v>
      </c>
      <c r="K282" s="70">
        <v>2.0</v>
      </c>
      <c r="L282" s="70">
        <v>5405087.0</v>
      </c>
      <c r="M282" s="70">
        <v>526.0</v>
      </c>
      <c r="N282" s="70">
        <v>537.0</v>
      </c>
      <c r="O282" s="50" t="s">
        <v>336</v>
      </c>
      <c r="P282" s="70">
        <v>29.0</v>
      </c>
      <c r="Q282" s="70">
        <v>0.0</v>
      </c>
      <c r="R282" s="50" t="s">
        <v>1119</v>
      </c>
      <c r="S282" s="70">
        <v>0.0</v>
      </c>
      <c r="T282" s="50" t="s">
        <v>1084</v>
      </c>
      <c r="U282" s="50" t="s">
        <v>2776</v>
      </c>
      <c r="W282" s="73" t="s">
        <v>2777</v>
      </c>
      <c r="X282" s="50" t="s">
        <v>336</v>
      </c>
      <c r="Y282" s="50" t="s">
        <v>1075</v>
      </c>
      <c r="Z282" s="50" t="s">
        <v>1076</v>
      </c>
      <c r="AA282" s="75"/>
      <c r="AB282" s="50" t="s">
        <v>1077</v>
      </c>
      <c r="AC282" s="50" t="s">
        <v>2778</v>
      </c>
    </row>
    <row r="283" hidden="1">
      <c r="A283" s="70">
        <v>3228.0</v>
      </c>
      <c r="B283" s="50" t="s">
        <v>2779</v>
      </c>
      <c r="C283" s="50" t="s">
        <v>2780</v>
      </c>
      <c r="D283" s="50" t="s">
        <v>2781</v>
      </c>
      <c r="E283" s="70">
        <v>2011.0</v>
      </c>
      <c r="F283" s="42" t="s">
        <v>128</v>
      </c>
      <c r="G283" s="42" t="s">
        <v>1137</v>
      </c>
      <c r="H283" s="86" t="s">
        <v>2782</v>
      </c>
      <c r="I283" s="50" t="s">
        <v>1157</v>
      </c>
      <c r="J283" s="70">
        <v>104.0</v>
      </c>
      <c r="K283" s="70">
        <v>2.0</v>
      </c>
      <c r="L283" s="75"/>
      <c r="M283" s="70">
        <v>287.0</v>
      </c>
      <c r="N283" s="70">
        <v>304.0</v>
      </c>
      <c r="O283" s="50" t="s">
        <v>336</v>
      </c>
      <c r="P283" s="70">
        <v>12.0</v>
      </c>
      <c r="Q283" s="50" t="s">
        <v>336</v>
      </c>
      <c r="R283" s="50" t="s">
        <v>1119</v>
      </c>
      <c r="S283" s="70">
        <v>1.0</v>
      </c>
      <c r="T283" s="50" t="s">
        <v>1084</v>
      </c>
      <c r="U283" s="50" t="s">
        <v>2783</v>
      </c>
      <c r="W283" s="73" t="s">
        <v>2784</v>
      </c>
      <c r="X283" s="50" t="s">
        <v>336</v>
      </c>
      <c r="Y283" s="50" t="s">
        <v>1075</v>
      </c>
      <c r="Z283" s="50" t="s">
        <v>1076</v>
      </c>
      <c r="AA283" s="50" t="s">
        <v>1114</v>
      </c>
      <c r="AB283" s="50" t="s">
        <v>1077</v>
      </c>
      <c r="AC283" s="50" t="s">
        <v>2785</v>
      </c>
    </row>
    <row r="284" hidden="1">
      <c r="A284" s="70">
        <v>3348.0</v>
      </c>
      <c r="B284" s="50" t="s">
        <v>2786</v>
      </c>
      <c r="C284" s="50" t="s">
        <v>2787</v>
      </c>
      <c r="D284" s="50" t="s">
        <v>2788</v>
      </c>
      <c r="E284" s="70">
        <v>2009.0</v>
      </c>
      <c r="F284" s="42" t="s">
        <v>91</v>
      </c>
      <c r="G284" s="42" t="s">
        <v>1137</v>
      </c>
      <c r="H284" s="42" t="s">
        <v>1516</v>
      </c>
      <c r="I284" s="50" t="s">
        <v>2789</v>
      </c>
      <c r="J284" s="70">
        <v>109.0</v>
      </c>
      <c r="K284" s="70">
        <v>6.0</v>
      </c>
      <c r="L284" s="75"/>
      <c r="M284" s="70">
        <v>1531.0</v>
      </c>
      <c r="N284" s="70">
        <v>1601.0</v>
      </c>
      <c r="O284" s="50" t="s">
        <v>336</v>
      </c>
      <c r="P284" s="70">
        <v>18.0</v>
      </c>
      <c r="Q284" s="70">
        <v>0.0</v>
      </c>
      <c r="R284" s="50" t="s">
        <v>1119</v>
      </c>
      <c r="S284" s="70">
        <v>0.0</v>
      </c>
      <c r="T284" s="50" t="s">
        <v>1084</v>
      </c>
      <c r="U284" s="75"/>
      <c r="V284" s="75"/>
      <c r="W284" s="73" t="s">
        <v>2790</v>
      </c>
      <c r="X284" s="50" t="s">
        <v>336</v>
      </c>
      <c r="Y284" s="50" t="s">
        <v>1075</v>
      </c>
      <c r="Z284" s="50" t="s">
        <v>1076</v>
      </c>
      <c r="AA284" s="75"/>
      <c r="AB284" s="50" t="s">
        <v>1077</v>
      </c>
      <c r="AC284" s="50" t="s">
        <v>2791</v>
      </c>
    </row>
    <row r="285" hidden="1">
      <c r="A285" s="70">
        <v>3371.0</v>
      </c>
      <c r="B285" s="50" t="s">
        <v>539</v>
      </c>
      <c r="C285" s="50" t="s">
        <v>2792</v>
      </c>
      <c r="D285" s="50" t="s">
        <v>2793</v>
      </c>
      <c r="E285" s="70">
        <v>2009.0</v>
      </c>
      <c r="F285" s="42" t="s">
        <v>80</v>
      </c>
      <c r="G285" s="42" t="s">
        <v>1069</v>
      </c>
      <c r="I285" s="50" t="s">
        <v>1110</v>
      </c>
      <c r="J285" s="70">
        <v>57.0</v>
      </c>
      <c r="K285" s="70">
        <v>2.0</v>
      </c>
      <c r="L285" s="75"/>
      <c r="M285" s="70">
        <v>140.0</v>
      </c>
      <c r="N285" s="70">
        <v>150.0</v>
      </c>
      <c r="O285" s="50" t="s">
        <v>336</v>
      </c>
      <c r="P285" s="70">
        <v>39.0</v>
      </c>
      <c r="Q285" s="70">
        <v>0.0</v>
      </c>
      <c r="R285" s="50" t="s">
        <v>1119</v>
      </c>
      <c r="S285" s="70">
        <v>1.0</v>
      </c>
      <c r="T285" s="50" t="s">
        <v>1084</v>
      </c>
      <c r="U285" s="50" t="s">
        <v>2794</v>
      </c>
      <c r="W285" s="73" t="s">
        <v>2795</v>
      </c>
      <c r="X285" s="50" t="s">
        <v>336</v>
      </c>
      <c r="Y285" s="50" t="s">
        <v>1075</v>
      </c>
      <c r="Z285" s="50" t="s">
        <v>1076</v>
      </c>
      <c r="AA285" s="75"/>
      <c r="AB285" s="50" t="s">
        <v>1077</v>
      </c>
      <c r="AC285" s="50" t="s">
        <v>2796</v>
      </c>
    </row>
    <row r="286" hidden="1">
      <c r="A286" s="70">
        <v>3376.0</v>
      </c>
      <c r="B286" s="50" t="s">
        <v>617</v>
      </c>
      <c r="C286" s="50" t="s">
        <v>2797</v>
      </c>
      <c r="D286" s="50" t="s">
        <v>2798</v>
      </c>
      <c r="E286" s="70">
        <v>2009.0</v>
      </c>
      <c r="F286" s="42" t="s">
        <v>128</v>
      </c>
      <c r="G286" s="42" t="s">
        <v>1069</v>
      </c>
      <c r="I286" s="50" t="s">
        <v>1338</v>
      </c>
      <c r="J286" s="70">
        <v>68.0</v>
      </c>
      <c r="K286" s="70">
        <v>3.0</v>
      </c>
      <c r="L286" s="75"/>
      <c r="M286" s="70">
        <v>836.0</v>
      </c>
      <c r="N286" s="70">
        <v>849.0</v>
      </c>
      <c r="O286" s="50" t="s">
        <v>336</v>
      </c>
      <c r="P286" s="70">
        <v>109.0</v>
      </c>
      <c r="Q286" s="50" t="s">
        <v>336</v>
      </c>
      <c r="R286" s="50" t="s">
        <v>1119</v>
      </c>
      <c r="S286" s="70">
        <v>1.0</v>
      </c>
      <c r="T286" s="50" t="s">
        <v>1189</v>
      </c>
      <c r="U286" s="50" t="s">
        <v>2799</v>
      </c>
      <c r="W286" s="73" t="s">
        <v>2800</v>
      </c>
      <c r="X286" s="50" t="s">
        <v>336</v>
      </c>
      <c r="Y286" s="50" t="s">
        <v>1075</v>
      </c>
      <c r="Z286" s="50" t="s">
        <v>1076</v>
      </c>
      <c r="AA286" s="75"/>
      <c r="AB286" s="50" t="s">
        <v>1077</v>
      </c>
      <c r="AC286" s="50" t="s">
        <v>2801</v>
      </c>
    </row>
    <row r="287" hidden="1">
      <c r="A287" s="50">
        <v>3419.0</v>
      </c>
      <c r="B287" s="50" t="s">
        <v>225</v>
      </c>
      <c r="C287" s="50">
        <v>5.58E10</v>
      </c>
      <c r="D287" s="50" t="s">
        <v>2802</v>
      </c>
      <c r="E287" s="50">
        <v>2008.0</v>
      </c>
      <c r="F287" s="50" t="s">
        <v>758</v>
      </c>
      <c r="G287" s="50" t="s">
        <v>1137</v>
      </c>
      <c r="H287" s="50" t="s">
        <v>2803</v>
      </c>
      <c r="I287" s="50" t="s">
        <v>2804</v>
      </c>
      <c r="J287" s="50">
        <v>17.0</v>
      </c>
      <c r="K287" s="50">
        <v>4.0</v>
      </c>
      <c r="L287" s="50"/>
      <c r="M287" s="50">
        <v>437.0</v>
      </c>
      <c r="N287" s="50">
        <v>470.0</v>
      </c>
      <c r="O287" s="50" t="s">
        <v>336</v>
      </c>
      <c r="P287" s="50">
        <v>34.0</v>
      </c>
      <c r="Q287" s="50" t="s">
        <v>336</v>
      </c>
      <c r="R287" s="50" t="s">
        <v>1119</v>
      </c>
      <c r="S287" s="50">
        <v>0.0</v>
      </c>
      <c r="T287" s="50" t="s">
        <v>1084</v>
      </c>
      <c r="U287" s="50" t="s">
        <v>2805</v>
      </c>
      <c r="V287" s="50"/>
      <c r="W287" s="73" t="s">
        <v>2806</v>
      </c>
      <c r="X287" s="50" t="s">
        <v>336</v>
      </c>
      <c r="Y287" s="50" t="s">
        <v>1075</v>
      </c>
      <c r="Z287" s="50" t="s">
        <v>1076</v>
      </c>
      <c r="AA287" s="50"/>
      <c r="AB287" s="50" t="s">
        <v>1077</v>
      </c>
      <c r="AC287" s="50" t="s">
        <v>2807</v>
      </c>
      <c r="AD287" s="50"/>
      <c r="AE287" s="50"/>
      <c r="AF287" s="50"/>
    </row>
    <row r="288">
      <c r="A288" s="70">
        <v>2548.0</v>
      </c>
      <c r="B288" s="50" t="s">
        <v>2808</v>
      </c>
      <c r="C288" s="50" t="s">
        <v>2809</v>
      </c>
      <c r="D288" s="50" t="s">
        <v>2810</v>
      </c>
      <c r="E288" s="70">
        <v>2014.0</v>
      </c>
      <c r="F288" s="50" t="s">
        <v>674</v>
      </c>
      <c r="H288" s="50"/>
      <c r="I288" s="50" t="s">
        <v>2811</v>
      </c>
      <c r="J288" s="70">
        <v>34.0</v>
      </c>
      <c r="K288" s="70">
        <v>2.0</v>
      </c>
      <c r="L288" s="75"/>
      <c r="M288" s="70">
        <v>271.0</v>
      </c>
      <c r="N288" s="70">
        <v>293.0</v>
      </c>
      <c r="O288" s="50" t="s">
        <v>336</v>
      </c>
      <c r="P288" s="70">
        <v>51.0</v>
      </c>
      <c r="Q288" s="70">
        <v>1.0</v>
      </c>
      <c r="R288" s="50" t="s">
        <v>1084</v>
      </c>
      <c r="S288" s="75"/>
      <c r="T288" s="75"/>
      <c r="U288" s="50" t="s">
        <v>2812</v>
      </c>
      <c r="W288" s="73" t="s">
        <v>2813</v>
      </c>
      <c r="Y288" s="50" t="s">
        <v>1075</v>
      </c>
      <c r="Z288" s="50" t="s">
        <v>1076</v>
      </c>
      <c r="AA288" s="75"/>
      <c r="AB288" s="50" t="s">
        <v>1077</v>
      </c>
      <c r="AC288" s="50" t="s">
        <v>2814</v>
      </c>
      <c r="AE288" s="50"/>
      <c r="AF288" s="50"/>
    </row>
    <row r="289" hidden="1">
      <c r="A289" s="70">
        <v>3596.0</v>
      </c>
      <c r="B289" s="50" t="s">
        <v>1720</v>
      </c>
      <c r="C289" s="50" t="s">
        <v>1721</v>
      </c>
      <c r="D289" s="50" t="s">
        <v>2815</v>
      </c>
      <c r="E289" s="70">
        <v>2004.0</v>
      </c>
      <c r="F289" s="42" t="s">
        <v>91</v>
      </c>
      <c r="G289" s="42" t="s">
        <v>1137</v>
      </c>
      <c r="H289" s="42" t="s">
        <v>2816</v>
      </c>
      <c r="I289" s="50" t="s">
        <v>2817</v>
      </c>
      <c r="J289" s="70">
        <v>304.0</v>
      </c>
      <c r="K289" s="70">
        <v>5670.0</v>
      </c>
      <c r="L289" s="75"/>
      <c r="M289" s="70">
        <v>571.0</v>
      </c>
      <c r="N289" s="70">
        <v>575.0</v>
      </c>
      <c r="O289" s="50" t="s">
        <v>336</v>
      </c>
      <c r="P289" s="70">
        <v>179.0</v>
      </c>
      <c r="Q289" s="70">
        <v>0.0</v>
      </c>
      <c r="R289" s="50" t="s">
        <v>1119</v>
      </c>
      <c r="S289" s="70">
        <v>1.0</v>
      </c>
      <c r="T289" s="50" t="s">
        <v>1084</v>
      </c>
      <c r="U289" s="50" t="s">
        <v>2818</v>
      </c>
      <c r="W289" s="73" t="s">
        <v>2819</v>
      </c>
      <c r="X289" s="50" t="s">
        <v>336</v>
      </c>
      <c r="Y289" s="50" t="s">
        <v>1075</v>
      </c>
      <c r="Z289" s="50" t="s">
        <v>1076</v>
      </c>
      <c r="AA289" s="75"/>
      <c r="AB289" s="50" t="s">
        <v>1077</v>
      </c>
      <c r="AC289" s="50" t="s">
        <v>2820</v>
      </c>
    </row>
    <row r="290" hidden="1">
      <c r="A290" s="70">
        <v>3620.0</v>
      </c>
      <c r="B290" s="50" t="s">
        <v>2821</v>
      </c>
      <c r="C290" s="80">
        <v>7.2E9</v>
      </c>
      <c r="D290" s="50" t="s">
        <v>2822</v>
      </c>
      <c r="E290" s="70">
        <v>2003.0</v>
      </c>
      <c r="F290" s="42" t="s">
        <v>109</v>
      </c>
      <c r="G290" s="42" t="s">
        <v>1137</v>
      </c>
      <c r="H290" s="42" t="s">
        <v>1728</v>
      </c>
      <c r="I290" s="50" t="s">
        <v>2823</v>
      </c>
      <c r="J290" s="70">
        <v>19.0</v>
      </c>
      <c r="K290" s="70">
        <v>3.0</v>
      </c>
      <c r="L290" s="75"/>
      <c r="M290" s="70">
        <v>362.0</v>
      </c>
      <c r="N290" s="70">
        <v>384.0</v>
      </c>
      <c r="O290" s="50" t="s">
        <v>336</v>
      </c>
      <c r="P290" s="70">
        <v>207.0</v>
      </c>
      <c r="Q290" s="70">
        <v>0.0</v>
      </c>
      <c r="R290" s="50" t="s">
        <v>1119</v>
      </c>
      <c r="S290" s="70">
        <v>1.0</v>
      </c>
      <c r="T290" s="50" t="s">
        <v>1084</v>
      </c>
      <c r="U290" s="50" t="s">
        <v>2824</v>
      </c>
      <c r="W290" s="73" t="s">
        <v>2825</v>
      </c>
      <c r="X290" s="50" t="s">
        <v>336</v>
      </c>
      <c r="Y290" s="50" t="s">
        <v>1075</v>
      </c>
      <c r="Z290" s="50" t="s">
        <v>1076</v>
      </c>
      <c r="AA290" s="75"/>
      <c r="AB290" s="50" t="s">
        <v>1077</v>
      </c>
      <c r="AC290" s="50" t="s">
        <v>2826</v>
      </c>
    </row>
    <row r="291" hidden="1">
      <c r="A291" s="70">
        <v>3649.0</v>
      </c>
      <c r="B291" s="50" t="s">
        <v>2827</v>
      </c>
      <c r="C291" s="50" t="s">
        <v>2828</v>
      </c>
      <c r="D291" s="50" t="s">
        <v>2829</v>
      </c>
      <c r="E291" s="70">
        <v>2002.0</v>
      </c>
      <c r="F291" s="42" t="s">
        <v>80</v>
      </c>
      <c r="G291" s="42" t="s">
        <v>1137</v>
      </c>
      <c r="H291" s="42" t="s">
        <v>2830</v>
      </c>
      <c r="I291" s="50" t="s">
        <v>1211</v>
      </c>
      <c r="J291" s="70">
        <v>24.0</v>
      </c>
      <c r="K291" s="70">
        <v>1.0</v>
      </c>
      <c r="L291" s="75"/>
      <c r="M291" s="70">
        <v>1.0</v>
      </c>
      <c r="N291" s="70">
        <v>19.0</v>
      </c>
      <c r="O291" s="50" t="s">
        <v>336</v>
      </c>
      <c r="P291" s="70">
        <v>181.0</v>
      </c>
      <c r="Q291" s="70">
        <v>0.0</v>
      </c>
      <c r="R291" s="50" t="s">
        <v>1119</v>
      </c>
      <c r="S291" s="70">
        <v>1.0</v>
      </c>
      <c r="T291" s="50" t="s">
        <v>1084</v>
      </c>
      <c r="U291" s="50" t="s">
        <v>2831</v>
      </c>
      <c r="W291" s="73" t="s">
        <v>2832</v>
      </c>
      <c r="X291" s="50" t="s">
        <v>336</v>
      </c>
      <c r="Y291" s="50" t="s">
        <v>1075</v>
      </c>
      <c r="Z291" s="50" t="s">
        <v>1076</v>
      </c>
      <c r="AA291" s="75"/>
      <c r="AB291" s="50" t="s">
        <v>1077</v>
      </c>
      <c r="AC291" s="50" t="s">
        <v>2833</v>
      </c>
    </row>
    <row r="292" hidden="1">
      <c r="A292" s="70">
        <v>3650.0</v>
      </c>
      <c r="B292" s="50" t="s">
        <v>2834</v>
      </c>
      <c r="C292" s="80">
        <v>7.1E9</v>
      </c>
      <c r="D292" s="50" t="s">
        <v>2835</v>
      </c>
      <c r="E292" s="70">
        <v>2002.0</v>
      </c>
      <c r="F292" s="42" t="s">
        <v>80</v>
      </c>
      <c r="G292" s="42" t="s">
        <v>1137</v>
      </c>
      <c r="H292" s="42" t="s">
        <v>2836</v>
      </c>
      <c r="I292" s="50" t="s">
        <v>2837</v>
      </c>
      <c r="J292" s="70">
        <v>78.0</v>
      </c>
      <c r="K292" s="70">
        <v>3.0</v>
      </c>
      <c r="L292" s="75"/>
      <c r="M292" s="70">
        <v>354.0</v>
      </c>
      <c r="N292" s="70">
        <v>367.0</v>
      </c>
      <c r="O292" s="50" t="s">
        <v>336</v>
      </c>
      <c r="P292" s="70">
        <v>16.0</v>
      </c>
      <c r="Q292" s="70">
        <v>0.0</v>
      </c>
      <c r="R292" s="50" t="s">
        <v>1119</v>
      </c>
      <c r="S292" s="70">
        <v>1.0</v>
      </c>
      <c r="T292" s="50" t="s">
        <v>1084</v>
      </c>
      <c r="U292" s="50" t="s">
        <v>2838</v>
      </c>
      <c r="W292" s="73" t="s">
        <v>2839</v>
      </c>
      <c r="X292" s="50" t="s">
        <v>336</v>
      </c>
      <c r="Y292" s="50" t="s">
        <v>1075</v>
      </c>
      <c r="Z292" s="50" t="s">
        <v>1076</v>
      </c>
      <c r="AA292" s="75"/>
      <c r="AB292" s="50" t="s">
        <v>1077</v>
      </c>
      <c r="AC292" s="50" t="s">
        <v>2840</v>
      </c>
    </row>
    <row r="293">
      <c r="A293" s="70">
        <v>2859.0</v>
      </c>
      <c r="B293" s="50" t="s">
        <v>2841</v>
      </c>
      <c r="C293" s="50" t="s">
        <v>2842</v>
      </c>
      <c r="D293" s="50" t="s">
        <v>2843</v>
      </c>
      <c r="E293" s="70">
        <v>2013.0</v>
      </c>
      <c r="F293" s="42" t="s">
        <v>674</v>
      </c>
      <c r="I293" s="50" t="s">
        <v>1157</v>
      </c>
      <c r="J293" s="70">
        <v>117.0</v>
      </c>
      <c r="K293" s="70">
        <v>3.0</v>
      </c>
      <c r="L293" s="75"/>
      <c r="M293" s="70">
        <v>585.0</v>
      </c>
      <c r="N293" s="70">
        <v>597.0</v>
      </c>
      <c r="O293" s="50" t="s">
        <v>336</v>
      </c>
      <c r="P293" s="70">
        <v>51.0</v>
      </c>
      <c r="Q293" s="70">
        <v>0.0</v>
      </c>
      <c r="R293" s="50" t="s">
        <v>1119</v>
      </c>
      <c r="S293" s="50" t="s">
        <v>336</v>
      </c>
      <c r="T293" s="75"/>
      <c r="U293" s="50" t="s">
        <v>2844</v>
      </c>
      <c r="W293" s="73" t="s">
        <v>2845</v>
      </c>
      <c r="X293" s="50" t="s">
        <v>336</v>
      </c>
      <c r="Y293" s="50" t="s">
        <v>1075</v>
      </c>
      <c r="Z293" s="50" t="s">
        <v>1076</v>
      </c>
      <c r="AA293" s="75"/>
      <c r="AB293" s="50" t="s">
        <v>1077</v>
      </c>
      <c r="AC293" s="50" t="s">
        <v>2846</v>
      </c>
    </row>
    <row r="294" hidden="1">
      <c r="A294" s="50">
        <v>3745.0</v>
      </c>
      <c r="B294" s="50" t="s">
        <v>2847</v>
      </c>
      <c r="C294" s="50" t="s">
        <v>336</v>
      </c>
      <c r="D294" s="50" t="s">
        <v>2848</v>
      </c>
      <c r="E294" s="50">
        <v>2014.0</v>
      </c>
      <c r="F294" s="50" t="s">
        <v>758</v>
      </c>
      <c r="G294" s="50" t="s">
        <v>1137</v>
      </c>
      <c r="H294" s="50" t="s">
        <v>2849</v>
      </c>
      <c r="I294" s="50" t="s">
        <v>1201</v>
      </c>
      <c r="J294" s="50">
        <v>5.0</v>
      </c>
      <c r="K294" s="50">
        <v>2.0</v>
      </c>
      <c r="L294" s="50" t="s">
        <v>336</v>
      </c>
      <c r="M294" s="50">
        <v>1.0</v>
      </c>
      <c r="N294" s="50" t="s">
        <v>336</v>
      </c>
      <c r="O294" s="50" t="s">
        <v>336</v>
      </c>
      <c r="P294" s="50" t="s">
        <v>336</v>
      </c>
      <c r="Q294" s="50">
        <v>0.0</v>
      </c>
      <c r="R294" s="50" t="s">
        <v>1119</v>
      </c>
      <c r="S294" s="50">
        <v>1.0</v>
      </c>
      <c r="T294" s="50" t="s">
        <v>1084</v>
      </c>
      <c r="U294" s="50"/>
      <c r="V294" s="50"/>
      <c r="W294" s="73" t="s">
        <v>2850</v>
      </c>
      <c r="X294" s="50" t="s">
        <v>336</v>
      </c>
      <c r="Y294" s="50" t="s">
        <v>1132</v>
      </c>
      <c r="Z294" s="50" t="s">
        <v>336</v>
      </c>
      <c r="AA294" s="50" t="s">
        <v>336</v>
      </c>
      <c r="AB294" s="50" t="s">
        <v>1133</v>
      </c>
      <c r="AC294" s="50" t="s">
        <v>336</v>
      </c>
      <c r="AD294" s="50"/>
      <c r="AE294" s="50"/>
      <c r="AF294" s="50"/>
    </row>
    <row r="295" hidden="1">
      <c r="A295" s="70">
        <v>3803.0</v>
      </c>
      <c r="B295" s="50" t="s">
        <v>2851</v>
      </c>
      <c r="C295" s="50" t="s">
        <v>336</v>
      </c>
      <c r="D295" s="50" t="s">
        <v>2852</v>
      </c>
      <c r="E295" s="70">
        <v>2008.0</v>
      </c>
      <c r="F295" s="42" t="s">
        <v>109</v>
      </c>
      <c r="G295" s="42" t="s">
        <v>1137</v>
      </c>
      <c r="H295" s="42" t="s">
        <v>2853</v>
      </c>
      <c r="I295" s="50" t="s">
        <v>1217</v>
      </c>
      <c r="J295" s="70">
        <v>2.0</v>
      </c>
      <c r="K295" s="75"/>
      <c r="L295" s="50" t="s">
        <v>336</v>
      </c>
      <c r="M295" s="75"/>
      <c r="N295" s="50" t="s">
        <v>336</v>
      </c>
      <c r="O295" s="50" t="s">
        <v>336</v>
      </c>
      <c r="P295" s="50" t="s">
        <v>336</v>
      </c>
      <c r="Q295" s="70">
        <v>0.0</v>
      </c>
      <c r="R295" s="50" t="s">
        <v>1119</v>
      </c>
      <c r="S295" s="70">
        <v>1.0</v>
      </c>
      <c r="T295" s="50" t="s">
        <v>1084</v>
      </c>
      <c r="U295" s="75"/>
      <c r="V295" s="75"/>
      <c r="W295" s="73" t="s">
        <v>2854</v>
      </c>
      <c r="X295" s="50" t="s">
        <v>336</v>
      </c>
      <c r="Y295" s="50" t="s">
        <v>1132</v>
      </c>
      <c r="Z295" s="50" t="s">
        <v>336</v>
      </c>
      <c r="AA295" s="50" t="s">
        <v>336</v>
      </c>
      <c r="AB295" s="50" t="s">
        <v>1133</v>
      </c>
      <c r="AC295" s="50" t="s">
        <v>336</v>
      </c>
    </row>
    <row r="296" hidden="1">
      <c r="A296" s="70">
        <v>3818.0</v>
      </c>
      <c r="B296" s="50" t="s">
        <v>2855</v>
      </c>
      <c r="C296" s="50" t="s">
        <v>336</v>
      </c>
      <c r="D296" s="50" t="s">
        <v>2856</v>
      </c>
      <c r="E296" s="70">
        <v>2014.0</v>
      </c>
      <c r="F296" s="42" t="s">
        <v>758</v>
      </c>
      <c r="G296" s="50" t="s">
        <v>1137</v>
      </c>
      <c r="H296" s="52" t="s">
        <v>2857</v>
      </c>
      <c r="I296" s="50" t="s">
        <v>2858</v>
      </c>
      <c r="J296" s="70">
        <v>5.0</v>
      </c>
      <c r="K296" s="70">
        <v>3.0</v>
      </c>
      <c r="L296" s="50" t="s">
        <v>336</v>
      </c>
      <c r="M296" s="70">
        <v>377.0</v>
      </c>
      <c r="N296" s="50" t="s">
        <v>336</v>
      </c>
      <c r="O296" s="50" t="s">
        <v>336</v>
      </c>
      <c r="P296" s="50" t="s">
        <v>336</v>
      </c>
      <c r="Q296" s="70">
        <v>0.0</v>
      </c>
      <c r="R296" s="50" t="s">
        <v>1119</v>
      </c>
      <c r="S296" s="70">
        <v>1.0</v>
      </c>
      <c r="T296" s="50" t="s">
        <v>1084</v>
      </c>
      <c r="U296" s="75"/>
      <c r="V296" s="75"/>
      <c r="W296" s="73" t="s">
        <v>2859</v>
      </c>
      <c r="X296" s="50" t="s">
        <v>336</v>
      </c>
      <c r="Y296" s="50" t="s">
        <v>1132</v>
      </c>
      <c r="Z296" s="50" t="s">
        <v>336</v>
      </c>
      <c r="AA296" s="50" t="s">
        <v>336</v>
      </c>
      <c r="AB296" s="50" t="s">
        <v>1133</v>
      </c>
      <c r="AC296" s="50" t="s">
        <v>336</v>
      </c>
    </row>
  </sheetData>
  <autoFilter ref="$A$1:$AF$296">
    <filterColumn colId="5">
      <filters>
        <filter val="Gernot"/>
      </filters>
    </filterColumn>
    <sortState ref="A1:AF296">
      <sortCondition ref="G1:G296"/>
    </sortState>
  </autoFilter>
  <customSheetViews>
    <customSheetView guid="{F14AE96F-5171-46BC-8859-3AB58EEE11DE}" filter="1" showAutoFilter="1">
      <autoFilter ref="$A$2:$AF$296">
        <sortState ref="A2:AF296">
          <sortCondition ref="A2:A296"/>
        </sortState>
      </autoFilter>
    </customSheetView>
  </customSheetViews>
  <mergeCells count="622">
    <mergeCell ref="AC27:AD27"/>
    <mergeCell ref="AC28:AD28"/>
    <mergeCell ref="AC16:AD16"/>
    <mergeCell ref="AC17:AD17"/>
    <mergeCell ref="AC18:AD18"/>
    <mergeCell ref="AC21:AD21"/>
    <mergeCell ref="AC22:AD22"/>
    <mergeCell ref="AC25:AD25"/>
    <mergeCell ref="AC26:AD26"/>
    <mergeCell ref="W2:X2"/>
    <mergeCell ref="AC2:AD2"/>
    <mergeCell ref="U3:V3"/>
    <mergeCell ref="W3:X3"/>
    <mergeCell ref="AC3:AD3"/>
    <mergeCell ref="W5:X5"/>
    <mergeCell ref="AC5:AD5"/>
    <mergeCell ref="AC7:AD7"/>
    <mergeCell ref="AC8:AD8"/>
    <mergeCell ref="U6:V6"/>
    <mergeCell ref="W6:X6"/>
    <mergeCell ref="AC6:AD6"/>
    <mergeCell ref="U7:V7"/>
    <mergeCell ref="W7:X7"/>
    <mergeCell ref="U8:V8"/>
    <mergeCell ref="W8:X8"/>
    <mergeCell ref="W12:X12"/>
    <mergeCell ref="AC12:AD12"/>
    <mergeCell ref="W15:X15"/>
    <mergeCell ref="AC15:AD15"/>
    <mergeCell ref="W16:X16"/>
    <mergeCell ref="I17:K17"/>
    <mergeCell ref="W17:X17"/>
    <mergeCell ref="U15:V15"/>
    <mergeCell ref="U17:V17"/>
    <mergeCell ref="U18:V18"/>
    <mergeCell ref="W18:X18"/>
    <mergeCell ref="W19:X19"/>
    <mergeCell ref="U21:V21"/>
    <mergeCell ref="W21:X21"/>
    <mergeCell ref="U22:V22"/>
    <mergeCell ref="W22:X22"/>
    <mergeCell ref="W23:X23"/>
    <mergeCell ref="U25:V25"/>
    <mergeCell ref="W25:X25"/>
    <mergeCell ref="U26:V26"/>
    <mergeCell ref="W26:X26"/>
    <mergeCell ref="U27:V27"/>
    <mergeCell ref="W27:X27"/>
    <mergeCell ref="U28:V28"/>
    <mergeCell ref="W28:X28"/>
    <mergeCell ref="U29:V29"/>
    <mergeCell ref="W29:X29"/>
    <mergeCell ref="AC29:AD29"/>
    <mergeCell ref="AC49:AD49"/>
    <mergeCell ref="AC50:AD50"/>
    <mergeCell ref="AC40:AD40"/>
    <mergeCell ref="AC41:AD41"/>
    <mergeCell ref="AC44:AD44"/>
    <mergeCell ref="AC45:AD45"/>
    <mergeCell ref="AC46:AD46"/>
    <mergeCell ref="AC47:AD47"/>
    <mergeCell ref="AC48:AD48"/>
    <mergeCell ref="U47:V47"/>
    <mergeCell ref="U49:V49"/>
    <mergeCell ref="U50:V50"/>
    <mergeCell ref="U52:V52"/>
    <mergeCell ref="U53:V53"/>
    <mergeCell ref="U54:V54"/>
    <mergeCell ref="U55:V55"/>
    <mergeCell ref="U64:V64"/>
    <mergeCell ref="U65:V65"/>
    <mergeCell ref="I66:K66"/>
    <mergeCell ref="U66:V66"/>
    <mergeCell ref="U56:V56"/>
    <mergeCell ref="U57:V57"/>
    <mergeCell ref="U58:V58"/>
    <mergeCell ref="U59:V59"/>
    <mergeCell ref="U60:V60"/>
    <mergeCell ref="U61:V61"/>
    <mergeCell ref="U63:V63"/>
    <mergeCell ref="AC59:AD59"/>
    <mergeCell ref="AC60:AD60"/>
    <mergeCell ref="AC52:AD52"/>
    <mergeCell ref="AC53:AD53"/>
    <mergeCell ref="AC54:AD54"/>
    <mergeCell ref="AC55:AD55"/>
    <mergeCell ref="AC56:AD56"/>
    <mergeCell ref="AC57:AD57"/>
    <mergeCell ref="AC58:AD58"/>
    <mergeCell ref="AC67:AD67"/>
    <mergeCell ref="AC69:AD69"/>
    <mergeCell ref="W66:X66"/>
    <mergeCell ref="Z66:AA66"/>
    <mergeCell ref="AC66:AD66"/>
    <mergeCell ref="U67:V67"/>
    <mergeCell ref="W67:X67"/>
    <mergeCell ref="U69:V69"/>
    <mergeCell ref="W69:X69"/>
    <mergeCell ref="AC71:AD71"/>
    <mergeCell ref="AC72:AD72"/>
    <mergeCell ref="U70:V70"/>
    <mergeCell ref="W70:X70"/>
    <mergeCell ref="AC70:AD70"/>
    <mergeCell ref="U71:V71"/>
    <mergeCell ref="W71:X71"/>
    <mergeCell ref="U72:V72"/>
    <mergeCell ref="W72:X72"/>
    <mergeCell ref="AC108:AD108"/>
    <mergeCell ref="AC110:AD110"/>
    <mergeCell ref="AC99:AD99"/>
    <mergeCell ref="AC100:AD100"/>
    <mergeCell ref="AC102:AD102"/>
    <mergeCell ref="AC103:AD103"/>
    <mergeCell ref="AC104:AD104"/>
    <mergeCell ref="AC105:AD105"/>
    <mergeCell ref="AC107:AD107"/>
    <mergeCell ref="U80:V80"/>
    <mergeCell ref="W80:X80"/>
    <mergeCell ref="AC80:AD80"/>
    <mergeCell ref="U81:V81"/>
    <mergeCell ref="W81:X81"/>
    <mergeCell ref="U83:V83"/>
    <mergeCell ref="W83:X83"/>
    <mergeCell ref="U84:V84"/>
    <mergeCell ref="W84:X84"/>
    <mergeCell ref="U85:V85"/>
    <mergeCell ref="W85:X85"/>
    <mergeCell ref="U86:V86"/>
    <mergeCell ref="W86:X86"/>
    <mergeCell ref="W87:X87"/>
    <mergeCell ref="U87:V87"/>
    <mergeCell ref="U88:V88"/>
    <mergeCell ref="U90:V90"/>
    <mergeCell ref="U91:V91"/>
    <mergeCell ref="U92:V92"/>
    <mergeCell ref="U93:V93"/>
    <mergeCell ref="U94:V94"/>
    <mergeCell ref="W88:X88"/>
    <mergeCell ref="W90:X90"/>
    <mergeCell ref="W91:X91"/>
    <mergeCell ref="W92:X92"/>
    <mergeCell ref="W93:X93"/>
    <mergeCell ref="W94:X94"/>
    <mergeCell ref="W95:X95"/>
    <mergeCell ref="W96:X96"/>
    <mergeCell ref="W97:X97"/>
    <mergeCell ref="W98:X98"/>
    <mergeCell ref="W99:X99"/>
    <mergeCell ref="W100:X100"/>
    <mergeCell ref="W102:X102"/>
    <mergeCell ref="W103:X103"/>
    <mergeCell ref="AC81:AD81"/>
    <mergeCell ref="AC83:AD83"/>
    <mergeCell ref="AC84:AD84"/>
    <mergeCell ref="AC85:AD85"/>
    <mergeCell ref="AC86:AD86"/>
    <mergeCell ref="AC87:AD87"/>
    <mergeCell ref="AC88:AD88"/>
    <mergeCell ref="AC111:AD111"/>
    <mergeCell ref="AC113:AD113"/>
    <mergeCell ref="AC114:AD114"/>
    <mergeCell ref="AC115:AD115"/>
    <mergeCell ref="AC116:AD116"/>
    <mergeCell ref="AC117:AD117"/>
    <mergeCell ref="AC118:AD118"/>
    <mergeCell ref="W172:X172"/>
    <mergeCell ref="W174:X174"/>
    <mergeCell ref="I192:N192"/>
    <mergeCell ref="U192:V192"/>
    <mergeCell ref="W192:X192"/>
    <mergeCell ref="I213:J213"/>
    <mergeCell ref="U213:V213"/>
    <mergeCell ref="W213:X213"/>
    <mergeCell ref="W163:X163"/>
    <mergeCell ref="W164:X164"/>
    <mergeCell ref="W166:X166"/>
    <mergeCell ref="W167:X167"/>
    <mergeCell ref="W168:X168"/>
    <mergeCell ref="W170:X170"/>
    <mergeCell ref="W171:X171"/>
    <mergeCell ref="W104:X104"/>
    <mergeCell ref="W105:X105"/>
    <mergeCell ref="W107:X107"/>
    <mergeCell ref="W108:X108"/>
    <mergeCell ref="W110:X110"/>
    <mergeCell ref="W111:X111"/>
    <mergeCell ref="W113:X113"/>
    <mergeCell ref="W114:X114"/>
    <mergeCell ref="W115:X115"/>
    <mergeCell ref="W116:X116"/>
    <mergeCell ref="W117:X117"/>
    <mergeCell ref="W118:X118"/>
    <mergeCell ref="W119:X119"/>
    <mergeCell ref="W121:X121"/>
    <mergeCell ref="W122:X122"/>
    <mergeCell ref="W123:X123"/>
    <mergeCell ref="W124:X124"/>
    <mergeCell ref="W125:X125"/>
    <mergeCell ref="W126:X126"/>
    <mergeCell ref="W127:X127"/>
    <mergeCell ref="W129:X129"/>
    <mergeCell ref="W130:X130"/>
    <mergeCell ref="W131:X131"/>
    <mergeCell ref="W132:X132"/>
    <mergeCell ref="W133:X133"/>
    <mergeCell ref="W134:X134"/>
    <mergeCell ref="W135:X135"/>
    <mergeCell ref="W136:X136"/>
    <mergeCell ref="W137:X137"/>
    <mergeCell ref="W139:X139"/>
    <mergeCell ref="W140:X140"/>
    <mergeCell ref="W141:X141"/>
    <mergeCell ref="W142:X142"/>
    <mergeCell ref="W143:X143"/>
    <mergeCell ref="W145:X145"/>
    <mergeCell ref="W146:X146"/>
    <mergeCell ref="W148:X148"/>
    <mergeCell ref="W149:X149"/>
    <mergeCell ref="W150:X150"/>
    <mergeCell ref="W151:X151"/>
    <mergeCell ref="W152:X152"/>
    <mergeCell ref="W153:X153"/>
    <mergeCell ref="W154:X154"/>
    <mergeCell ref="W155:X155"/>
    <mergeCell ref="W156:X156"/>
    <mergeCell ref="W158:X158"/>
    <mergeCell ref="W159:X159"/>
    <mergeCell ref="W160:X160"/>
    <mergeCell ref="W162:X162"/>
    <mergeCell ref="U152:V152"/>
    <mergeCell ref="U153:V153"/>
    <mergeCell ref="U154:V154"/>
    <mergeCell ref="U155:V155"/>
    <mergeCell ref="U156:V156"/>
    <mergeCell ref="U158:V158"/>
    <mergeCell ref="U159:V159"/>
    <mergeCell ref="U160:V160"/>
    <mergeCell ref="U162:V162"/>
    <mergeCell ref="U163:V163"/>
    <mergeCell ref="U164:V164"/>
    <mergeCell ref="U166:V166"/>
    <mergeCell ref="U167:V167"/>
    <mergeCell ref="U168:V168"/>
    <mergeCell ref="U169:V169"/>
    <mergeCell ref="U170:V170"/>
    <mergeCell ref="U172:V172"/>
    <mergeCell ref="U174:V174"/>
    <mergeCell ref="U175:V175"/>
    <mergeCell ref="W175:X175"/>
    <mergeCell ref="W176:X176"/>
    <mergeCell ref="U176:V176"/>
    <mergeCell ref="U177:V177"/>
    <mergeCell ref="U178:V178"/>
    <mergeCell ref="U179:V179"/>
    <mergeCell ref="U180:V180"/>
    <mergeCell ref="U182:V182"/>
    <mergeCell ref="U183:V183"/>
    <mergeCell ref="W186:X186"/>
    <mergeCell ref="W188:X188"/>
    <mergeCell ref="W190:X190"/>
    <mergeCell ref="W191:X191"/>
    <mergeCell ref="W177:X177"/>
    <mergeCell ref="W178:X178"/>
    <mergeCell ref="W180:X180"/>
    <mergeCell ref="W182:X182"/>
    <mergeCell ref="W183:X183"/>
    <mergeCell ref="W184:X184"/>
    <mergeCell ref="W185:X185"/>
    <mergeCell ref="U184:V184"/>
    <mergeCell ref="U185:V185"/>
    <mergeCell ref="U186:V186"/>
    <mergeCell ref="U188:V188"/>
    <mergeCell ref="U189:V189"/>
    <mergeCell ref="U190:V190"/>
    <mergeCell ref="U191:V191"/>
    <mergeCell ref="W223:X223"/>
    <mergeCell ref="W224:X224"/>
    <mergeCell ref="W225:X225"/>
    <mergeCell ref="W226:X226"/>
    <mergeCell ref="W227:X227"/>
    <mergeCell ref="W229:X229"/>
    <mergeCell ref="W230:X230"/>
    <mergeCell ref="W231:X231"/>
    <mergeCell ref="W232:X232"/>
    <mergeCell ref="W234:X234"/>
    <mergeCell ref="W240:X240"/>
    <mergeCell ref="W245:X245"/>
    <mergeCell ref="W252:X252"/>
    <mergeCell ref="W259:X259"/>
    <mergeCell ref="U193:V193"/>
    <mergeCell ref="U194:V194"/>
    <mergeCell ref="W194:X194"/>
    <mergeCell ref="U195:V195"/>
    <mergeCell ref="W195:X195"/>
    <mergeCell ref="U196:V196"/>
    <mergeCell ref="W196:X196"/>
    <mergeCell ref="U197:V197"/>
    <mergeCell ref="W197:X197"/>
    <mergeCell ref="U198:V198"/>
    <mergeCell ref="W198:X198"/>
    <mergeCell ref="U199:V199"/>
    <mergeCell ref="W199:X199"/>
    <mergeCell ref="W200:X200"/>
    <mergeCell ref="U200:V200"/>
    <mergeCell ref="U201:V201"/>
    <mergeCell ref="U202:V202"/>
    <mergeCell ref="W202:X202"/>
    <mergeCell ref="U203:V203"/>
    <mergeCell ref="W203:X203"/>
    <mergeCell ref="W204:X204"/>
    <mergeCell ref="U204:V204"/>
    <mergeCell ref="U206:V206"/>
    <mergeCell ref="W206:X206"/>
    <mergeCell ref="U207:V207"/>
    <mergeCell ref="W207:X207"/>
    <mergeCell ref="W208:X208"/>
    <mergeCell ref="W209:X209"/>
    <mergeCell ref="U208:V208"/>
    <mergeCell ref="U210:V210"/>
    <mergeCell ref="U212:V212"/>
    <mergeCell ref="U214:V214"/>
    <mergeCell ref="U215:V215"/>
    <mergeCell ref="U216:V216"/>
    <mergeCell ref="U218:V218"/>
    <mergeCell ref="W210:X210"/>
    <mergeCell ref="W212:X212"/>
    <mergeCell ref="W214:X214"/>
    <mergeCell ref="W215:X215"/>
    <mergeCell ref="W218:X218"/>
    <mergeCell ref="W220:X220"/>
    <mergeCell ref="W222:X222"/>
    <mergeCell ref="W270:X270"/>
    <mergeCell ref="W288:X288"/>
    <mergeCell ref="U289:V289"/>
    <mergeCell ref="U290:V290"/>
    <mergeCell ref="U291:V291"/>
    <mergeCell ref="U292:V292"/>
    <mergeCell ref="U293:V293"/>
    <mergeCell ref="U279:V279"/>
    <mergeCell ref="U280:V280"/>
    <mergeCell ref="U282:V282"/>
    <mergeCell ref="U283:V283"/>
    <mergeCell ref="U285:V285"/>
    <mergeCell ref="U286:V286"/>
    <mergeCell ref="U288:V288"/>
    <mergeCell ref="U222:V222"/>
    <mergeCell ref="U223:V223"/>
    <mergeCell ref="U224:V224"/>
    <mergeCell ref="U225:V225"/>
    <mergeCell ref="U226:V226"/>
    <mergeCell ref="U227:V227"/>
    <mergeCell ref="U229:V229"/>
    <mergeCell ref="U230:V230"/>
    <mergeCell ref="U231:V231"/>
    <mergeCell ref="U232:V232"/>
    <mergeCell ref="U234:V234"/>
    <mergeCell ref="U235:V235"/>
    <mergeCell ref="U236:V236"/>
    <mergeCell ref="U238:V238"/>
    <mergeCell ref="U239:V239"/>
    <mergeCell ref="U240:V240"/>
    <mergeCell ref="U241:V241"/>
    <mergeCell ref="U242:V242"/>
    <mergeCell ref="U243:V243"/>
    <mergeCell ref="U244:V244"/>
    <mergeCell ref="U245:V245"/>
    <mergeCell ref="U247:V247"/>
    <mergeCell ref="U248:V248"/>
    <mergeCell ref="U249:V249"/>
    <mergeCell ref="U250:V250"/>
    <mergeCell ref="U251:V251"/>
    <mergeCell ref="U252:V252"/>
    <mergeCell ref="U254:V254"/>
    <mergeCell ref="U255:V255"/>
    <mergeCell ref="U256:V256"/>
    <mergeCell ref="U257:V257"/>
    <mergeCell ref="U258:V258"/>
    <mergeCell ref="U259:V259"/>
    <mergeCell ref="U260:V260"/>
    <mergeCell ref="U262:V262"/>
    <mergeCell ref="U263:V263"/>
    <mergeCell ref="U264:V264"/>
    <mergeCell ref="U265:V265"/>
    <mergeCell ref="U266:V266"/>
    <mergeCell ref="U268:V268"/>
    <mergeCell ref="U269:V269"/>
    <mergeCell ref="U270:V270"/>
    <mergeCell ref="U271:V271"/>
    <mergeCell ref="U272:V272"/>
    <mergeCell ref="U274:V274"/>
    <mergeCell ref="U275:V275"/>
    <mergeCell ref="U276:V276"/>
    <mergeCell ref="U277:V277"/>
    <mergeCell ref="U278:V278"/>
    <mergeCell ref="W56:X56"/>
    <mergeCell ref="W57:X57"/>
    <mergeCell ref="W58:X58"/>
    <mergeCell ref="W59:X59"/>
    <mergeCell ref="W60:X60"/>
    <mergeCell ref="W61:X61"/>
    <mergeCell ref="AC61:AD61"/>
    <mergeCell ref="W62:X62"/>
    <mergeCell ref="W63:X63"/>
    <mergeCell ref="AC63:AD63"/>
    <mergeCell ref="W64:X64"/>
    <mergeCell ref="AC64:AD64"/>
    <mergeCell ref="W65:X65"/>
    <mergeCell ref="AC65:AD65"/>
    <mergeCell ref="AC74:AD74"/>
    <mergeCell ref="AC75:AD75"/>
    <mergeCell ref="U73:V73"/>
    <mergeCell ref="W73:X73"/>
    <mergeCell ref="AC73:AD73"/>
    <mergeCell ref="U74:V74"/>
    <mergeCell ref="W74:X74"/>
    <mergeCell ref="U75:V75"/>
    <mergeCell ref="W75:X75"/>
    <mergeCell ref="U30:V30"/>
    <mergeCell ref="W30:X30"/>
    <mergeCell ref="AC30:AD30"/>
    <mergeCell ref="U32:V32"/>
    <mergeCell ref="W32:X32"/>
    <mergeCell ref="U33:V33"/>
    <mergeCell ref="W33:X33"/>
    <mergeCell ref="U35:V35"/>
    <mergeCell ref="W35:X35"/>
    <mergeCell ref="U36:V36"/>
    <mergeCell ref="W36:X36"/>
    <mergeCell ref="U37:V37"/>
    <mergeCell ref="W37:X37"/>
    <mergeCell ref="W38:X38"/>
    <mergeCell ref="U38:V38"/>
    <mergeCell ref="U39:V39"/>
    <mergeCell ref="U40:V40"/>
    <mergeCell ref="U41:V41"/>
    <mergeCell ref="U44:V44"/>
    <mergeCell ref="U45:V45"/>
    <mergeCell ref="U46:V46"/>
    <mergeCell ref="W39:X39"/>
    <mergeCell ref="W40:X40"/>
    <mergeCell ref="W41:X41"/>
    <mergeCell ref="W44:X44"/>
    <mergeCell ref="W45:X45"/>
    <mergeCell ref="W46:X46"/>
    <mergeCell ref="W47:X47"/>
    <mergeCell ref="AC32:AD32"/>
    <mergeCell ref="AC33:AD33"/>
    <mergeCell ref="AC35:AD35"/>
    <mergeCell ref="AC36:AD36"/>
    <mergeCell ref="AC37:AD37"/>
    <mergeCell ref="AC38:AD38"/>
    <mergeCell ref="AC39:AD39"/>
    <mergeCell ref="W48:X48"/>
    <mergeCell ref="W49:X49"/>
    <mergeCell ref="W50:X50"/>
    <mergeCell ref="W52:X52"/>
    <mergeCell ref="W53:X53"/>
    <mergeCell ref="W54:X54"/>
    <mergeCell ref="W55:X55"/>
    <mergeCell ref="U76:V76"/>
    <mergeCell ref="W76:X76"/>
    <mergeCell ref="AC76:AD76"/>
    <mergeCell ref="U78:V78"/>
    <mergeCell ref="W78:X78"/>
    <mergeCell ref="AC78:AD78"/>
    <mergeCell ref="W79:X79"/>
    <mergeCell ref="AC97:AD97"/>
    <mergeCell ref="AC98:AD98"/>
    <mergeCell ref="AC90:AD90"/>
    <mergeCell ref="AC91:AD91"/>
    <mergeCell ref="AC92:AD92"/>
    <mergeCell ref="AC93:AD93"/>
    <mergeCell ref="AC94:AD94"/>
    <mergeCell ref="AC95:AD95"/>
    <mergeCell ref="AC96:AD96"/>
    <mergeCell ref="U95:V95"/>
    <mergeCell ref="U96:V96"/>
    <mergeCell ref="U97:V97"/>
    <mergeCell ref="U98:V98"/>
    <mergeCell ref="U99:V99"/>
    <mergeCell ref="U100:V100"/>
    <mergeCell ref="U102:V102"/>
    <mergeCell ref="U103:V103"/>
    <mergeCell ref="U104:V104"/>
    <mergeCell ref="U105:V105"/>
    <mergeCell ref="U107:V107"/>
    <mergeCell ref="U108:V108"/>
    <mergeCell ref="U109:V109"/>
    <mergeCell ref="U110:V110"/>
    <mergeCell ref="U111:V111"/>
    <mergeCell ref="U113:V113"/>
    <mergeCell ref="U114:V114"/>
    <mergeCell ref="U115:V115"/>
    <mergeCell ref="U116:V116"/>
    <mergeCell ref="U117:V117"/>
    <mergeCell ref="U118:V118"/>
    <mergeCell ref="U119:V119"/>
    <mergeCell ref="U121:V121"/>
    <mergeCell ref="U122:V122"/>
    <mergeCell ref="U123:V123"/>
    <mergeCell ref="U124:V124"/>
    <mergeCell ref="U125:V125"/>
    <mergeCell ref="U126:V126"/>
    <mergeCell ref="U127:V127"/>
    <mergeCell ref="U129:V129"/>
    <mergeCell ref="U130:V130"/>
    <mergeCell ref="U131:V131"/>
    <mergeCell ref="U132:V132"/>
    <mergeCell ref="U133:V133"/>
    <mergeCell ref="U134:V134"/>
    <mergeCell ref="U135:V135"/>
    <mergeCell ref="U136:V136"/>
    <mergeCell ref="U137:V137"/>
    <mergeCell ref="U139:V139"/>
    <mergeCell ref="U140:V140"/>
    <mergeCell ref="U141:V141"/>
    <mergeCell ref="U142:V142"/>
    <mergeCell ref="U143:V143"/>
    <mergeCell ref="U145:V145"/>
    <mergeCell ref="U146:V146"/>
    <mergeCell ref="U148:V148"/>
    <mergeCell ref="U149:V149"/>
    <mergeCell ref="U150:V150"/>
    <mergeCell ref="U151:V151"/>
    <mergeCell ref="AC170:AD170"/>
    <mergeCell ref="AC171:AD171"/>
    <mergeCell ref="AC172:AD172"/>
    <mergeCell ref="AC174:AD174"/>
    <mergeCell ref="AC175:AD175"/>
    <mergeCell ref="AC176:AD176"/>
    <mergeCell ref="AC177:AD177"/>
    <mergeCell ref="Z192:AA192"/>
    <mergeCell ref="AC192:AD192"/>
    <mergeCell ref="AC178:AD178"/>
    <mergeCell ref="AC180:AD180"/>
    <mergeCell ref="AC182:AD182"/>
    <mergeCell ref="AC183:AD183"/>
    <mergeCell ref="AC184:AD184"/>
    <mergeCell ref="AC185:AD185"/>
    <mergeCell ref="AC186:AD186"/>
    <mergeCell ref="AC198:AD198"/>
    <mergeCell ref="AC199:AD199"/>
    <mergeCell ref="AC200:AD200"/>
    <mergeCell ref="AC202:AD202"/>
    <mergeCell ref="AC203:AD203"/>
    <mergeCell ref="AC204:AD204"/>
    <mergeCell ref="AC206:AD206"/>
    <mergeCell ref="AC207:AD207"/>
    <mergeCell ref="AC208:AD208"/>
    <mergeCell ref="AC209:AD209"/>
    <mergeCell ref="AC210:AD210"/>
    <mergeCell ref="AC212:AD212"/>
    <mergeCell ref="AC213:AD213"/>
    <mergeCell ref="AC214:AD214"/>
    <mergeCell ref="AC215:AD215"/>
    <mergeCell ref="AC218:AD218"/>
    <mergeCell ref="AC222:AD222"/>
    <mergeCell ref="AC223:AD223"/>
    <mergeCell ref="AC224:AD224"/>
    <mergeCell ref="AC225:AD225"/>
    <mergeCell ref="AC226:AD226"/>
    <mergeCell ref="AC245:AD245"/>
    <mergeCell ref="AC252:AD252"/>
    <mergeCell ref="AC259:AD259"/>
    <mergeCell ref="AC270:AD270"/>
    <mergeCell ref="AC288:AD288"/>
    <mergeCell ref="AC227:AD227"/>
    <mergeCell ref="AC229:AD229"/>
    <mergeCell ref="AC230:AD230"/>
    <mergeCell ref="AC231:AD231"/>
    <mergeCell ref="AC232:AD232"/>
    <mergeCell ref="AC234:AD234"/>
    <mergeCell ref="AC240:AD240"/>
    <mergeCell ref="AC119:AD119"/>
    <mergeCell ref="AC121:AD121"/>
    <mergeCell ref="AC122:AD122"/>
    <mergeCell ref="AC123:AD123"/>
    <mergeCell ref="AC124:AD124"/>
    <mergeCell ref="AC125:AD125"/>
    <mergeCell ref="AC126:AD126"/>
    <mergeCell ref="AC127:AD127"/>
    <mergeCell ref="AC129:AD129"/>
    <mergeCell ref="AC130:AD130"/>
    <mergeCell ref="AC131:AD131"/>
    <mergeCell ref="AC132:AD132"/>
    <mergeCell ref="AC133:AD133"/>
    <mergeCell ref="AC134:AD134"/>
    <mergeCell ref="AC135:AD135"/>
    <mergeCell ref="AC136:AD136"/>
    <mergeCell ref="AC137:AD137"/>
    <mergeCell ref="AC139:AD139"/>
    <mergeCell ref="AC140:AD140"/>
    <mergeCell ref="AC141:AD141"/>
    <mergeCell ref="AC142:AD142"/>
    <mergeCell ref="AC143:AD143"/>
    <mergeCell ref="AC145:AD145"/>
    <mergeCell ref="AC146:AD146"/>
    <mergeCell ref="AC148:AD148"/>
    <mergeCell ref="AC149:AD149"/>
    <mergeCell ref="AC150:AD150"/>
    <mergeCell ref="AC151:AD151"/>
    <mergeCell ref="AC152:AD152"/>
    <mergeCell ref="AC153:AD153"/>
    <mergeCell ref="AC154:AD154"/>
    <mergeCell ref="AC155:AD155"/>
    <mergeCell ref="AC156:AD156"/>
    <mergeCell ref="AC158:AD158"/>
    <mergeCell ref="AC159:AD159"/>
    <mergeCell ref="AC160:AD160"/>
    <mergeCell ref="AC162:AD162"/>
    <mergeCell ref="AC163:AD163"/>
    <mergeCell ref="AC164:AD164"/>
    <mergeCell ref="AC166:AD166"/>
    <mergeCell ref="AC167:AD167"/>
    <mergeCell ref="AC168:AD168"/>
    <mergeCell ref="AC188:AD188"/>
    <mergeCell ref="AC190:AD190"/>
    <mergeCell ref="AC191:AD191"/>
    <mergeCell ref="AC194:AD194"/>
    <mergeCell ref="AC195:AD195"/>
    <mergeCell ref="AC196:AD196"/>
    <mergeCell ref="AC197:AD197"/>
  </mergeCells>
  <hyperlinks>
    <hyperlink r:id="rId2" ref="P1"/>
    <hyperlink r:id="rId3" ref="W2"/>
    <hyperlink r:id="rId4" ref="W3"/>
    <hyperlink r:id="rId5" ref="W4"/>
    <hyperlink r:id="rId6" ref="W5"/>
    <hyperlink r:id="rId7" ref="W6"/>
    <hyperlink r:id="rId8" ref="W7"/>
    <hyperlink r:id="rId9" ref="W8"/>
    <hyperlink r:id="rId10" ref="W9"/>
    <hyperlink r:id="rId11" ref="W10"/>
    <hyperlink r:id="rId12" ref="W11"/>
    <hyperlink r:id="rId13" ref="W12"/>
    <hyperlink r:id="rId14" ref="W13"/>
    <hyperlink r:id="rId15" ref="W14"/>
    <hyperlink r:id="rId16" ref="W15"/>
    <hyperlink r:id="rId17" ref="W16"/>
    <hyperlink r:id="rId18" ref="W17"/>
    <hyperlink r:id="rId19" ref="W18"/>
    <hyperlink r:id="rId20" ref="W19"/>
    <hyperlink r:id="rId21" ref="W20"/>
    <hyperlink r:id="rId22" ref="W21"/>
    <hyperlink r:id="rId23" ref="W22"/>
    <hyperlink r:id="rId24" ref="W23"/>
    <hyperlink r:id="rId25" ref="W24"/>
    <hyperlink r:id="rId26" ref="W25"/>
    <hyperlink r:id="rId27" ref="W26"/>
    <hyperlink r:id="rId28" ref="W27"/>
    <hyperlink r:id="rId29" ref="W28"/>
    <hyperlink r:id="rId30" ref="H29"/>
    <hyperlink r:id="rId31" ref="W29"/>
    <hyperlink r:id="rId32" ref="W30"/>
    <hyperlink r:id="rId33" ref="W31"/>
    <hyperlink r:id="rId34" ref="W32"/>
    <hyperlink r:id="rId35" ref="W33"/>
    <hyperlink r:id="rId36" ref="W34"/>
    <hyperlink r:id="rId37" ref="W35"/>
    <hyperlink r:id="rId38" ref="W36"/>
    <hyperlink r:id="rId39" ref="W37"/>
    <hyperlink r:id="rId40" ref="W38"/>
    <hyperlink r:id="rId41" ref="W39"/>
    <hyperlink r:id="rId42" ref="W40"/>
    <hyperlink r:id="rId43" ref="W41"/>
    <hyperlink r:id="rId44" ref="W42"/>
    <hyperlink r:id="rId45" ref="W43"/>
    <hyperlink r:id="rId46" ref="W44"/>
    <hyperlink r:id="rId47" ref="W45"/>
    <hyperlink r:id="rId48" ref="W46"/>
    <hyperlink r:id="rId49" ref="W47"/>
    <hyperlink r:id="rId50" ref="W48"/>
    <hyperlink r:id="rId51" ref="W49"/>
    <hyperlink r:id="rId52" ref="W50"/>
    <hyperlink r:id="rId53" ref="W51"/>
    <hyperlink r:id="rId54" ref="W52"/>
    <hyperlink r:id="rId55" ref="W53"/>
    <hyperlink r:id="rId56" ref="W54"/>
    <hyperlink r:id="rId57" ref="W55"/>
    <hyperlink r:id="rId58" ref="W56"/>
    <hyperlink r:id="rId59" ref="W57"/>
    <hyperlink r:id="rId60" ref="W58"/>
    <hyperlink r:id="rId61" ref="W59"/>
    <hyperlink r:id="rId62" ref="W60"/>
    <hyperlink r:id="rId63" ref="W61"/>
    <hyperlink r:id="rId64" ref="W62"/>
    <hyperlink r:id="rId65" ref="W63"/>
    <hyperlink r:id="rId66" ref="W64"/>
    <hyperlink r:id="rId67" ref="W65"/>
    <hyperlink r:id="rId68" ref="W66"/>
    <hyperlink r:id="rId69" ref="W67"/>
    <hyperlink r:id="rId70" ref="W68"/>
    <hyperlink r:id="rId71" ref="W69"/>
    <hyperlink r:id="rId72" ref="W70"/>
    <hyperlink r:id="rId73" ref="W71"/>
    <hyperlink r:id="rId74" ref="W72"/>
    <hyperlink r:id="rId75" ref="W73"/>
    <hyperlink r:id="rId76" ref="W74"/>
    <hyperlink r:id="rId77" ref="W75"/>
    <hyperlink r:id="rId78" ref="W76"/>
    <hyperlink r:id="rId79" ref="W77"/>
    <hyperlink r:id="rId80" ref="W78"/>
    <hyperlink r:id="rId81" ref="W79"/>
    <hyperlink r:id="rId82" ref="W80"/>
    <hyperlink r:id="rId83" ref="W81"/>
    <hyperlink r:id="rId84" ref="W82"/>
    <hyperlink r:id="rId85" ref="W83"/>
    <hyperlink r:id="rId86" ref="W84"/>
    <hyperlink r:id="rId87" ref="W85"/>
    <hyperlink r:id="rId88" ref="W86"/>
    <hyperlink r:id="rId89" ref="W87"/>
    <hyperlink r:id="rId90" ref="W88"/>
    <hyperlink r:id="rId91" ref="W89"/>
    <hyperlink r:id="rId92" ref="W90"/>
    <hyperlink r:id="rId93" ref="W91"/>
    <hyperlink r:id="rId94" ref="W92"/>
    <hyperlink r:id="rId95" ref="W93"/>
    <hyperlink r:id="rId96" ref="W94"/>
    <hyperlink r:id="rId97" ref="W95"/>
    <hyperlink r:id="rId98" ref="W96"/>
    <hyperlink r:id="rId99" ref="W97"/>
    <hyperlink r:id="rId100" ref="W98"/>
    <hyperlink r:id="rId101" ref="W99"/>
    <hyperlink r:id="rId102" ref="W100"/>
    <hyperlink r:id="rId103" ref="W101"/>
    <hyperlink r:id="rId104" ref="W102"/>
    <hyperlink r:id="rId105" ref="W103"/>
    <hyperlink r:id="rId106" ref="W104"/>
    <hyperlink r:id="rId107" ref="W105"/>
    <hyperlink r:id="rId108" ref="W106"/>
    <hyperlink r:id="rId109" ref="W107"/>
    <hyperlink r:id="rId110" ref="W108"/>
    <hyperlink r:id="rId111" ref="W110"/>
    <hyperlink r:id="rId112" ref="W111"/>
    <hyperlink r:id="rId113" ref="W112"/>
    <hyperlink r:id="rId114" ref="W113"/>
    <hyperlink r:id="rId115" ref="W114"/>
    <hyperlink r:id="rId116" ref="W115"/>
    <hyperlink r:id="rId117" ref="W116"/>
    <hyperlink r:id="rId118" ref="W117"/>
    <hyperlink r:id="rId119" ref="W118"/>
    <hyperlink r:id="rId120" ref="W119"/>
    <hyperlink r:id="rId121" ref="W120"/>
    <hyperlink r:id="rId122" ref="W121"/>
    <hyperlink r:id="rId123" ref="W122"/>
    <hyperlink r:id="rId124" ref="W123"/>
    <hyperlink r:id="rId125" ref="W124"/>
    <hyperlink r:id="rId126" ref="W125"/>
    <hyperlink r:id="rId127" ref="W126"/>
    <hyperlink r:id="rId128" ref="W127"/>
    <hyperlink r:id="rId129" ref="W128"/>
    <hyperlink r:id="rId130" ref="W129"/>
    <hyperlink r:id="rId131" ref="W130"/>
    <hyperlink r:id="rId132" ref="W131"/>
    <hyperlink r:id="rId133" ref="W132"/>
    <hyperlink r:id="rId134" ref="W133"/>
    <hyperlink r:id="rId135" ref="W134"/>
    <hyperlink r:id="rId136" ref="W135"/>
    <hyperlink r:id="rId137" ref="W136"/>
    <hyperlink r:id="rId138" ref="W137"/>
    <hyperlink r:id="rId139" ref="W138"/>
    <hyperlink r:id="rId140" ref="W139"/>
    <hyperlink r:id="rId141" ref="W140"/>
    <hyperlink r:id="rId142" ref="W141"/>
    <hyperlink r:id="rId143" ref="W142"/>
    <hyperlink r:id="rId144" ref="W143"/>
    <hyperlink r:id="rId145" ref="W144"/>
    <hyperlink r:id="rId146" ref="W145"/>
    <hyperlink r:id="rId147" ref="W146"/>
    <hyperlink r:id="rId148" ref="W147"/>
    <hyperlink r:id="rId149" ref="W148"/>
    <hyperlink r:id="rId150" ref="W149"/>
    <hyperlink r:id="rId151" ref="W150"/>
    <hyperlink r:id="rId152" ref="W151"/>
    <hyperlink r:id="rId153" ref="W152"/>
    <hyperlink r:id="rId154" ref="W153"/>
    <hyperlink r:id="rId155" ref="W154"/>
    <hyperlink r:id="rId156" ref="W155"/>
    <hyperlink r:id="rId157" ref="W156"/>
    <hyperlink r:id="rId158" ref="W157"/>
    <hyperlink r:id="rId159" ref="W158"/>
    <hyperlink r:id="rId160" ref="W159"/>
    <hyperlink r:id="rId161" ref="W160"/>
    <hyperlink r:id="rId162" ref="W162"/>
    <hyperlink r:id="rId163" ref="W163"/>
    <hyperlink r:id="rId164" ref="W164"/>
    <hyperlink r:id="rId165" ref="W165"/>
    <hyperlink r:id="rId166" ref="W166"/>
    <hyperlink r:id="rId167" ref="W167"/>
    <hyperlink r:id="rId168" ref="W168"/>
    <hyperlink r:id="rId169" ref="W169"/>
    <hyperlink r:id="rId170" ref="W170"/>
    <hyperlink r:id="rId171" ref="W171"/>
    <hyperlink r:id="rId172" ref="W172"/>
    <hyperlink r:id="rId173" ref="W173"/>
    <hyperlink r:id="rId174" ref="W174"/>
    <hyperlink r:id="rId175" ref="W175"/>
    <hyperlink r:id="rId176" ref="W176"/>
    <hyperlink r:id="rId177" ref="W177"/>
    <hyperlink r:id="rId178" ref="W178"/>
    <hyperlink r:id="rId179" ref="W179"/>
    <hyperlink r:id="rId180" ref="W180"/>
    <hyperlink r:id="rId181" ref="W181"/>
    <hyperlink r:id="rId182" ref="W182"/>
    <hyperlink r:id="rId183" ref="W183"/>
    <hyperlink r:id="rId184" ref="W184"/>
    <hyperlink r:id="rId185" ref="W185"/>
    <hyperlink r:id="rId186" ref="W186"/>
    <hyperlink r:id="rId187" ref="W187"/>
    <hyperlink r:id="rId188" ref="W188"/>
    <hyperlink r:id="rId189" ref="W189"/>
    <hyperlink r:id="rId190" ref="W190"/>
    <hyperlink r:id="rId191" ref="W191"/>
    <hyperlink r:id="rId192" ref="W192"/>
    <hyperlink r:id="rId193" ref="W193"/>
    <hyperlink r:id="rId194" ref="W194"/>
    <hyperlink r:id="rId195" ref="W195"/>
    <hyperlink r:id="rId196" ref="W196"/>
    <hyperlink r:id="rId197" ref="W197"/>
    <hyperlink r:id="rId198" ref="W198"/>
    <hyperlink r:id="rId199" ref="W199"/>
    <hyperlink r:id="rId200" ref="W200"/>
    <hyperlink r:id="rId201" ref="W201"/>
    <hyperlink r:id="rId202" ref="W202"/>
    <hyperlink r:id="rId203" ref="W203"/>
    <hyperlink r:id="rId204" ref="W204"/>
    <hyperlink r:id="rId205" ref="W205"/>
    <hyperlink r:id="rId206" ref="W206"/>
    <hyperlink r:id="rId207" ref="W207"/>
    <hyperlink r:id="rId208" ref="W208"/>
    <hyperlink r:id="rId209" ref="W209"/>
    <hyperlink r:id="rId210" ref="W210"/>
    <hyperlink r:id="rId211" ref="W211"/>
    <hyperlink r:id="rId212" ref="W212"/>
    <hyperlink r:id="rId213" ref="W213"/>
    <hyperlink r:id="rId214" ref="W214"/>
    <hyperlink r:id="rId215" ref="W215"/>
    <hyperlink r:id="rId216" ref="W216"/>
    <hyperlink r:id="rId217" ref="W217"/>
    <hyperlink r:id="rId218" ref="W218"/>
    <hyperlink r:id="rId219" ref="W220"/>
    <hyperlink r:id="rId220" ref="W221"/>
    <hyperlink r:id="rId221" ref="W222"/>
    <hyperlink r:id="rId222" ref="W223"/>
    <hyperlink r:id="rId223" ref="W224"/>
    <hyperlink r:id="rId224" ref="W225"/>
    <hyperlink r:id="rId225" ref="W226"/>
    <hyperlink r:id="rId226" ref="W227"/>
    <hyperlink r:id="rId227" ref="W228"/>
    <hyperlink r:id="rId228" ref="W229"/>
    <hyperlink r:id="rId229" ref="W230"/>
    <hyperlink r:id="rId230" ref="W231"/>
    <hyperlink r:id="rId231" ref="W232"/>
    <hyperlink r:id="rId232" ref="W233"/>
    <hyperlink r:id="rId233" ref="W234"/>
    <hyperlink r:id="rId234" ref="W235"/>
    <hyperlink r:id="rId235" ref="W236"/>
    <hyperlink r:id="rId236" ref="W237"/>
    <hyperlink r:id="rId237" ref="W238"/>
    <hyperlink r:id="rId238" ref="W239"/>
    <hyperlink r:id="rId239" ref="W240"/>
    <hyperlink r:id="rId240" ref="W241"/>
    <hyperlink r:id="rId241" ref="W242"/>
    <hyperlink r:id="rId242" ref="W243"/>
    <hyperlink r:id="rId243" ref="W244"/>
    <hyperlink r:id="rId244" ref="W245"/>
    <hyperlink r:id="rId245" ref="W246"/>
    <hyperlink r:id="rId246" ref="W247"/>
    <hyperlink r:id="rId247" ref="W248"/>
    <hyperlink r:id="rId248" ref="W249"/>
    <hyperlink r:id="rId249" ref="W250"/>
    <hyperlink r:id="rId250" ref="W251"/>
    <hyperlink r:id="rId251" ref="W252"/>
    <hyperlink r:id="rId252" ref="W253"/>
    <hyperlink r:id="rId253" ref="W254"/>
    <hyperlink r:id="rId254" ref="W255"/>
    <hyperlink r:id="rId255" ref="W256"/>
    <hyperlink r:id="rId256" ref="W257"/>
    <hyperlink r:id="rId257" ref="W258"/>
    <hyperlink r:id="rId258" ref="W259"/>
    <hyperlink r:id="rId259" ref="W260"/>
    <hyperlink r:id="rId260" ref="W261"/>
    <hyperlink r:id="rId261" ref="W262"/>
    <hyperlink r:id="rId262" ref="W263"/>
    <hyperlink r:id="rId263" ref="W264"/>
    <hyperlink r:id="rId264" ref="W265"/>
    <hyperlink r:id="rId265" ref="W266"/>
    <hyperlink r:id="rId266" ref="W267"/>
    <hyperlink r:id="rId267" ref="W268"/>
    <hyperlink r:id="rId268" ref="W269"/>
    <hyperlink r:id="rId269" ref="W270"/>
    <hyperlink r:id="rId270" ref="W271"/>
    <hyperlink r:id="rId271" ref="W272"/>
    <hyperlink r:id="rId272" ref="W273"/>
    <hyperlink r:id="rId273" ref="W274"/>
    <hyperlink r:id="rId274" ref="W275"/>
    <hyperlink r:id="rId275" ref="W276"/>
    <hyperlink r:id="rId276" ref="W277"/>
    <hyperlink r:id="rId277" ref="W279"/>
    <hyperlink r:id="rId278" ref="W280"/>
    <hyperlink r:id="rId279" ref="W281"/>
    <hyperlink r:id="rId280" ref="W282"/>
    <hyperlink r:id="rId281" ref="W283"/>
    <hyperlink r:id="rId282" ref="W284"/>
    <hyperlink r:id="rId283" ref="W285"/>
    <hyperlink r:id="rId284" ref="W286"/>
    <hyperlink r:id="rId285" ref="W287"/>
    <hyperlink r:id="rId286" ref="W288"/>
    <hyperlink r:id="rId287" ref="W289"/>
    <hyperlink r:id="rId288" ref="W290"/>
    <hyperlink r:id="rId289" ref="W291"/>
    <hyperlink r:id="rId290" ref="W292"/>
    <hyperlink r:id="rId291" ref="W293"/>
    <hyperlink r:id="rId292" ref="W294"/>
    <hyperlink r:id="rId293" ref="W295"/>
    <hyperlink r:id="rId294" ref="W296"/>
  </hyperlinks>
  <drawing r:id="rId295"/>
  <legacyDrawing r:id="rId29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42" t="s">
        <v>2860</v>
      </c>
      <c r="B2" s="42" t="s">
        <v>2861</v>
      </c>
      <c r="C2" s="98" t="s">
        <v>2862</v>
      </c>
    </row>
    <row r="4">
      <c r="A4" s="42" t="s">
        <v>2863</v>
      </c>
      <c r="B4" s="42" t="s">
        <v>2864</v>
      </c>
      <c r="C4" s="98" t="s">
        <v>2865</v>
      </c>
    </row>
    <row r="6">
      <c r="A6" s="42" t="s">
        <v>2866</v>
      </c>
      <c r="B6" s="42" t="s">
        <v>2867</v>
      </c>
      <c r="C6" s="98" t="s">
        <v>2868</v>
      </c>
    </row>
    <row r="12">
      <c r="A12" s="42" t="s">
        <v>2869</v>
      </c>
    </row>
    <row r="14">
      <c r="A14" s="99"/>
      <c r="B14" s="100" t="s">
        <v>16</v>
      </c>
      <c r="C14" s="100" t="s">
        <v>1039</v>
      </c>
      <c r="D14" s="100" t="s">
        <v>1040</v>
      </c>
      <c r="E14" s="100" t="s">
        <v>17</v>
      </c>
      <c r="F14" s="100" t="s">
        <v>1044</v>
      </c>
      <c r="G14" s="100" t="s">
        <v>1045</v>
      </c>
      <c r="H14" s="100" t="s">
        <v>1046</v>
      </c>
      <c r="I14" s="100" t="s">
        <v>1047</v>
      </c>
      <c r="J14" s="100" t="s">
        <v>1048</v>
      </c>
      <c r="K14" s="100" t="s">
        <v>1049</v>
      </c>
      <c r="L14" s="100" t="s">
        <v>1050</v>
      </c>
      <c r="M14" s="101" t="s">
        <v>1051</v>
      </c>
      <c r="N14" s="100" t="s">
        <v>1052</v>
      </c>
      <c r="O14" s="100" t="s">
        <v>1053</v>
      </c>
      <c r="P14" s="100" t="s">
        <v>1054</v>
      </c>
      <c r="Q14" s="100" t="s">
        <v>1055</v>
      </c>
      <c r="R14" s="100" t="s">
        <v>1056</v>
      </c>
      <c r="S14" s="100" t="s">
        <v>1057</v>
      </c>
      <c r="T14" s="100" t="s">
        <v>1058</v>
      </c>
      <c r="U14" s="100" t="s">
        <v>1059</v>
      </c>
      <c r="V14" s="100" t="s">
        <v>1060</v>
      </c>
      <c r="W14" s="100" t="s">
        <v>1061</v>
      </c>
      <c r="X14" s="100" t="s">
        <v>1062</v>
      </c>
      <c r="Y14" s="100" t="s">
        <v>1063</v>
      </c>
      <c r="Z14" s="100" t="s">
        <v>1064</v>
      </c>
      <c r="AA14" s="100" t="s">
        <v>1065</v>
      </c>
      <c r="AB14" s="102"/>
      <c r="AC14" s="102"/>
    </row>
    <row r="15">
      <c r="A15" s="103"/>
      <c r="B15" s="104" t="s">
        <v>2870</v>
      </c>
      <c r="C15" s="105"/>
      <c r="D15" s="106" t="s">
        <v>2871</v>
      </c>
      <c r="E15" s="107">
        <v>2012.0</v>
      </c>
      <c r="F15" s="106" t="s">
        <v>1070</v>
      </c>
      <c r="G15" s="107">
        <v>2.0</v>
      </c>
      <c r="H15" s="107">
        <v>5.0</v>
      </c>
      <c r="I15" s="105"/>
      <c r="J15" s="105"/>
      <c r="K15" s="105"/>
      <c r="L15" s="105"/>
      <c r="M15" s="103"/>
      <c r="N15" s="103"/>
      <c r="O15" s="103"/>
      <c r="P15" s="103"/>
      <c r="Q15" s="103"/>
      <c r="R15" s="108" t="s">
        <v>2872</v>
      </c>
      <c r="U15" s="103"/>
      <c r="V15" s="103"/>
      <c r="W15" s="103"/>
      <c r="X15" s="103"/>
      <c r="Y15" s="103"/>
      <c r="Z15" s="103"/>
      <c r="AA15" s="103"/>
      <c r="AB15" s="103"/>
      <c r="AC15" s="103"/>
    </row>
    <row r="16">
      <c r="A16" s="103"/>
      <c r="B16" s="109" t="s">
        <v>2873</v>
      </c>
      <c r="C16" s="110"/>
      <c r="D16" s="111" t="s">
        <v>2874</v>
      </c>
      <c r="E16" s="112">
        <v>2009.0</v>
      </c>
      <c r="F16" s="111" t="s">
        <v>2875</v>
      </c>
      <c r="G16" s="112">
        <v>74.0</v>
      </c>
      <c r="H16" s="112">
        <v>186.0</v>
      </c>
      <c r="I16" s="110"/>
      <c r="J16" s="112">
        <v>49454.0</v>
      </c>
      <c r="K16" s="112">
        <v>49789.0</v>
      </c>
      <c r="L16" s="110"/>
      <c r="M16" s="103"/>
      <c r="N16" s="103"/>
      <c r="O16" s="103"/>
      <c r="P16" s="103"/>
      <c r="Q16" s="103"/>
      <c r="R16" s="103"/>
      <c r="S16" s="103"/>
      <c r="T16" s="103"/>
      <c r="U16" s="103"/>
      <c r="V16" s="103"/>
      <c r="W16" s="103"/>
      <c r="X16" s="103"/>
      <c r="Y16" s="103"/>
      <c r="Z16" s="103"/>
      <c r="AA16" s="103"/>
      <c r="AB16" s="103"/>
      <c r="AC16" s="103"/>
    </row>
    <row r="17">
      <c r="A17" s="103"/>
      <c r="B17" s="109" t="s">
        <v>472</v>
      </c>
      <c r="C17" s="110"/>
      <c r="D17" s="111" t="s">
        <v>2876</v>
      </c>
      <c r="E17" s="112">
        <v>2006.0</v>
      </c>
      <c r="F17" s="111" t="s">
        <v>2877</v>
      </c>
      <c r="G17" s="112">
        <v>6.0</v>
      </c>
      <c r="H17" s="112">
        <v>1.0</v>
      </c>
      <c r="I17" s="110"/>
      <c r="J17" s="112">
        <v>19.0</v>
      </c>
      <c r="K17" s="112">
        <v>56.0</v>
      </c>
      <c r="L17" s="110"/>
      <c r="M17" s="103"/>
      <c r="N17" s="103"/>
      <c r="O17" s="103"/>
      <c r="P17" s="103"/>
      <c r="Q17" s="103"/>
      <c r="R17" s="113" t="s">
        <v>2878</v>
      </c>
      <c r="T17" s="103"/>
      <c r="U17" s="103"/>
      <c r="V17" s="103"/>
      <c r="W17" s="103"/>
      <c r="X17" s="103"/>
      <c r="Y17" s="103"/>
      <c r="Z17" s="103"/>
      <c r="AA17" s="103"/>
      <c r="AB17" s="103"/>
      <c r="AC17" s="103"/>
    </row>
    <row r="18">
      <c r="A18" s="103"/>
      <c r="B18" s="109" t="s">
        <v>472</v>
      </c>
      <c r="C18" s="110"/>
      <c r="D18" s="111" t="s">
        <v>2879</v>
      </c>
      <c r="E18" s="112">
        <v>2008.0</v>
      </c>
      <c r="F18" s="111" t="s">
        <v>2877</v>
      </c>
      <c r="G18" s="112">
        <v>8.0</v>
      </c>
      <c r="H18" s="112">
        <v>1.0</v>
      </c>
      <c r="I18" s="110"/>
      <c r="J18" s="112">
        <v>107.0</v>
      </c>
      <c r="K18" s="112">
        <v>122.0</v>
      </c>
      <c r="L18" s="110"/>
      <c r="M18" s="103"/>
      <c r="N18" s="103"/>
      <c r="O18" s="103"/>
      <c r="P18" s="103"/>
      <c r="Q18" s="103"/>
      <c r="R18" s="113" t="s">
        <v>2878</v>
      </c>
      <c r="T18" s="103"/>
      <c r="U18" s="103"/>
      <c r="V18" s="103"/>
      <c r="W18" s="103"/>
      <c r="X18" s="103"/>
      <c r="Y18" s="103"/>
      <c r="Z18" s="103"/>
      <c r="AA18" s="103"/>
      <c r="AB18" s="103"/>
      <c r="AC18" s="103"/>
    </row>
    <row r="19">
      <c r="A19" s="103"/>
      <c r="B19" s="109" t="s">
        <v>2880</v>
      </c>
      <c r="C19" s="110"/>
      <c r="D19" s="111" t="s">
        <v>2881</v>
      </c>
      <c r="E19" s="112">
        <v>2004.0</v>
      </c>
      <c r="F19" s="111" t="s">
        <v>2882</v>
      </c>
      <c r="G19" s="112">
        <v>3.0</v>
      </c>
      <c r="H19" s="110"/>
      <c r="I19" s="110"/>
      <c r="J19" s="112">
        <v>99.0</v>
      </c>
      <c r="K19" s="112">
        <v>114.0</v>
      </c>
      <c r="L19" s="110"/>
      <c r="M19" s="103"/>
      <c r="N19" s="103"/>
      <c r="O19" s="103"/>
      <c r="P19" s="103"/>
      <c r="Q19" s="103"/>
      <c r="R19" s="113" t="s">
        <v>2883</v>
      </c>
      <c r="U19" s="103"/>
      <c r="V19" s="103"/>
      <c r="W19" s="103"/>
      <c r="X19" s="103"/>
      <c r="Y19" s="103"/>
      <c r="Z19" s="103"/>
      <c r="AA19" s="103"/>
      <c r="AB19" s="103"/>
      <c r="AC19" s="103"/>
    </row>
    <row r="20">
      <c r="A20" s="103"/>
      <c r="B20" s="109" t="s">
        <v>2884</v>
      </c>
      <c r="C20" s="110"/>
      <c r="D20" s="111" t="s">
        <v>2885</v>
      </c>
      <c r="E20" s="112">
        <v>2009.0</v>
      </c>
      <c r="F20" s="111" t="s">
        <v>2886</v>
      </c>
      <c r="G20" s="112">
        <v>39.0</v>
      </c>
      <c r="H20" s="110"/>
      <c r="I20" s="110"/>
      <c r="J20" s="112">
        <v>87.0</v>
      </c>
      <c r="K20" s="112">
        <v>97.0</v>
      </c>
      <c r="L20" s="110"/>
      <c r="M20" s="103"/>
      <c r="N20" s="103"/>
      <c r="O20" s="103"/>
      <c r="P20" s="103"/>
      <c r="Q20" s="103"/>
      <c r="R20" s="108" t="s">
        <v>2887</v>
      </c>
      <c r="U20" s="103"/>
      <c r="V20" s="103"/>
      <c r="W20" s="103"/>
      <c r="X20" s="103"/>
      <c r="Y20" s="103"/>
      <c r="Z20" s="103"/>
      <c r="AA20" s="103"/>
      <c r="AB20" s="103"/>
      <c r="AC20" s="103"/>
    </row>
    <row r="21">
      <c r="A21" s="103"/>
      <c r="B21" s="109" t="s">
        <v>2888</v>
      </c>
      <c r="C21" s="110"/>
      <c r="D21" s="111" t="s">
        <v>2889</v>
      </c>
      <c r="E21" s="112">
        <v>2010.0</v>
      </c>
      <c r="F21" s="111" t="s">
        <v>2374</v>
      </c>
      <c r="G21" s="112">
        <v>53.0</v>
      </c>
      <c r="H21" s="112">
        <v>3.0</v>
      </c>
      <c r="I21" s="110"/>
      <c r="J21" s="112">
        <v>371.0</v>
      </c>
      <c r="K21" s="112">
        <v>384.0</v>
      </c>
      <c r="L21" s="110"/>
      <c r="M21" s="103"/>
      <c r="N21" s="103"/>
      <c r="O21" s="103"/>
      <c r="P21" s="103"/>
      <c r="Q21" s="103"/>
      <c r="R21" s="108" t="s">
        <v>2890</v>
      </c>
      <c r="V21" s="103"/>
      <c r="W21" s="103"/>
      <c r="X21" s="103"/>
      <c r="Y21" s="103"/>
      <c r="Z21" s="103"/>
      <c r="AA21" s="103"/>
      <c r="AB21" s="103"/>
      <c r="AC21" s="103"/>
    </row>
    <row r="22">
      <c r="A22" s="103"/>
      <c r="B22" s="109" t="s">
        <v>2891</v>
      </c>
      <c r="C22" s="110"/>
      <c r="D22" s="111" t="s">
        <v>2892</v>
      </c>
      <c r="E22" s="112">
        <v>2003.0</v>
      </c>
      <c r="F22" s="111" t="s">
        <v>1110</v>
      </c>
      <c r="G22" s="112">
        <v>46.0</v>
      </c>
      <c r="H22" s="112">
        <v>1.0</v>
      </c>
      <c r="I22" s="110"/>
      <c r="J22" s="112">
        <v>52.0</v>
      </c>
      <c r="K22" s="112">
        <v>71.0</v>
      </c>
      <c r="L22" s="110"/>
      <c r="M22" s="103"/>
      <c r="N22" s="103"/>
      <c r="O22" s="103"/>
      <c r="P22" s="103"/>
      <c r="Q22" s="103"/>
      <c r="R22" s="108" t="s">
        <v>2893</v>
      </c>
      <c r="V22" s="103"/>
      <c r="W22" s="103"/>
      <c r="X22" s="103"/>
      <c r="Y22" s="103"/>
      <c r="Z22" s="103"/>
      <c r="AA22" s="103"/>
      <c r="AB22" s="103"/>
      <c r="AC22" s="103"/>
    </row>
    <row r="23">
      <c r="A23" s="103"/>
      <c r="B23" s="109" t="s">
        <v>2894</v>
      </c>
      <c r="C23" s="110"/>
      <c r="D23" s="111" t="s">
        <v>2895</v>
      </c>
      <c r="E23" s="112">
        <v>2010.0</v>
      </c>
      <c r="F23" s="111" t="s">
        <v>1240</v>
      </c>
      <c r="G23" s="112">
        <v>107.0</v>
      </c>
      <c r="H23" s="110"/>
      <c r="I23" s="110"/>
      <c r="J23" s="112">
        <v>11721.0</v>
      </c>
      <c r="K23" s="112">
        <v>11726.0</v>
      </c>
      <c r="L23" s="110"/>
      <c r="M23" s="103"/>
      <c r="N23" s="103"/>
      <c r="O23" s="103"/>
      <c r="P23" s="103"/>
      <c r="Q23" s="103"/>
      <c r="R23" s="108" t="s">
        <v>2896</v>
      </c>
      <c r="V23" s="103"/>
      <c r="W23" s="103"/>
      <c r="X23" s="103"/>
      <c r="Y23" s="103"/>
      <c r="Z23" s="103"/>
      <c r="AA23" s="103"/>
      <c r="AB23" s="103"/>
      <c r="AC23" s="103"/>
    </row>
    <row r="24">
      <c r="A24" s="103"/>
      <c r="B24" s="109" t="s">
        <v>2897</v>
      </c>
      <c r="C24" s="110"/>
      <c r="D24" s="111" t="s">
        <v>2898</v>
      </c>
      <c r="E24" s="112">
        <v>2005.0</v>
      </c>
      <c r="F24" s="111" t="s">
        <v>2899</v>
      </c>
      <c r="G24" s="112">
        <v>10.0</v>
      </c>
      <c r="H24" s="112">
        <v>5.0</v>
      </c>
      <c r="I24" s="110"/>
      <c r="J24" s="112">
        <v>615.0</v>
      </c>
      <c r="K24" s="112">
        <v>629.0</v>
      </c>
      <c r="L24" s="110"/>
      <c r="M24" s="103"/>
      <c r="N24" s="103"/>
      <c r="O24" s="103"/>
      <c r="P24" s="103"/>
      <c r="Q24" s="103"/>
      <c r="R24" s="113" t="s">
        <v>2900</v>
      </c>
      <c r="U24" s="103"/>
      <c r="V24" s="103"/>
      <c r="W24" s="103"/>
      <c r="X24" s="103"/>
      <c r="Y24" s="103"/>
      <c r="Z24" s="103"/>
      <c r="AA24" s="103"/>
      <c r="AB24" s="103"/>
      <c r="AC24" s="103"/>
    </row>
    <row r="26">
      <c r="A26" s="42" t="s">
        <v>2901</v>
      </c>
    </row>
    <row r="27">
      <c r="B27" s="42" t="s">
        <v>2902</v>
      </c>
      <c r="J27" s="114" t="s">
        <v>2903</v>
      </c>
      <c r="K27" s="40" t="str">
        <f>MATCH(MID(J27, 17, 1000), 'Paper Tracking'!U:U, 0)</f>
        <v>#N/A</v>
      </c>
    </row>
    <row r="28">
      <c r="B28" s="42" t="s">
        <v>2904</v>
      </c>
      <c r="J28" s="98" t="s">
        <v>2905</v>
      </c>
      <c r="K28" s="40">
        <f>MATCH(MID(J28, 17, 1000), 'Paper Tracking'!U:U, 0)</f>
        <v>53</v>
      </c>
    </row>
    <row r="29">
      <c r="B29" s="42" t="s">
        <v>2906</v>
      </c>
      <c r="J29" s="98" t="s">
        <v>2907</v>
      </c>
      <c r="K29" s="40">
        <f>MATCH(MID(J29, 17, 1000), 'Paper Tracking'!U:U, 0)</f>
        <v>42</v>
      </c>
    </row>
    <row r="30">
      <c r="B30" s="42" t="s">
        <v>2908</v>
      </c>
      <c r="J30" s="98" t="s">
        <v>2909</v>
      </c>
      <c r="K30" s="40">
        <f>MATCH(MID(J30, 17, 1000), 'Paper Tracking'!U:U, 0)</f>
        <v>245</v>
      </c>
    </row>
    <row r="31">
      <c r="B31" s="42" t="s">
        <v>2910</v>
      </c>
      <c r="J31" s="98" t="s">
        <v>2911</v>
      </c>
      <c r="K31" s="40">
        <f>MATCH(MID(J31, 17, 1000), 'Paper Tracking'!U:U, 0)</f>
        <v>128</v>
      </c>
    </row>
    <row r="32">
      <c r="B32" s="42" t="s">
        <v>2912</v>
      </c>
      <c r="J32" s="98" t="s">
        <v>2913</v>
      </c>
      <c r="K32" s="40">
        <f>MATCH(MID(J32, 17, 1000), 'Paper Tracking'!U:U, 0)</f>
        <v>286</v>
      </c>
    </row>
    <row r="33">
      <c r="B33" s="42" t="s">
        <v>2914</v>
      </c>
      <c r="J33" s="98" t="s">
        <v>2915</v>
      </c>
      <c r="K33" s="40" t="str">
        <f>MATCH(MID(J33, 17, 1000), 'Paper Tracking'!U:U, 0)</f>
        <v>#N/A</v>
      </c>
    </row>
    <row r="34">
      <c r="B34" s="42" t="s">
        <v>2916</v>
      </c>
      <c r="J34" s="98" t="s">
        <v>2917</v>
      </c>
      <c r="K34" s="40" t="str">
        <f>MATCH(MID(J34, 17, 1000), 'Paper Tracking'!U:U, 0)</f>
        <v>#N/A</v>
      </c>
    </row>
    <row r="35">
      <c r="B35" s="42" t="s">
        <v>2918</v>
      </c>
      <c r="K35" s="42" t="s">
        <v>2919</v>
      </c>
    </row>
    <row r="36">
      <c r="B36" s="42" t="s">
        <v>2920</v>
      </c>
      <c r="K36" s="42" t="s">
        <v>2919</v>
      </c>
    </row>
    <row r="37">
      <c r="B37" s="42" t="s">
        <v>2921</v>
      </c>
      <c r="J37" s="98" t="s">
        <v>2922</v>
      </c>
      <c r="K37" s="40" t="str">
        <f>MATCH(MID(J37, 17, 1000), 'Paper Tracking'!U:U, 0)</f>
        <v>#N/A</v>
      </c>
    </row>
    <row r="38">
      <c r="B38" s="42" t="s">
        <v>2923</v>
      </c>
      <c r="K38" s="42" t="s">
        <v>2919</v>
      </c>
    </row>
    <row r="39">
      <c r="B39" s="42" t="s">
        <v>2924</v>
      </c>
      <c r="K39" s="42" t="s">
        <v>2919</v>
      </c>
    </row>
    <row r="40">
      <c r="B40" s="42" t="s">
        <v>2925</v>
      </c>
      <c r="J40" s="98" t="s">
        <v>2926</v>
      </c>
      <c r="K40" s="40" t="str">
        <f>MATCH(MID(J40, 17, 1000), 'Paper Tracking'!U:U, 0)</f>
        <v>#N/A</v>
      </c>
    </row>
    <row r="41">
      <c r="B41" s="42" t="s">
        <v>2927</v>
      </c>
      <c r="J41" s="98" t="s">
        <v>2928</v>
      </c>
      <c r="K41" s="40" t="str">
        <f>MATCH(MID(J41, 17, 1000), 'Paper Tracking'!U:U, 0)</f>
        <v>#N/A</v>
      </c>
    </row>
    <row r="42">
      <c r="B42" s="42" t="s">
        <v>2929</v>
      </c>
      <c r="K42" s="42" t="s">
        <v>2919</v>
      </c>
    </row>
    <row r="43">
      <c r="B43" s="42" t="s">
        <v>2930</v>
      </c>
      <c r="J43" s="98" t="s">
        <v>2931</v>
      </c>
      <c r="K43" s="40" t="str">
        <f>MATCH(MID(J43, 17, 1000), 'Paper Tracking'!U:U, 0)</f>
        <v>#N/A</v>
      </c>
    </row>
    <row r="44">
      <c r="B44" s="42" t="s">
        <v>2932</v>
      </c>
      <c r="J44" s="98" t="s">
        <v>2903</v>
      </c>
      <c r="K44" s="40" t="str">
        <f>MATCH(MID(J44, 17, 1000), 'Paper Tracking'!U:U, 0)</f>
        <v>#N/A</v>
      </c>
    </row>
    <row r="45">
      <c r="B45" s="42" t="s">
        <v>2933</v>
      </c>
      <c r="J45" s="98" t="s">
        <v>2934</v>
      </c>
      <c r="K45" s="40" t="str">
        <f>MATCH(MID(J45, 17, 1000), 'Paper Tracking'!U:U, 0)</f>
        <v>#N/A</v>
      </c>
    </row>
    <row r="46">
      <c r="B46" s="42" t="s">
        <v>2935</v>
      </c>
      <c r="J46" s="98" t="s">
        <v>2936</v>
      </c>
      <c r="K46" s="40">
        <f>MATCH(MID(J46, 17, 1000), 'Paper Tracking'!U:U, 0)</f>
        <v>76</v>
      </c>
    </row>
    <row r="47">
      <c r="B47" s="42" t="s">
        <v>2937</v>
      </c>
      <c r="J47" s="98" t="s">
        <v>2938</v>
      </c>
      <c r="K47" s="40" t="str">
        <f>MATCH(MID(J47, 17, 1000), 'Paper Tracking'!U:U, 0)</f>
        <v>#N/A</v>
      </c>
    </row>
    <row r="48">
      <c r="B48" s="42" t="s">
        <v>2939</v>
      </c>
      <c r="J48" s="98" t="s">
        <v>2940</v>
      </c>
      <c r="K48" s="40" t="str">
        <f>MATCH(MID(J48, 17, 1000), 'Paper Tracking'!U:U, 0)</f>
        <v>#N/A</v>
      </c>
    </row>
    <row r="49">
      <c r="B49" s="42" t="s">
        <v>2941</v>
      </c>
      <c r="J49" s="98" t="s">
        <v>2942</v>
      </c>
      <c r="K49" s="40" t="str">
        <f>MATCH(MID(J49, 17, 1000), 'Paper Tracking'!U:U, 0)</f>
        <v>#N/A</v>
      </c>
    </row>
    <row r="50">
      <c r="B50" s="42" t="s">
        <v>2943</v>
      </c>
      <c r="K50" s="42" t="s">
        <v>2919</v>
      </c>
    </row>
    <row r="51">
      <c r="B51" s="42" t="s">
        <v>2944</v>
      </c>
      <c r="J51" s="98" t="s">
        <v>2945</v>
      </c>
      <c r="K51" s="40">
        <f>MATCH(MID(J51, 17, 1000), 'Paper Tracking'!U:U, 0)</f>
        <v>75</v>
      </c>
    </row>
    <row r="52">
      <c r="B52" s="42" t="s">
        <v>2946</v>
      </c>
      <c r="K52" s="42" t="s">
        <v>2919</v>
      </c>
    </row>
    <row r="53">
      <c r="B53" s="42" t="s">
        <v>2947</v>
      </c>
      <c r="J53" s="98" t="s">
        <v>2948</v>
      </c>
      <c r="K53" s="40" t="str">
        <f>MATCH(MID(J53, 17, 1000), 'Paper Tracking'!U:U, 0)</f>
        <v>#N/A</v>
      </c>
    </row>
    <row r="54">
      <c r="B54" s="42" t="s">
        <v>2949</v>
      </c>
      <c r="J54" s="98" t="s">
        <v>2950</v>
      </c>
      <c r="K54" s="40" t="str">
        <f>MATCH(MID(J54, 17, 1000), 'Paper Tracking'!U:U, 0)</f>
        <v>#N/A</v>
      </c>
    </row>
    <row r="55">
      <c r="B55" s="42" t="s">
        <v>2951</v>
      </c>
      <c r="J55" s="98" t="s">
        <v>2952</v>
      </c>
      <c r="K55" s="40" t="str">
        <f>MATCH(MID(J55, 17, 1000), 'Paper Tracking'!U:U, 0)</f>
        <v>#N/A</v>
      </c>
    </row>
    <row r="56">
      <c r="B56" s="42" t="s">
        <v>2953</v>
      </c>
      <c r="J56" s="98" t="s">
        <v>2954</v>
      </c>
      <c r="K56" s="40" t="str">
        <f>MATCH(MID(J56, 17, 1000), 'Paper Tracking'!U:U, 0)</f>
        <v>#N/A</v>
      </c>
    </row>
    <row r="57">
      <c r="B57" s="42" t="s">
        <v>2955</v>
      </c>
      <c r="J57" s="98" t="s">
        <v>2952</v>
      </c>
      <c r="K57" s="40" t="str">
        <f>MATCH(MID(J57, 17, 1000), 'Paper Tracking'!U:U, 0)</f>
        <v>#N/A</v>
      </c>
    </row>
    <row r="58">
      <c r="B58" s="42" t="s">
        <v>2956</v>
      </c>
      <c r="J58" s="98" t="s">
        <v>2957</v>
      </c>
      <c r="K58" s="40" t="str">
        <f>MATCH(MID(J58, 17, 1000), 'Paper Tracking'!U:U, 0)</f>
        <v>#N/A</v>
      </c>
    </row>
    <row r="59">
      <c r="B59" s="42" t="s">
        <v>2958</v>
      </c>
      <c r="J59" s="98" t="s">
        <v>2959</v>
      </c>
      <c r="K59" s="40" t="str">
        <f>MATCH(MID(J59, 17, 1000), 'Paper Tracking'!U:U, 0)</f>
        <v>#N/A</v>
      </c>
    </row>
    <row r="60">
      <c r="B60" s="42" t="s">
        <v>2960</v>
      </c>
      <c r="J60" s="98" t="s">
        <v>2959</v>
      </c>
      <c r="K60" s="40" t="str">
        <f>MATCH(MID(J60, 17, 1000), 'Paper Tracking'!U:U, 0)</f>
        <v>#N/A</v>
      </c>
    </row>
    <row r="61">
      <c r="B61" s="42" t="s">
        <v>2961</v>
      </c>
      <c r="J61" s="98" t="s">
        <v>2962</v>
      </c>
      <c r="K61" s="40" t="str">
        <f>MATCH(MID(J61, 17, 1000), 'Paper Tracking'!U:U, 0)</f>
        <v>#N/A</v>
      </c>
    </row>
    <row r="62">
      <c r="B62" s="42" t="s">
        <v>2963</v>
      </c>
      <c r="J62" s="98" t="s">
        <v>2964</v>
      </c>
      <c r="K62" s="40" t="str">
        <f>MATCH(MID(J62, 17, 1000), 'Paper Tracking'!U:U, 0)</f>
        <v>#N/A</v>
      </c>
    </row>
    <row r="63">
      <c r="B63" s="42" t="s">
        <v>2965</v>
      </c>
      <c r="J63" s="98" t="s">
        <v>2966</v>
      </c>
      <c r="K63" s="40" t="str">
        <f>MATCH(MID(J63, 17, 1000), 'Paper Tracking'!U:U, 0)</f>
        <v>#N/A</v>
      </c>
    </row>
    <row r="64">
      <c r="B64" s="42" t="s">
        <v>2967</v>
      </c>
      <c r="J64" s="98" t="s">
        <v>2968</v>
      </c>
      <c r="K64" s="40" t="str">
        <f>MATCH(MID(J64, 17, 1000), 'Paper Tracking'!U:U, 0)</f>
        <v>#N/A</v>
      </c>
    </row>
    <row r="65">
      <c r="B65" s="42" t="s">
        <v>2969</v>
      </c>
      <c r="J65" s="98" t="s">
        <v>2890</v>
      </c>
      <c r="K65" s="40" t="str">
        <f>MATCH(MID(J65, 17, 1000), 'Paper Tracking'!U:U, 0)</f>
        <v>#N/A</v>
      </c>
    </row>
    <row r="66">
      <c r="B66" s="42" t="s">
        <v>2970</v>
      </c>
      <c r="J66" s="98" t="s">
        <v>2887</v>
      </c>
      <c r="K66" s="40" t="str">
        <f>MATCH(MID(J66, 17, 1000), 'Paper Tracking'!U:U, 0)</f>
        <v>#N/A</v>
      </c>
    </row>
    <row r="67">
      <c r="B67" s="42" t="s">
        <v>2971</v>
      </c>
      <c r="K67" s="42" t="s">
        <v>2919</v>
      </c>
    </row>
    <row r="68">
      <c r="B68" s="42" t="s">
        <v>2972</v>
      </c>
      <c r="J68" s="98" t="s">
        <v>2973</v>
      </c>
      <c r="K68" s="40" t="str">
        <f>MATCH(MID(J68, 17, 1000), 'Paper Tracking'!U:U, 0)</f>
        <v>#N/A</v>
      </c>
    </row>
    <row r="69">
      <c r="B69" s="42" t="s">
        <v>2974</v>
      </c>
      <c r="J69" s="98" t="s">
        <v>2896</v>
      </c>
      <c r="K69" s="40" t="str">
        <f>MATCH(MID(J69, 17, 1000), 'Paper Tracking'!U:U, 0)</f>
        <v>#N/A</v>
      </c>
    </row>
    <row r="70">
      <c r="B70" s="42" t="s">
        <v>2975</v>
      </c>
      <c r="J70" s="98" t="s">
        <v>2976</v>
      </c>
      <c r="K70" s="40" t="str">
        <f>MATCH(MID(J70, 17, 1000), 'Paper Tracking'!U:U, 0)</f>
        <v>#N/A</v>
      </c>
    </row>
    <row r="71">
      <c r="B71" s="42" t="s">
        <v>2977</v>
      </c>
      <c r="J71" s="98" t="s">
        <v>2978</v>
      </c>
      <c r="K71" s="40" t="str">
        <f>MATCH(MID(J71, 17, 1000), 'Paper Tracking'!U:U, 0)</f>
        <v>#N/A</v>
      </c>
    </row>
    <row r="72">
      <c r="B72" s="42" t="s">
        <v>2979</v>
      </c>
      <c r="J72" s="98" t="s">
        <v>2980</v>
      </c>
      <c r="K72" s="40" t="str">
        <f>MATCH(MID(J72, 17, 1000), 'Paper Tracking'!U:U, 0)</f>
        <v>#N/A</v>
      </c>
    </row>
    <row r="73">
      <c r="B73" s="42" t="s">
        <v>2981</v>
      </c>
      <c r="J73" s="98" t="s">
        <v>2982</v>
      </c>
      <c r="K73" s="40" t="str">
        <f>MATCH(MID(J73, 17, 1000), 'Paper Tracking'!U:U, 0)</f>
        <v>#N/A</v>
      </c>
    </row>
    <row r="74">
      <c r="B74" s="42" t="s">
        <v>2983</v>
      </c>
      <c r="K74" s="42" t="s">
        <v>2919</v>
      </c>
    </row>
    <row r="75">
      <c r="B75" s="42" t="s">
        <v>2984</v>
      </c>
      <c r="K75" s="42" t="s">
        <v>2919</v>
      </c>
    </row>
    <row r="76">
      <c r="B76" s="42" t="s">
        <v>2985</v>
      </c>
      <c r="J76" s="98" t="s">
        <v>2986</v>
      </c>
      <c r="K76" s="40" t="str">
        <f>MATCH(MID(J76, 17, 1000), 'Paper Tracking'!U:U, 0)</f>
        <v>#N/A</v>
      </c>
    </row>
    <row r="77">
      <c r="B77" s="42" t="s">
        <v>2987</v>
      </c>
      <c r="J77" s="98" t="s">
        <v>2988</v>
      </c>
      <c r="K77" s="40" t="str">
        <f>MATCH(MID(J77, 17, 1000), 'Paper Tracking'!U:U, 0)</f>
        <v>#N/A</v>
      </c>
    </row>
    <row r="78">
      <c r="B78" s="42" t="s">
        <v>2989</v>
      </c>
      <c r="J78" s="98" t="s">
        <v>2990</v>
      </c>
      <c r="K78" s="40" t="str">
        <f>MATCH(MID(J78, 17, 1000), 'Paper Tracking'!U:U, 0)</f>
        <v>#N/A</v>
      </c>
    </row>
    <row r="79">
      <c r="B79" s="42" t="s">
        <v>2991</v>
      </c>
      <c r="J79" s="98" t="s">
        <v>2992</v>
      </c>
      <c r="K79" s="40" t="str">
        <f>MATCH(MID(J79, 17, 1000), 'Paper Tracking'!U:U, 0)</f>
        <v>#N/A</v>
      </c>
    </row>
    <row r="80">
      <c r="B80" s="42" t="s">
        <v>2993</v>
      </c>
      <c r="K80" s="42" t="s">
        <v>2919</v>
      </c>
    </row>
    <row r="81">
      <c r="B81" s="42" t="s">
        <v>2994</v>
      </c>
      <c r="J81" s="98" t="s">
        <v>2995</v>
      </c>
      <c r="K81" s="40" t="str">
        <f>MATCH(MID(J81, 17, 1000), 'Paper Tracking'!U:U, 0)</f>
        <v>#N/A</v>
      </c>
    </row>
  </sheetData>
  <mergeCells count="9">
    <mergeCell ref="R23:U23"/>
    <mergeCell ref="R24:T24"/>
    <mergeCell ref="R15:T15"/>
    <mergeCell ref="R17:S17"/>
    <mergeCell ref="R18:S18"/>
    <mergeCell ref="R19:T19"/>
    <mergeCell ref="R20:T20"/>
    <mergeCell ref="R21:U21"/>
    <mergeCell ref="R22:U22"/>
  </mergeCells>
  <hyperlinks>
    <hyperlink r:id="rId1" location="BIB37" ref="C2"/>
    <hyperlink r:id="rId2" ref="C4"/>
    <hyperlink r:id="rId3" ref="C6"/>
    <hyperlink r:id="rId4" ref="M14"/>
    <hyperlink r:id="rId5" ref="R15"/>
    <hyperlink r:id="rId6" ref="R20"/>
    <hyperlink r:id="rId7" ref="R21"/>
    <hyperlink r:id="rId8" ref="R22"/>
    <hyperlink r:id="rId9" ref="R23"/>
    <hyperlink r:id="rId10" ref="J27"/>
    <hyperlink r:id="rId11" ref="J28"/>
    <hyperlink r:id="rId12" ref="J29"/>
    <hyperlink r:id="rId13" ref="J30"/>
    <hyperlink r:id="rId14" ref="J31"/>
    <hyperlink r:id="rId15" ref="J32"/>
    <hyperlink r:id="rId16" ref="J33"/>
    <hyperlink r:id="rId17" ref="J34"/>
    <hyperlink r:id="rId18" ref="J37"/>
    <hyperlink r:id="rId19" ref="J40"/>
    <hyperlink r:id="rId20" ref="J41"/>
    <hyperlink r:id="rId21" ref="J43"/>
    <hyperlink r:id="rId22" ref="J44"/>
    <hyperlink r:id="rId23" ref="J45"/>
    <hyperlink r:id="rId24" ref="J46"/>
    <hyperlink r:id="rId25" ref="J47"/>
    <hyperlink r:id="rId26" ref="J48"/>
    <hyperlink r:id="rId27" ref="J49"/>
    <hyperlink r:id="rId28" ref="J51"/>
    <hyperlink r:id="rId29" ref="J53"/>
    <hyperlink r:id="rId30" ref="J54"/>
    <hyperlink r:id="rId31" ref="J55"/>
    <hyperlink r:id="rId32" ref="J56"/>
    <hyperlink r:id="rId33" ref="J57"/>
    <hyperlink r:id="rId34" ref="J58"/>
    <hyperlink r:id="rId35" ref="J59"/>
    <hyperlink r:id="rId36" ref="J60"/>
    <hyperlink r:id="rId37" ref="J61"/>
    <hyperlink r:id="rId38" ref="J62"/>
    <hyperlink r:id="rId39" ref="J63"/>
    <hyperlink r:id="rId40" ref="J64"/>
    <hyperlink r:id="rId41" ref="J65"/>
    <hyperlink r:id="rId42" ref="J66"/>
    <hyperlink r:id="rId43" ref="J68"/>
    <hyperlink r:id="rId44" ref="J69"/>
    <hyperlink r:id="rId45" ref="J70"/>
    <hyperlink r:id="rId46" ref="J71"/>
    <hyperlink r:id="rId47" ref="J72"/>
    <hyperlink r:id="rId48" ref="J73"/>
    <hyperlink r:id="rId49" ref="J76"/>
    <hyperlink r:id="rId50" ref="J77"/>
    <hyperlink r:id="rId51" ref="J78"/>
    <hyperlink r:id="rId52" ref="J79"/>
    <hyperlink r:id="rId53" ref="J81"/>
  </hyperlinks>
  <drawing r:id="rId54"/>
</worksheet>
</file>