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Paper Tracking" sheetId="2" r:id="rId5"/>
    <sheet state="visible" name="Papers to Consider Adding" sheetId="3" r:id="rId6"/>
  </sheets>
  <definedNames>
    <definedName hidden="1" localSheetId="1" name="_xlnm._FilterDatabase">'Paper Tracking'!$A$1:$AF$296</definedName>
    <definedName hidden="1" localSheetId="1" name="Z_E06F50CD_7F6E_4EB1_A0AD_5A3DB784C5A8_.wvu.FilterData">'Paper Tracking'!$A$2:$AF$296</definedName>
  </definedNames>
  <calcPr/>
  <customWorkbookViews>
    <customWorkbookView activeSheetId="0" maximized="1" tabRatio="600" windowHeight="0" windowWidth="0" guid="{E06F50CD-7F6E-4EB1-A0AD-5A3DB784C5A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977">
      <text>
        <t xml:space="preserve">Not stated; this is a guess following Moritz's entries for a previous PAGE09 paper
	-Simon Dietz</t>
      </text>
    </comment>
    <comment authorId="0" ref="J936">
      <text>
        <t xml:space="preserve">Assumed; not stated
	-Simon Dietz</t>
      </text>
    </comment>
    <comment authorId="0" ref="G901">
      <text>
        <t xml:space="preserve">Version not specified but guessing c. version 2.8
	-Simon Dietz</t>
      </text>
    </comment>
    <comment authorId="0" ref="BC891">
      <text>
        <t xml:space="preserve">Roe and Baker (2007)
	-Simon Dietz</t>
      </text>
    </comment>
    <comment authorId="0" ref="L883">
      <text>
        <t xml:space="preserve">Assumed -- not specified
	-Simon Dietz</t>
      </text>
    </comment>
    <comment authorId="0" ref="A488">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A499">
      <text>
        <t xml:space="preserve">@fmoore@ucdavis.edu I mention this in the comment, but in this case discontinuities are *removed* (to make the results comparable to another paper, so I'm denoting this as a -1 structural change.
	-James Rising</t>
      </text>
    </comment>
    <comment authorId="0" ref="A443">
      <text>
        <t xml:space="preserve">@jarising@gmail.com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text>
    </comment>
    <comment authorId="0" ref="L267">
      <text>
        <t xml:space="preserve">Assumed; not reported
	-Simon Dietz</t>
      </text>
    </comment>
    <comment authorId="0" ref="R268">
      <text>
        <t xml:space="preserve">Similar to Weitzman -- sigmoidal/logistic around a temperature threshold
	-Simon Dietz</t>
      </text>
    </comment>
    <comment authorId="0" ref="P259">
      <text>
        <t xml:space="preserve">PRTP and EMUC assumed; no changes from DICE-2013R reported
	-Simon Dietz</t>
      </text>
    </comment>
    <comment authorId="0" ref="L259">
      <text>
        <t xml:space="preserve">Assumed; not reported
	-Simon Dietz</t>
      </text>
    </comment>
    <comment authorId="0" ref="Z260">
      <text>
        <t xml:space="preserve">Permafrost melting
	-Simon Dietz</t>
      </text>
    </comment>
    <comment authorId="0" ref="BD252">
      <text>
        <t xml:space="preserve">Tipping point magnitude and likelihood
	-Simon Dietz</t>
      </text>
    </comment>
    <comment authorId="0" ref="P235">
      <text>
        <t xml:space="preserve">Assumed; not reported
	-Simon Dietz</t>
      </text>
    </comment>
    <comment authorId="0" ref="AW215">
      <text>
        <t xml:space="preserve">Q3+1.5*IQR
	-Simon Dietz</t>
      </text>
    </comment>
    <comment authorId="0" ref="AJ215">
      <text>
        <t xml:space="preserve">Calculated as Q1-1.5*IQR, but distribution non-normal
	-Simon Dietz</t>
      </text>
    </comment>
    <comment authorId="0" ref="J198">
      <text>
        <t xml:space="preserve">This is never reported, but can be backed out from their assumption that initial world GDP is $70 trillion, which it was in 2012 at 2010 prices
	-Simon Dietz</t>
      </text>
    </comment>
    <comment authorId="0" ref="H198">
      <text>
        <t xml:space="preserve">Note parts are calibrated on DICE-2007, but other parts are not
	-Simon Dietz</t>
      </text>
    </comment>
    <comment authorId="0" ref="I194">
      <text>
        <t xml:space="preserve">No empirical improvement on the damages side, rather on the abatement/energy side
	-Simon Dietz</t>
      </text>
    </comment>
    <comment authorId="0" ref="M187">
      <text>
        <t xml:space="preserve">Assumed; not stated
	-Simon Dietz</t>
      </text>
    </comment>
    <comment authorId="0" ref="L194">
      <text>
        <t xml:space="preserve">Assumed; not reported
	-Simon Dietz</t>
      </text>
    </comment>
    <comment authorId="0" ref="J187">
      <text>
        <t xml:space="preserve">Assumed; not stated
	-Simon Dietz</t>
      </text>
    </comment>
    <comment authorId="0" ref="AF187">
      <text>
        <t xml:space="preserve">Note this is specified as the elasticity of marginal welfare of utility, not the EMUC
	-Simon Dietz</t>
      </text>
    </comment>
    <comment authorId="0" ref="J176">
      <text>
        <t xml:space="preserve">Assumed; not explicitly stated
	-Simon Dietz</t>
      </text>
    </comment>
    <comment authorId="0" ref="I172">
      <text>
        <t xml:space="preserve">No empirical improvement on the damages side, rather on the abatement/energy side
	-Simon Dietz</t>
      </text>
    </comment>
    <comment authorId="0" ref="AX165">
      <text>
        <t xml:space="preserve">Uncertainty is over growth of consumption per capita, which I have attributed to both TFP and population.
	-Simon Dietz</t>
      </text>
    </comment>
    <comment authorId="0" ref="I146">
      <text>
        <t xml:space="preserve">Neither. Applies DICE-94 to prices versus quantities.
	-Simon Dietz</t>
      </text>
    </comment>
    <comment authorId="0" ref="R66">
      <text>
        <t xml:space="preserve">See just above
	-Simon Dietz</t>
      </text>
    </comment>
    <comment authorId="0" ref="R62">
      <text>
        <t xml:space="preserve">Weitzman-style, but recalibrated compared to Weitzman
	-Simon Dietz</t>
      </text>
    </comment>
    <comment authorId="0" ref="I51">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<sst xmlns="http://schemas.openxmlformats.org/spreadsheetml/2006/main" count="16305" uniqueCount="2923">
  <si>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</si>
  <si>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</si>
  <si>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</si>
  <si>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</si>
  <si>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</si>
  <si>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</si>
  <si>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</si>
  <si>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</si>
  <si>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</si>
  <si>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</si>
  <si>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</si>
  <si>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</si>
  <si>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</si>
  <si>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</si>
  <si>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</si>
  <si>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</si>
  <si>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</si>
  <si>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</si>
  <si>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</si>
  <si>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</si>
  <si>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</si>
  <si>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</si>
  <si>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</si>
  <si>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</si>
  <si>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</si>
  <si>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</si>
  <si>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</si>
  <si>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</si>
  <si>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</si>
  <si>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EMUC</t>
  </si>
  <si>
    <t>Weitzman Damages</t>
  </si>
  <si>
    <t>Howard and Sterner Damages</t>
  </si>
  <si>
    <t>Market Only Damages</t>
  </si>
  <si>
    <t>Calibration Includes Persistence (but still fall on output)</t>
  </si>
  <si>
    <t>Inequality Aversion / Equity Weighting (1 or 0)</t>
  </si>
  <si>
    <t>Damage function exponent</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</si>
  <si>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</si>
  <si>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</si>
  <si>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</si>
  <si>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</si>
  <si>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</si>
  <si>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</si>
  <si>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</si>
  <si>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</si>
  <si>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</si>
  <si>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</si>
  <si>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</si>
  <si>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</si>
  <si>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2.5th</t>
  </si>
  <si>
    <t>5th</t>
  </si>
  <si>
    <t>10th</t>
  </si>
  <si>
    <t>17th</t>
  </si>
  <si>
    <t>25th</t>
  </si>
  <si>
    <t>50th</t>
  </si>
  <si>
    <t>75th</t>
  </si>
  <si>
    <t>83rd</t>
  </si>
  <si>
    <t>90th</t>
  </si>
  <si>
    <t>95th</t>
  </si>
  <si>
    <t>97.5th</t>
  </si>
  <si>
    <t>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</si>
  <si>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</si>
  <si>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</si>
  <si>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</si>
  <si>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</si>
  <si>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</si>
  <si>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</si>
  <si>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</si>
  <si>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</si>
  <si>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</si>
  <si>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</si>
  <si>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</si>
  <si>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</si>
  <si>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</si>
  <si>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</si>
  <si>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</si>
  <si>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</si>
  <si>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</si>
  <si>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</si>
  <si>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</si>
  <si>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</si>
  <si>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</si>
  <si>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</si>
  <si>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</si>
  <si>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</si>
  <si>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</si>
  <si>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</si>
  <si>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</si>
  <si>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</si>
  <si>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</si>
  <si>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</si>
  <si>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</si>
  <si>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</si>
  <si>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</si>
  <si>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</si>
  <si>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</si>
  <si>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</si>
  <si>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</si>
  <si>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</si>
  <si>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</si>
  <si>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</si>
  <si>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</si>
  <si>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</si>
  <si>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</si>
  <si>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</si>
  <si>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</si>
  <si>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</si>
  <si>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</si>
  <si>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</si>
  <si>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</si>
  <si>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</si>
  <si>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</si>
  <si>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</si>
  <si>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</si>
  <si>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</si>
  <si>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</si>
  <si>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</si>
  <si>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</si>
  <si>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</si>
  <si>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</si>
  <si>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</si>
  <si>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</si>
  <si>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</si>
  <si>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</si>
  <si>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</si>
  <si>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</si>
  <si>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</si>
  <si>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</si>
  <si>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</si>
  <si>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</si>
  <si>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Figs 6 and 8</t>
  </si>
  <si>
    <t>dietz2015endogenous</t>
  </si>
  <si>
    <t>Dietz, S., Stern, N.</t>
  </si>
  <si>
    <t>Dietz, Simon, and Nicholas Stern. "Endogenous growth, convexity of damage and climate risk: how Nordhaus' framework supports deep cuts in carbon emissions." The Economic Journal 125.583 (2015): 574-620.</t>
  </si>
  <si>
    <t>DICE 2010</t>
  </si>
  <si>
    <t>Table 2</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</si>
  <si>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</si>
  <si>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</si>
  <si>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</si>
  <si>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</si>
  <si>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</si>
  <si>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</si>
  <si>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</si>
  <si>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</si>
  <si>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</si>
  <si>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</si>
  <si>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</si>
  <si>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</si>
  <si>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</si>
  <si>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</si>
  <si>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</si>
  <si>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</si>
  <si>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</si>
  <si>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</si>
  <si>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</si>
  <si>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</si>
  <si>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</si>
  <si>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</si>
  <si>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</si>
  <si>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</si>
  <si>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</si>
  <si>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</si>
  <si>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</si>
  <si>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</si>
  <si>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</si>
  <si>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</si>
  <si>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</si>
  <si>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</si>
  <si>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</si>
  <si>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</si>
  <si>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</si>
  <si>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</si>
  <si>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</si>
  <si>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</si>
  <si>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</si>
  <si>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</si>
  <si>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</si>
  <si>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</si>
  <si>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</si>
  <si>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</si>
  <si>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</si>
  <si>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</si>
  <si>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</si>
  <si>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</si>
  <si>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</si>
  <si>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</si>
  <si>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</si>
  <si>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</si>
  <si>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</si>
  <si>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</si>
  <si>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</si>
  <si>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</si>
  <si>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</si>
  <si>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</si>
  <si>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</si>
  <si>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</si>
  <si>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</si>
  <si>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</si>
  <si>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</si>
  <si>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</si>
  <si>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</si>
  <si>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</si>
  <si>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</si>
  <si>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</si>
  <si>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</si>
  <si>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</si>
  <si>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</si>
  <si>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</si>
  <si>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</si>
  <si>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</si>
  <si>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</si>
  <si>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</si>
  <si>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</si>
  <si>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</si>
  <si>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</si>
  <si>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</si>
  <si>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</si>
  <si>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</si>
  <si>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</si>
  <si>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</si>
  <si>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</si>
  <si>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</si>
  <si>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</si>
  <si>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</si>
  <si>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</si>
  <si>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</si>
  <si>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</si>
  <si>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</si>
  <si>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</si>
  <si>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Fig 3 and Table 2</t>
  </si>
  <si>
    <t>Range is reported for sensitivity analysis in Table 2, where CO2 tax is reported as % diff from base case</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</si>
  <si>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</si>
  <si>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</si>
  <si>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</si>
  <si>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</si>
  <si>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</si>
  <si>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</si>
  <si>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</si>
  <si>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</si>
  <si>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</si>
  <si>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</si>
  <si>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</si>
  <si>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</si>
  <si>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</si>
  <si>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</si>
  <si>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</si>
  <si>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</si>
  <si>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</si>
  <si>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</si>
  <si>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</si>
  <si>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</si>
  <si>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</si>
  <si>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</si>
  <si>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</si>
  <si>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</si>
  <si>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</si>
  <si>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</si>
  <si>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</si>
  <si>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</si>
  <si>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</si>
  <si>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</si>
  <si>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</si>
  <si>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</si>
  <si>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</si>
  <si>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</si>
  <si>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</si>
  <si>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</si>
  <si>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</si>
  <si>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</si>
  <si>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</si>
  <si>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</si>
  <si>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</si>
  <si>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</si>
  <si>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</si>
  <si>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</si>
  <si>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</si>
  <si>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</si>
  <si>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</si>
  <si>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</si>
  <si>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</si>
  <si>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</si>
  <si>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</si>
  <si>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</si>
  <si>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</si>
  <si>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</si>
  <si>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</si>
  <si>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</si>
  <si>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</si>
  <si>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</si>
  <si>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</si>
  <si>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</si>
  <si>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</si>
  <si>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</si>
  <si>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</si>
  <si>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</si>
  <si>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</si>
  <si>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</si>
  <si>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</si>
  <si>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</si>
  <si>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</si>
  <si>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</si>
  <si>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</si>
  <si>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</si>
  <si>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</si>
  <si>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</si>
  <si>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</si>
  <si>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</si>
  <si>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</si>
  <si>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</si>
  <si>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</si>
  <si>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</si>
  <si>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</si>
  <si>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</si>
  <si>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</si>
  <si>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</si>
  <si>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</si>
  <si>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</si>
  <si>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</si>
  <si>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</si>
  <si>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</si>
  <si>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</si>
  <si>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</si>
  <si>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</si>
  <si>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</si>
  <si>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</si>
  <si>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</si>
  <si>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</si>
  <si>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</si>
  <si>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</si>
  <si>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</si>
  <si>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</si>
  <si>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</si>
  <si>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</si>
  <si>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</si>
  <si>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</si>
  <si>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</si>
  <si>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</si>
  <si>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</si>
  <si>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</si>
  <si>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</si>
  <si>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</si>
  <si>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</si>
  <si>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</si>
  <si>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</si>
  <si>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</si>
  <si>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</si>
  <si>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</si>
  <si>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</si>
  <si>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</si>
  <si>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</si>
  <si>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</si>
  <si>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</si>
  <si>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</si>
  <si>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</si>
  <si>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</si>
  <si>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</si>
  <si>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</si>
  <si>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</si>
  <si>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</si>
  <si>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</si>
  <si>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</si>
  <si>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</si>
  <si>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</si>
  <si>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</si>
  <si>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</si>
  <si>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</si>
  <si>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</si>
  <si>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</si>
  <si>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5%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</si>
  <si>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</si>
  <si>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</si>
  <si>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</si>
  <si>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</si>
  <si>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</si>
  <si>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</si>
  <si>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</si>
  <si>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75th minipercentile</t>
  </si>
  <si>
    <t>Minmax regret policies: 90th minipercentile</t>
  </si>
  <si>
    <t>Minmax regret policies: 95th minipercentile</t>
  </si>
  <si>
    <t>Minmax regret policies: 99th minipercentile</t>
  </si>
  <si>
    <t>Minmax regret policies: 99.5th minipercentile</t>
  </si>
  <si>
    <t>Minmax regret policies: 50th minipercentile</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</si>
  <si>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</si>
  <si>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</si>
  <si>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</si>
  <si>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</si>
  <si>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</si>
  <si>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</si>
  <si>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</si>
  <si>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</si>
  <si>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</si>
  <si>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</si>
  <si>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</si>
  <si>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</si>
  <si>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</si>
  <si>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</si>
  <si>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</si>
  <si>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</si>
  <si>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</si>
  <si>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</si>
  <si>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</si>
  <si>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</si>
  <si>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</si>
  <si>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</si>
  <si>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</si>
  <si>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</si>
  <si>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</si>
  <si>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</si>
  <si>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</si>
  <si>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</si>
  <si>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</si>
  <si>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</si>
  <si>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</si>
  <si>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</si>
  <si>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</si>
  <si>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</si>
  <si>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</si>
  <si>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</si>
  <si>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</si>
  <si>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</si>
  <si>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</si>
  <si>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</si>
  <si>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</si>
  <si>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</si>
  <si>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</si>
  <si>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</si>
  <si>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</si>
  <si>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</si>
  <si>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</si>
  <si>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</si>
  <si>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</si>
  <si>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Figure 3</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</si>
  <si>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</si>
  <si>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</si>
  <si>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</si>
  <si>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</si>
  <si>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</si>
  <si>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</si>
  <si>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</si>
  <si>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t>Partial update of damages, only for agriculture sector. Baseline model is FUND damages but coupled to DICE climate model and IAWG emissions scenarios, per EPRI SCC analysis: https://www.worldscientific.com/doi/10.1142/S2010007817500099</t>
  </si>
  <si>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</si>
  <si>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</si>
  <si>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</si>
  <si>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</si>
  <si>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</si>
  <si>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</si>
  <si>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</si>
  <si>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</si>
  <si>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</si>
  <si>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</si>
  <si>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</si>
  <si>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</si>
  <si>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</si>
  <si>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</si>
  <si>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</si>
  <si>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</si>
  <si>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</si>
  <si>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</si>
  <si>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</si>
  <si>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</si>
  <si>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</si>
  <si>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</si>
  <si>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</si>
  <si>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</si>
  <si>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</si>
  <si>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</si>
  <si>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</si>
  <si>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</si>
  <si>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</si>
  <si>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</si>
  <si>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</si>
  <si>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</si>
  <si>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</si>
  <si>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</si>
  <si>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</si>
  <si>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</si>
  <si>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</si>
  <si>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</si>
  <si>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</si>
  <si>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</si>
  <si>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</si>
  <si>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</si>
  <si>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</si>
  <si>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</si>
  <si>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</si>
  <si>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</si>
  <si>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</si>
  <si>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</si>
  <si>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</si>
  <si>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</si>
  <si>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</si>
  <si>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</si>
  <si>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</si>
  <si>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</si>
  <si>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</si>
  <si>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</si>
  <si>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</si>
  <si>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</si>
  <si>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</si>
  <si>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</si>
  <si>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</si>
  <si>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</si>
  <si>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</si>
  <si>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</si>
  <si>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</si>
  <si>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</si>
  <si>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</si>
  <si>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</si>
  <si>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</si>
  <si>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</si>
  <si>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</si>
  <si>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</si>
  <si>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</si>
  <si>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</si>
  <si>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</si>
  <si>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</si>
  <si>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</si>
  <si>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</si>
  <si>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</si>
  <si>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</si>
  <si>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</si>
  <si>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</si>
  <si>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</si>
  <si>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</si>
  <si>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</si>
  <si>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</si>
  <si>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</si>
  <si>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</si>
  <si>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</si>
  <si>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</si>
  <si>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</si>
  <si>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</si>
  <si>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</si>
  <si>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</si>
  <si>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</si>
  <si>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</si>
  <si>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</si>
  <si>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</si>
  <si>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</si>
  <si>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</si>
  <si>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</si>
  <si>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</si>
  <si>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</si>
  <si>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</si>
  <si>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</si>
  <si>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</si>
  <si>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</si>
  <si>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</si>
  <si>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</si>
  <si>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</si>
  <si>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</si>
  <si>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</si>
  <si>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</si>
  <si>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</si>
  <si>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</si>
  <si>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</si>
  <si>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</si>
  <si>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</si>
  <si>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</si>
  <si>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</si>
  <si>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</si>
  <si>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</si>
  <si>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</si>
  <si>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</si>
  <si>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</si>
  <si>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</si>
  <si>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</si>
  <si>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</si>
  <si>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</si>
  <si>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</si>
  <si>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</si>
  <si>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</si>
  <si>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</si>
  <si>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</si>
  <si>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</si>
  <si>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</si>
  <si>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</si>
  <si>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</si>
  <si>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</si>
  <si>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</si>
  <si>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</si>
  <si>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</si>
  <si>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</si>
  <si>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</si>
  <si>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</si>
  <si>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</si>
  <si>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</si>
  <si>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</si>
  <si>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 xml:space="preserve"> </t>
  </si>
  <si>
    <t>Gerlagh2018</t>
  </si>
  <si>
    <t>Gerlagh</t>
  </si>
  <si>
    <t>Gerlagh, Reyer, and Matti Liski. "Consistent climate policies." Journal of the European Economic Association 16, no. 1 (2018): 1-44.</t>
  </si>
  <si>
    <t>Analytic IAM</t>
  </si>
  <si>
    <t>Markov equilibrium</t>
  </si>
  <si>
    <t>tbd</t>
  </si>
  <si>
    <t>Barrage, L.</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</si>
  <si>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</si>
  <si>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</si>
  <si>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</si>
  <si>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</si>
  <si>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</si>
  <si>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</si>
  <si>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</si>
  <si>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</si>
  <si>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</si>
  <si>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</si>
  <si>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</si>
  <si>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</si>
  <si>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</si>
  <si>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</si>
  <si>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</si>
  <si>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</si>
  <si>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</si>
  <si>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</si>
  <si>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</si>
  <si>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</si>
  <si>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</si>
  <si>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</si>
  <si>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</si>
  <si>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</si>
  <si>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</si>
  <si>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</si>
  <si>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</si>
  <si>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</si>
  <si>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</si>
  <si>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</si>
  <si>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</si>
  <si>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</si>
  <si>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t>
  </si>
  <si>
    <t>van der Ploeg F, Rezai A (2017) Cumulative emissions, untapped tapped fossil fuel and the optimal carbon tax. Technol Forecasting and Social Change 116:216–222</t>
  </si>
  <si>
    <t>optimal base case</t>
  </si>
  <si>
    <t>Higher PRTP</t>
  </si>
  <si>
    <t>Lower EMUC</t>
  </si>
  <si>
    <t>Lower growth</t>
  </si>
  <si>
    <t>"Conventional"</t>
  </si>
  <si>
    <t>Nordhaus W (2019) Economics of the disintegration of the Greenland ice sheet. Proceedings of the National Academy of Sciences, 116(25): 12261-12269</t>
  </si>
  <si>
    <t>DICE2016R2</t>
  </si>
  <si>
    <t>DICE-GIS</t>
  </si>
  <si>
    <t>Empirical improvement</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</si>
  <si>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</si>
  <si>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</si>
  <si>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</si>
  <si>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</si>
  <si>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</si>
  <si>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</si>
  <si>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</si>
  <si>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</si>
  <si>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</si>
  <si>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</si>
  <si>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</si>
  <si>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</si>
  <si>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</si>
  <si>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</si>
  <si>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</si>
  <si>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</si>
  <si>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</si>
  <si>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Standard meltrate,</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</si>
  <si>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</si>
  <si>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</si>
  <si>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</si>
  <si>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</si>
  <si>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</si>
  <si>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</si>
  <si>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</si>
  <si>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</si>
  <si>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</si>
  <si>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</si>
  <si>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see figure 1A</t>
  </si>
  <si>
    <t>Optimal Nordhaus</t>
  </si>
  <si>
    <t>RICE-Nordhaus</t>
  </si>
  <si>
    <t>SCC values only reported in a graph</t>
  </si>
  <si>
    <t>Optimal Stern</t>
  </si>
  <si>
    <t>High income elasticity of demand</t>
  </si>
  <si>
    <t>Medium income elasticity of demand</t>
  </si>
  <si>
    <t>Low income elasticity of demand</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</si>
  <si>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</si>
  <si>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</si>
  <si>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</si>
  <si>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</si>
  <si>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</si>
  <si>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</si>
  <si>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</si>
  <si>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</si>
  <si>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</si>
  <si>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</si>
  <si>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</si>
  <si>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</si>
  <si>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</si>
  <si>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</si>
  <si>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</si>
  <si>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</si>
  <si>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</si>
  <si>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</si>
  <si>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</si>
  <si>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</si>
  <si>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</si>
  <si>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</si>
  <si>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</si>
  <si>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</si>
  <si>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</si>
  <si>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</si>
  <si>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</si>
  <si>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</si>
  <si>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</si>
  <si>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</si>
  <si>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</si>
  <si>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</si>
  <si>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</si>
  <si>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</si>
  <si>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</si>
  <si>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</si>
  <si>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</si>
  <si>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</si>
  <si>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PAGE09</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</si>
  <si>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</si>
  <si>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</si>
  <si>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</si>
  <si>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</si>
  <si>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</si>
  <si>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</si>
  <si>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</si>
  <si>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</si>
  <si>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</si>
  <si>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</si>
  <si>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</si>
  <si>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</si>
  <si>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</si>
  <si>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</si>
  <si>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</si>
  <si>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</si>
  <si>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</si>
  <si>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</si>
  <si>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</si>
  <si>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</si>
  <si>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</si>
  <si>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</si>
  <si>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</si>
  <si>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</si>
  <si>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</si>
  <si>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</si>
  <si>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</si>
  <si>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</si>
  <si>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</si>
  <si>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</si>
  <si>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</si>
  <si>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</si>
  <si>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</si>
  <si>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</si>
  <si>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</si>
  <si>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</si>
  <si>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</si>
  <si>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</si>
  <si>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</si>
  <si>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</si>
  <si>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</si>
  <si>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</si>
  <si>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</si>
  <si>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</si>
  <si>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</si>
  <si>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</si>
  <si>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</si>
  <si>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</si>
  <si>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</si>
  <si>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</si>
  <si>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</si>
  <si>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</si>
  <si>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</si>
  <si>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</si>
  <si>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</si>
  <si>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</si>
  <si>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</si>
  <si>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</si>
  <si>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</si>
  <si>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</si>
  <si>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</si>
  <si>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</si>
  <si>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</si>
  <si>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</si>
  <si>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</si>
  <si>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</si>
  <si>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</si>
  <si>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</si>
  <si>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</si>
  <si>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</si>
  <si>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</si>
  <si>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</si>
  <si>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</si>
  <si>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</si>
  <si>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</si>
  <si>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</si>
  <si>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</si>
  <si>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</si>
  <si>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</si>
  <si>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</si>
  <si>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</si>
  <si>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</si>
  <si>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</si>
  <si>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</si>
  <si>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</si>
  <si>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</si>
  <si>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</si>
  <si>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</si>
  <si>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</si>
  <si>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</si>
  <si>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</si>
  <si>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</si>
  <si>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</si>
  <si>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</si>
  <si>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</si>
  <si>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</si>
  <si>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</si>
  <si>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</si>
  <si>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</si>
  <si>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</si>
  <si>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</si>
  <si>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</si>
  <si>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</si>
  <si>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</si>
  <si>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</si>
  <si>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</si>
  <si>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</si>
  <si>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</si>
  <si>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</si>
  <si>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</si>
  <si>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</si>
  <si>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</si>
  <si>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</si>
  <si>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</si>
  <si>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</si>
  <si>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</si>
  <si>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</si>
  <si>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</si>
  <si>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</si>
  <si>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</si>
  <si>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</si>
  <si>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</si>
  <si>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</si>
  <si>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</si>
  <si>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</si>
  <si>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</si>
  <si>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</si>
  <si>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</si>
  <si>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</si>
  <si>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</si>
  <si>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</si>
  <si>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</si>
  <si>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</si>
  <si>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</si>
  <si>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</si>
  <si>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</si>
  <si>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</si>
  <si>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</si>
  <si>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</si>
  <si>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</si>
  <si>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</si>
  <si>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</si>
  <si>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</si>
  <si>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</si>
  <si>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</si>
  <si>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</si>
  <si>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</si>
  <si>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</si>
  <si>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</si>
  <si>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</si>
  <si>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</si>
  <si>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</si>
  <si>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</si>
  <si>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</si>
  <si>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</si>
  <si>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</si>
  <si>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</si>
  <si>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</si>
  <si>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</si>
  <si>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</si>
  <si>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</si>
  <si>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</si>
  <si>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</si>
  <si>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</si>
  <si>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</si>
  <si>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</si>
  <si>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</si>
  <si>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</si>
  <si>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</si>
  <si>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</si>
  <si>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</si>
  <si>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</si>
  <si>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</si>
  <si>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</si>
  <si>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</si>
  <si>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</si>
  <si>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</si>
  <si>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</si>
  <si>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</si>
  <si>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</si>
  <si>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</si>
  <si>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</si>
  <si>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</si>
  <si>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</si>
  <si>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</si>
  <si>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</si>
  <si>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</si>
  <si>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</si>
  <si>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</si>
  <si>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</si>
  <si>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</si>
  <si>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</si>
  <si>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</si>
  <si>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</si>
  <si>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</si>
  <si>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</si>
  <si>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</si>
  <si>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</si>
  <si>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DICE 2006</t>
  </si>
  <si>
    <t>Max = risk-free rate = 1.0%</t>
  </si>
  <si>
    <t>kotlikoff2021making</t>
  </si>
  <si>
    <t>Kotlikoff, L., Kubler, F., Polbin, A., Sachs, J., Scheidegger, S.</t>
  </si>
  <si>
    <t>Kotlikoff, Laurence, et al. "Making carbon taxation a generational win win." International Economic Review 62.1 (2021): 3-46.</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</si>
  <si>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</si>
  <si>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</si>
  <si>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</si>
  <si>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</si>
  <si>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</si>
  <si>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</si>
  <si>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</si>
  <si>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</si>
  <si>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</si>
  <si>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</si>
  <si>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</si>
  <si>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</si>
  <si>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</si>
  <si>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</si>
  <si>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</si>
  <si>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</si>
  <si>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</si>
  <si>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</si>
  <si>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</si>
  <si>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</si>
  <si>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</si>
  <si>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</si>
  <si>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</si>
  <si>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</si>
  <si>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</si>
  <si>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</si>
  <si>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</si>
  <si>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</si>
  <si>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</si>
  <si>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</si>
  <si>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</si>
  <si>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</si>
  <si>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</si>
  <si>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</si>
  <si>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</si>
  <si>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</si>
  <si>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</si>
  <si>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</si>
  <si>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</si>
  <si>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</si>
  <si>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</si>
  <si>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</si>
  <si>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</si>
  <si>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</si>
  <si>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</si>
  <si>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</si>
  <si>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</si>
  <si>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</si>
  <si>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</si>
  <si>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t>
  </si>
  <si>
    <t>ID_Number</t>
  </si>
  <si>
    <t>Author.s..ID</t>
  </si>
  <si>
    <t>Title</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</si>
  <si>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</si>
  <si>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</si>
  <si>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</si>
  <si>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</si>
  <si>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</si>
  <si>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</si>
  <si>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</si>
  <si>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</si>
  <si>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</si>
  <si>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</si>
  <si>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</si>
  <si>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</si>
  <si>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</si>
  <si>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</si>
  <si>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</si>
  <si>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</si>
  <si>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</si>
  <si>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</si>
  <si>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</si>
  <si>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</si>
  <si>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</si>
  <si>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</si>
  <si>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</si>
  <si>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</si>
  <si>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</si>
  <si>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</si>
  <si>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</si>
  <si>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</si>
  <si>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</si>
  <si>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</si>
  <si>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</si>
  <si>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</si>
  <si>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</si>
  <si>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</si>
  <si>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</si>
  <si>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</si>
  <si>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</si>
  <si>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</si>
  <si>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</si>
  <si>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</si>
  <si>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</si>
  <si>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</si>
  <si>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</si>
  <si>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</si>
  <si>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</si>
  <si>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</si>
  <si>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</si>
  <si>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</si>
  <si>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</si>
  <si>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</si>
  <si>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</si>
  <si>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</si>
  <si>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</si>
  <si>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</si>
  <si>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</si>
  <si>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</si>
  <si>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</si>
  <si>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</si>
  <si>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</si>
  <si>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</si>
  <si>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</si>
  <si>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</si>
  <si>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</si>
  <si>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</si>
  <si>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</si>
  <si>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</si>
  <si>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</si>
  <si>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</si>
  <si>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</si>
  <si>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</si>
  <si>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</si>
  <si>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</si>
  <si>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</si>
  <si>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</si>
  <si>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</si>
  <si>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</si>
  <si>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</si>
  <si>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</si>
  <si>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</si>
  <si>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</si>
  <si>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</si>
  <si>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</si>
  <si>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</si>
  <si>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</si>
  <si>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</si>
  <si>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</si>
  <si>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</si>
  <si>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</si>
  <si>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</si>
  <si>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</si>
  <si>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</si>
  <si>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</si>
  <si>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</si>
  <si>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</si>
  <si>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</si>
  <si>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</si>
  <si>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</si>
  <si>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</si>
  <si>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</si>
  <si>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</si>
  <si>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</si>
  <si>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</si>
  <si>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</si>
  <si>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</si>
  <si>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</si>
  <si>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</si>
  <si>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</si>
  <si>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</si>
  <si>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</si>
  <si>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</si>
  <si>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</si>
  <si>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</si>
  <si>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</si>
  <si>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</si>
  <si>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</si>
  <si>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</si>
  <si>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</si>
  <si>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</si>
  <si>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</si>
  <si>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</si>
  <si>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</si>
  <si>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</si>
  <si>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</si>
  <si>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</si>
  <si>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</si>
  <si>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</si>
  <si>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</si>
  <si>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</si>
  <si>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</si>
  <si>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</si>
  <si>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</si>
  <si>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</si>
  <si>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</si>
  <si>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</si>
  <si>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</si>
  <si>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</si>
  <si>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</si>
  <si>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</si>
  <si>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</si>
  <si>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</si>
  <si>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</si>
  <si>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</si>
  <si>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</si>
  <si>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</si>
  <si>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</si>
  <si>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</si>
  <si>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</si>
  <si>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</si>
  <si>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</si>
  <si>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</si>
  <si>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</si>
  <si>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</si>
  <si>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Li, Bin</t>
  </si>
  <si>
    <t>A Quantitative Estimate on the Global Optimal Carbon Tax. (In Chinese. With English summary.)</t>
  </si>
  <si>
    <t>Inaccessible</t>
  </si>
  <si>
    <t>In Chinese</t>
  </si>
  <si>
    <t>Journal of Quantitative and Technical Economics</t>
  </si>
  <si>
    <t>https://search.proquest.com/docview/1640476308?accountid=14505</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</si>
  <si>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</si>
  <si>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</si>
  <si>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</si>
  <si>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</si>
  <si>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</si>
  <si>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</si>
  <si>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</si>
  <si>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</si>
  <si>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</si>
  <si>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</si>
  <si>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</si>
  <si>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</si>
  <si>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</si>
  <si>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</si>
  <si>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</si>
  <si>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</si>
  <si>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</si>
  <si>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</si>
  <si>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</si>
  <si>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</si>
  <si>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</si>
  <si>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</si>
  <si>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</si>
  <si>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</si>
  <si>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</si>
  <si>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</si>
  <si>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</si>
  <si>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</si>
  <si>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</si>
  <si>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</si>
  <si>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</si>
  <si>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</si>
  <si>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</si>
  <si>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</si>
  <si>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</si>
  <si>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Environmental and Resource Economics</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</si>
  <si>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</si>
  <si>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</si>
  <si>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</si>
  <si>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</si>
  <si>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</si>
  <si>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</si>
  <si>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</si>
  <si>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</si>
  <si>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</si>
  <si>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</si>
  <si>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</si>
  <si>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</si>
  <si>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</si>
  <si>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</si>
  <si>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</si>
  <si>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</si>
  <si>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</si>
  <si>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</si>
  <si>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</si>
  <si>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</si>
  <si>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10.1007/s10640-018-0219-y</t>
  </si>
  <si>
    <t>https://www.scopus.com/inward/record.url?eid=2-s2.0-85040862423&amp;partnerID=40&amp;md5=9448fad46bf376d7279bb78a0dc61b54</t>
  </si>
  <si>
    <t>2-s2.0-85040862423</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</si>
  <si>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</si>
  <si>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</si>
  <si>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</si>
  <si>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</si>
  <si>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</si>
  <si>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</si>
  <si>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</si>
  <si>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</si>
  <si>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</si>
  <si>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</si>
  <si>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</si>
  <si>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</si>
  <si>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</si>
  <si>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</si>
  <si>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</si>
  <si>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</si>
  <si>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</si>
  <si>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</si>
  <si>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</si>
  <si>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</si>
  <si>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</si>
  <si>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</si>
  <si>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</si>
  <si>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</si>
  <si>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</si>
  <si>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</si>
  <si>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</si>
  <si>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</si>
  <si>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</si>
  <si>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</si>
  <si>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</si>
  <si>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</si>
  <si>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</si>
  <si>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</si>
  <si>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</si>
  <si>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</si>
  <si>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Carbon Prices for the Next Hundred Years</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</si>
  <si>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</si>
  <si>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</si>
  <si>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</si>
  <si>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</si>
  <si>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</si>
  <si>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</si>
  <si>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</si>
  <si>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</si>
  <si>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</si>
  <si>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</si>
  <si>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</si>
  <si>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</si>
  <si>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</si>
  <si>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</si>
  <si>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</si>
  <si>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</si>
  <si>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</si>
  <si>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</si>
  <si>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</si>
  <si>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</si>
  <si>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</si>
  <si>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</si>
  <si>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</si>
  <si>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</si>
  <si>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</si>
  <si>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</si>
  <si>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</si>
  <si>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</si>
  <si>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</si>
  <si>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</si>
  <si>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</si>
  <si>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</si>
  <si>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</si>
  <si>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</si>
  <si>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</si>
  <si>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</si>
  <si>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</si>
  <si>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</si>
  <si>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</si>
  <si>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</si>
  <si>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</si>
  <si>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</si>
  <si>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</si>
  <si>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</si>
  <si>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</si>
  <si>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</si>
  <si>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</si>
  <si>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</si>
  <si>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Hänsel, M.C., Drupp, M.A., Johansson, D.J.A., Nesje, F., Azar, C., Freeman, M.C., Groom, B., Sterner, T.</t>
  </si>
  <si>
    <t>57217775596; 36715802200; 7003521825; 57204868529; 7005678429; 8349635100; 9740614000; 7003689925</t>
  </si>
  <si>
    <t>Climate economics support for the UN climate targets</t>
  </si>
  <si>
    <t>in process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</si>
  <si>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</si>
  <si>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</si>
  <si>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</si>
  <si>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</si>
  <si>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</si>
  <si>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</si>
  <si>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</si>
  <si>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</si>
  <si>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</si>
  <si>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</si>
  <si>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</si>
  <si>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</si>
  <si>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</si>
  <si>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</si>
  <si>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</si>
  <si>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</si>
  <si>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</si>
  <si>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</si>
  <si>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</si>
  <si>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</si>
  <si>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</si>
  <si>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</si>
  <si>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</si>
  <si>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</si>
  <si>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</si>
  <si>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</si>
  <si>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</si>
  <si>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</si>
  <si>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</si>
  <si>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</si>
  <si>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</si>
  <si>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</si>
  <si>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</si>
  <si>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</si>
  <si>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</si>
  <si>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</si>
  <si>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</si>
  <si>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</si>
  <si>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</si>
  <si>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</si>
  <si>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</si>
  <si>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</si>
  <si>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</si>
  <si>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</si>
  <si>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</si>
  <si>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</si>
  <si>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</si>
  <si>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</si>
  <si>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</si>
  <si>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</si>
  <si>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</si>
  <si>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</si>
  <si>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</si>
  <si>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</si>
  <si>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</si>
  <si>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</si>
  <si>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</si>
  <si>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</si>
  <si>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</si>
  <si>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</si>
  <si>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</si>
  <si>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</si>
  <si>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Ackerman, F., Stanton, E.A.</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</si>
  <si>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</si>
  <si>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</si>
  <si>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</si>
  <si>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</si>
  <si>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</si>
  <si>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</si>
  <si>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</si>
  <si>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</si>
  <si>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</si>
  <si>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</si>
  <si>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</si>
  <si>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</si>
  <si>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</si>
  <si>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</si>
  <si>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</si>
  <si>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</si>
  <si>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</si>
  <si>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</si>
  <si>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</si>
  <si>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</si>
  <si>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</si>
  <si>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</si>
  <si>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</si>
  <si>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</si>
  <si>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</si>
  <si>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</si>
  <si>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</si>
  <si>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</si>
  <si>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</si>
  <si>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</si>
  <si>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</si>
  <si>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</si>
  <si>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</si>
  <si>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</si>
  <si>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</si>
  <si>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</si>
  <si>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</si>
  <si>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</si>
  <si>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</si>
  <si>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</si>
  <si>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</si>
  <si>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</si>
  <si>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</si>
  <si>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</si>
  <si>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</si>
  <si>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</si>
  <si>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</si>
  <si>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</si>
  <si>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</si>
  <si>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</si>
  <si>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</si>
  <si>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</si>
  <si>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</si>
  <si>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</si>
  <si>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</si>
  <si>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</si>
  <si>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</si>
  <si>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</si>
  <si>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</si>
  <si>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</si>
  <si>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</si>
  <si>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</si>
  <si>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</si>
  <si>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</si>
  <si>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</si>
  <si>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</si>
  <si>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</si>
  <si>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</si>
  <si>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</si>
  <si>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</si>
  <si>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</si>
  <si>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</si>
  <si>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</si>
  <si>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</si>
  <si>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</si>
  <si>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</si>
  <si>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</si>
  <si>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</si>
  <si>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</si>
  <si>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</si>
  <si>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</si>
  <si>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</si>
  <si>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</si>
  <si>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</si>
  <si>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</si>
  <si>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</si>
  <si>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</si>
  <si>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</si>
  <si>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</si>
  <si>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</si>
  <si>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</si>
  <si>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Guillerminet, M.-L., Tol, R.S.J.</t>
  </si>
  <si>
    <t>14054002300; 55765581600</t>
  </si>
  <si>
    <t>Decision making under catastrophic risk and learning: The case of the possible collapse of the West Antarctic Ice Sheet</t>
  </si>
  <si>
    <t>No SCC reported</t>
  </si>
  <si>
    <t>10.1007/s10584-008-9447-4</t>
  </si>
  <si>
    <t>https://www.scopus.com/inward/record.url?eid=2-s2.0-54949157265&amp;partnerID=40&amp;md5=4429900a8aa00ca4c739a0caed08d5cf</t>
  </si>
  <si>
    <t>2-s2.0-54949157265</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</si>
  <si>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</si>
  <si>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</si>
  <si>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</si>
  <si>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</si>
  <si>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</si>
  <si>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</si>
  <si>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</si>
  <si>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</si>
  <si>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</si>
  <si>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</si>
  <si>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</si>
  <si>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</si>
  <si>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</si>
  <si>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</si>
  <si>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</si>
  <si>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</si>
  <si>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</si>
  <si>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</si>
  <si>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</si>
  <si>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</si>
  <si>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</si>
  <si>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</si>
  <si>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</si>
  <si>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</si>
  <si>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</si>
  <si>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</si>
  <si>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</si>
  <si>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</si>
  <si>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</si>
  <si>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</si>
  <si>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</si>
  <si>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</si>
  <si>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</si>
  <si>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</si>
  <si>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</si>
  <si>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</si>
  <si>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</si>
  <si>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</si>
  <si>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</si>
  <si>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</si>
  <si>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</si>
  <si>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</si>
  <si>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</si>
  <si>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</si>
  <si>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</si>
  <si>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</si>
  <si>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</si>
  <si>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</si>
  <si>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</si>
  <si>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</si>
  <si>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</si>
  <si>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</si>
  <si>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</si>
  <si>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</si>
  <si>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</si>
  <si>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</si>
  <si>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</si>
  <si>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</si>
  <si>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</si>
  <si>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</si>
  <si>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</si>
  <si>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</si>
  <si>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</si>
  <si>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</si>
  <si>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</si>
  <si>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</si>
  <si>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</si>
  <si>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</si>
  <si>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</si>
  <si>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</si>
  <si>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</si>
  <si>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</si>
  <si>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</si>
  <si>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</si>
  <si>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</si>
  <si>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</si>
  <si>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</si>
  <si>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</si>
  <si>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</si>
  <si>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</si>
  <si>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</si>
  <si>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</si>
  <si>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</si>
  <si>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</si>
  <si>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</si>
  <si>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</si>
  <si>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</si>
  <si>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</si>
  <si>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</si>
  <si>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</si>
  <si>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</si>
  <si>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</si>
  <si>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</si>
  <si>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</si>
  <si>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</si>
  <si>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</si>
  <si>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</si>
  <si>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</si>
  <si>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</si>
  <si>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</si>
  <si>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</si>
  <si>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</si>
  <si>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</si>
  <si>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</si>
  <si>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</si>
  <si>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</si>
  <si>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</si>
  <si>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</si>
  <si>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</si>
  <si>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</si>
  <si>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</si>
  <si>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</si>
  <si>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</si>
  <si>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</si>
  <si>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</si>
  <si>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</si>
  <si>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</si>
  <si>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</si>
  <si>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</si>
  <si>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</si>
  <si>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</si>
  <si>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</si>
  <si>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</si>
  <si>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</si>
  <si>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</si>
  <si>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</si>
  <si>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</si>
  <si>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</si>
  <si>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</si>
  <si>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</si>
  <si>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</si>
  <si>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</si>
  <si>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</si>
  <si>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</si>
  <si>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</si>
  <si>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</si>
  <si>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</si>
  <si>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</si>
  <si>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</si>
  <si>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</si>
  <si>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</si>
  <si>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</si>
  <si>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</si>
  <si>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</si>
  <si>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</si>
  <si>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</si>
  <si>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</si>
  <si>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</si>
  <si>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</si>
  <si>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</si>
  <si>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</si>
  <si>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</si>
  <si>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</si>
  <si>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</si>
  <si>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</si>
  <si>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</si>
  <si>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</si>
  <si>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</si>
  <si>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</si>
  <si>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</si>
  <si>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</si>
  <si>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International Economic Review</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</si>
  <si>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</si>
  <si>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</si>
  <si>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</si>
  <si>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</si>
  <si>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</si>
  <si>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</si>
  <si>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</si>
  <si>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</si>
  <si>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</si>
  <si>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</si>
  <si>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</si>
  <si>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</si>
  <si>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</si>
  <si>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</si>
  <si>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</si>
  <si>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</si>
  <si>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</si>
  <si>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</si>
  <si>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</si>
  <si>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</si>
  <si>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</si>
  <si>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</si>
  <si>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</si>
  <si>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</si>
  <si>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</si>
  <si>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</si>
  <si>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</si>
  <si>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</si>
  <si>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</si>
  <si>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</si>
  <si>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</si>
  <si>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</si>
  <si>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</si>
  <si>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</si>
  <si>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</si>
  <si>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</si>
  <si>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</si>
  <si>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Hatase, K., Managi, S.</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</si>
  <si>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</si>
  <si>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</si>
  <si>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</si>
  <si>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</si>
  <si>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</si>
  <si>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</si>
  <si>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</si>
  <si>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</si>
  <si>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</si>
  <si>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</si>
  <si>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</si>
  <si>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</si>
  <si>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</si>
  <si>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</si>
  <si>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</si>
  <si>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</si>
  <si>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</si>
  <si>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</si>
  <si>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</si>
  <si>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</si>
  <si>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</si>
  <si>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</si>
  <si>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</si>
  <si>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</si>
  <si>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</si>
  <si>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</si>
  <si>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</si>
  <si>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</si>
  <si>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</si>
  <si>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</si>
  <si>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J</t>
  </si>
  <si>
    <t>Bronze</t>
  </si>
  <si>
    <t>WebofScience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</si>
  <si>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</si>
  <si>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</si>
  <si>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</si>
  <si>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</si>
  <si>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</si>
  <si>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</si>
  <si>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</si>
  <si>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</si>
  <si>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</si>
  <si>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</si>
  <si>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</si>
  <si>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</si>
  <si>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</si>
  <si>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</si>
  <si>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</si>
  <si>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</si>
  <si>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</si>
  <si>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</si>
  <si>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</si>
  <si>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</si>
  <si>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</si>
  <si>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</si>
  <si>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</si>
  <si>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</si>
  <si>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</si>
  <si>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</si>
  <si>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</si>
  <si>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</si>
  <si>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6603857401; 6701803164; 57193317076; 7101926169; 36057190000</t>
  </si>
  <si>
    <t>MAKING CARBON TAXATION A GENERATIONAL WIN WIN</t>
  </si>
  <si>
    <t>10.1111/iere.12483</t>
  </si>
  <si>
    <t>https://www.scopus.com/inward/record.url?eid=2-s2.0-85091018268&amp;partnerID=40&amp;md5=ef53e59683af7297747c5ab1afd89058</t>
  </si>
  <si>
    <t>2-s2.0-85091018268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</si>
  <si>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</si>
  <si>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</si>
  <si>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</si>
  <si>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</si>
  <si>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</si>
  <si>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</si>
  <si>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</si>
  <si>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</si>
  <si>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</si>
  <si>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</si>
  <si>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</si>
  <si>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</si>
  <si>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</si>
  <si>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</si>
  <si>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</si>
  <si>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</si>
  <si>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</si>
  <si>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</si>
  <si>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</si>
  <si>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</si>
  <si>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</si>
  <si>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</si>
  <si>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</si>
  <si>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</si>
  <si>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</si>
  <si>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</si>
  <si>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</si>
  <si>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</si>
  <si>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</si>
  <si>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</si>
  <si>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</si>
  <si>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</si>
  <si>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</si>
  <si>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</si>
  <si>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</si>
  <si>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</si>
  <si>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</si>
  <si>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</si>
  <si>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</si>
  <si>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</si>
  <si>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</si>
  <si>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</si>
  <si>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</si>
  <si>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</si>
  <si>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</si>
  <si>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</si>
  <si>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</si>
  <si>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</si>
  <si>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</si>
  <si>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</si>
  <si>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</si>
  <si>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</si>
  <si>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Lötjönen, S., Ollikainen, M.</t>
  </si>
  <si>
    <t>57038724900; 7003552103</t>
  </si>
  <si>
    <t>Multiple-pollutant cost-efficiency: Coherent water and climate policy for agriculture</t>
  </si>
  <si>
    <t>Ambio</t>
  </si>
  <si>
    <t>10.1007/s13280-019-01257-z</t>
  </si>
  <si>
    <t>https://www.scopus.com/inward/record.url?eid=2-s2.0-85072168367&amp;partnerID=40&amp;md5=c5b192b510a2f55b67708486dfef254c</t>
  </si>
  <si>
    <t>2-s2.0-85072168367</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</si>
  <si>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</si>
  <si>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</si>
  <si>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</si>
  <si>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</si>
  <si>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</si>
  <si>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</si>
  <si>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</si>
  <si>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</si>
  <si>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New science of climate change impacts on agriculture implies higher social cost of carbon</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</si>
  <si>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</si>
  <si>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</si>
  <si>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</si>
  <si>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</si>
  <si>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</si>
  <si>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</si>
  <si>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</si>
  <si>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</si>
  <si>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</si>
  <si>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</si>
  <si>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</si>
  <si>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</si>
  <si>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</si>
  <si>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</si>
  <si>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</si>
  <si>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</si>
  <si>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</si>
  <si>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</si>
  <si>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</si>
  <si>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</si>
  <si>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</si>
  <si>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</si>
  <si>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</si>
  <si>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</si>
  <si>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</si>
  <si>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</si>
  <si>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</si>
  <si>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</si>
  <si>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</si>
  <si>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</si>
  <si>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</si>
  <si>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</si>
  <si>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</si>
  <si>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</si>
  <si>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</si>
  <si>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</si>
  <si>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</si>
  <si>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</si>
  <si>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</si>
  <si>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</si>
  <si>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</si>
  <si>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</si>
  <si>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</si>
  <si>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</si>
  <si>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</si>
  <si>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</si>
  <si>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</si>
  <si>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</si>
  <si>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</si>
  <si>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</si>
  <si>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</si>
  <si>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</si>
  <si>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</si>
  <si>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</si>
  <si>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Crost, B., Traeger, C.P.</t>
  </si>
  <si>
    <t>15828898800; 37125128200</t>
  </si>
  <si>
    <t>Optimal CO&lt;inf&gt;2&lt;/inf&gt; mitigation under damage risk valuation</t>
  </si>
  <si>
    <t>10.1038/nclimate2249</t>
  </si>
  <si>
    <t>https://www.scopus.com/inward/record.url?eid=2-s2.0-84903455569&amp;partnerID=40&amp;md5=6251132cb1a0917fd4dcf694d82b5588</t>
  </si>
  <si>
    <t>2-s2.0-84903455569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</si>
  <si>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</si>
  <si>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</si>
  <si>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</si>
  <si>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</si>
  <si>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</si>
  <si>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</si>
  <si>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</si>
  <si>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</si>
  <si>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</si>
  <si>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</si>
  <si>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</si>
  <si>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</si>
  <si>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</si>
  <si>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</si>
  <si>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</si>
  <si>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</si>
  <si>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</si>
  <si>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</si>
  <si>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</si>
  <si>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</si>
  <si>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</si>
  <si>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</si>
  <si>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</si>
  <si>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</si>
  <si>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</si>
  <si>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</si>
  <si>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</si>
  <si>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</si>
  <si>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</si>
  <si>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</si>
  <si>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</si>
  <si>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</si>
  <si>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</si>
  <si>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</si>
  <si>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</si>
  <si>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</si>
  <si>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</si>
  <si>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</si>
  <si>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</si>
  <si>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</si>
  <si>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</si>
  <si>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</si>
  <si>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</si>
  <si>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</si>
  <si>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</si>
  <si>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</si>
  <si>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</si>
  <si>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</si>
  <si>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</si>
  <si>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</si>
  <si>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</si>
  <si>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</si>
  <si>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</si>
  <si>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</si>
  <si>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</si>
  <si>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</si>
  <si>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</si>
  <si>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</si>
  <si>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</si>
  <si>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</si>
  <si>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</si>
  <si>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</si>
  <si>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</si>
  <si>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</si>
  <si>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</si>
  <si>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</si>
  <si>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</si>
  <si>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</si>
  <si>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</si>
  <si>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</si>
  <si>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</si>
  <si>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</si>
  <si>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</si>
  <si>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</si>
  <si>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</si>
  <si>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</si>
  <si>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</si>
  <si>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</si>
  <si>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</si>
  <si>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</si>
  <si>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</si>
  <si>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</si>
  <si>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Adler, M., Anthoff, D., Bosetti, V., Garner, G., Keller, K., Treich, N.</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</si>
  <si>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</si>
  <si>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</si>
  <si>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</si>
  <si>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</si>
  <si>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</si>
  <si>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</si>
  <si>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</si>
  <si>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</si>
  <si>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</si>
  <si>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</si>
  <si>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</si>
  <si>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</si>
  <si>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</si>
  <si>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</si>
  <si>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</si>
  <si>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</si>
  <si>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</si>
  <si>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</si>
  <si>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</si>
  <si>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</si>
  <si>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</si>
  <si>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</si>
  <si>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</si>
  <si>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</si>
  <si>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</si>
  <si>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</si>
  <si>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</si>
  <si>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</si>
  <si>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</si>
  <si>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</si>
  <si>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</si>
  <si>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</si>
  <si>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</si>
  <si>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</si>
  <si>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</si>
  <si>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</si>
  <si>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</si>
  <si>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</si>
  <si>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</si>
  <si>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</si>
  <si>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Anthoff, D., Tol, R.S.J., Yohe, G.W.</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</si>
  <si>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</si>
  <si>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</si>
  <si>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</si>
  <si>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</si>
  <si>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</si>
  <si>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</si>
  <si>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</si>
  <si>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</si>
  <si>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</si>
  <si>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</si>
  <si>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</si>
  <si>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</si>
  <si>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</si>
  <si>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</si>
  <si>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</si>
  <si>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</si>
  <si>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</si>
  <si>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</si>
  <si>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</si>
  <si>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</si>
  <si>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</si>
  <si>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</si>
  <si>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</si>
  <si>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</si>
  <si>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</si>
  <si>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Li, X., Narajabad, B., Temzelides, T.</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</si>
  <si>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</si>
  <si>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</si>
  <si>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</si>
  <si>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</si>
  <si>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</si>
  <si>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</si>
  <si>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Robustness of a simple rule for the social cost of carbon</t>
  </si>
  <si>
    <t>10.1016/j.econlet.2015.04.007</t>
  </si>
  <si>
    <t>https://www.scopus.com/inward/record.url?eid=2-s2.0-84929158304&amp;partnerID=40&amp;md5=f2f83937059978725171e48b05b56539</t>
  </si>
  <si>
    <t>2-s2.0-84929158304</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</si>
  <si>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</si>
  <si>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</si>
  <si>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</si>
  <si>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</si>
  <si>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</si>
  <si>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</si>
  <si>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</si>
  <si>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</si>
  <si>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</si>
  <si>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</si>
  <si>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</si>
  <si>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</si>
  <si>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</si>
  <si>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</si>
  <si>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</si>
  <si>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</si>
  <si>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</si>
  <si>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</si>
  <si>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</si>
  <si>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</si>
  <si>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</si>
  <si>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</si>
  <si>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</si>
  <si>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</si>
  <si>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</si>
  <si>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</si>
  <si>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</si>
  <si>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</si>
  <si>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</si>
  <si>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</si>
  <si>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</si>
  <si>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</si>
  <si>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Simple Rules for Climate Policy and Integrated Assessment</t>
  </si>
  <si>
    <t>10.1007/s10640-018-0280-6</t>
  </si>
  <si>
    <t>https://www.scopus.com/inward/record.url?eid=2-s2.0-85052509272&amp;partnerID=40&amp;md5=ce50534dba32fb54b4eb86557c34a255</t>
  </si>
  <si>
    <t>2-s2.0-85052509272</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</si>
  <si>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</si>
  <si>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</si>
  <si>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</si>
  <si>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</si>
  <si>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</si>
  <si>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</si>
  <si>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</si>
  <si>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</si>
  <si>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</si>
  <si>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</si>
  <si>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</si>
  <si>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</si>
  <si>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</si>
  <si>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</si>
  <si>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</si>
  <si>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</si>
  <si>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</si>
  <si>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</si>
  <si>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</si>
  <si>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</si>
  <si>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</si>
  <si>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</si>
  <si>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</si>
  <si>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</si>
  <si>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</si>
  <si>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</si>
  <si>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</si>
  <si>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</si>
  <si>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</si>
  <si>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</si>
  <si>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</si>
  <si>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</si>
  <si>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</si>
  <si>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</si>
  <si>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</si>
  <si>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</si>
  <si>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</si>
  <si>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</si>
  <si>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</si>
  <si>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</si>
  <si>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</si>
  <si>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</si>
  <si>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</si>
  <si>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</si>
  <si>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</si>
  <si>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</si>
  <si>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</si>
  <si>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</si>
  <si>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</si>
  <si>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</si>
  <si>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</si>
  <si>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</si>
  <si>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Scandinavian Journal of Economics</t>
  </si>
  <si>
    <t>10.1111/sjoe.12277</t>
  </si>
  <si>
    <t>https://www.scopus.com/inward/record.url?eid=2-s2.0-85054903056&amp;partnerID=40&amp;md5=9166f3b97a13e9bf7ba3a28e55e6eed8</t>
  </si>
  <si>
    <t>2-s2.0-85054903056</t>
  </si>
  <si>
    <t>Schumacher, I.</t>
  </si>
  <si>
    <t>The aggregation dilemma in climate change policy evaluation</t>
  </si>
  <si>
    <t>10.1142/S2010007818500082</t>
  </si>
  <si>
    <t>https://www.scopus.com/inward/record.url?eid=2-s2.0-85051280060&amp;partnerID=40&amp;md5=733c14c4e13c10826d9528c52e8b313d</t>
  </si>
  <si>
    <t>2-s2.0-85051280060</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</si>
  <si>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</si>
  <si>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</si>
  <si>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</si>
  <si>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</si>
  <si>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</si>
  <si>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</si>
  <si>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</si>
  <si>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</si>
  <si>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</si>
  <si>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</si>
  <si>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</si>
  <si>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</si>
  <si>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</si>
  <si>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</si>
  <si>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</si>
  <si>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</si>
  <si>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</si>
  <si>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</si>
  <si>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</si>
  <si>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</si>
  <si>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</si>
  <si>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</si>
  <si>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</si>
  <si>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</si>
  <si>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</si>
  <si>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</si>
  <si>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</si>
  <si>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</si>
  <si>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</si>
  <si>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</si>
  <si>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</si>
  <si>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</si>
  <si>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</si>
  <si>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</si>
  <si>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</si>
  <si>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</si>
  <si>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</si>
  <si>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</si>
  <si>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</si>
  <si>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</si>
  <si>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</si>
  <si>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</si>
  <si>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</si>
  <si>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</si>
  <si>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</si>
  <si>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</si>
  <si>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</si>
  <si>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</si>
  <si>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</si>
  <si>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Ackerman, F., Finlayson, I.J.</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</si>
  <si>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</si>
  <si>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</si>
  <si>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</si>
  <si>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</si>
  <si>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</si>
  <si>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</si>
  <si>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</si>
  <si>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</si>
  <si>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</si>
  <si>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</si>
  <si>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</si>
  <si>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</si>
  <si>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</si>
  <si>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</si>
  <si>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</si>
  <si>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</si>
  <si>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</si>
  <si>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</si>
  <si>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</si>
  <si>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</si>
  <si>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</si>
  <si>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</si>
  <si>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</si>
  <si>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</si>
  <si>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</si>
  <si>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Wong, KY; Chuah, JH; Hope, C</t>
  </si>
  <si>
    <t>The impact of time horizon on integrated climate assessment models</t>
  </si>
  <si>
    <t>CLEAN TECHNOLOGIES AND ENVIRONMENTAL POLICY</t>
  </si>
  <si>
    <t>10.1007/s10098-015-0978-x</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</si>
  <si>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</si>
  <si>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</si>
  <si>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</si>
  <si>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</si>
  <si>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</si>
  <si>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</si>
  <si>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</si>
  <si>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</si>
  <si>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</si>
  <si>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</si>
  <si>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</si>
  <si>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</si>
  <si>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</si>
  <si>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</si>
  <si>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</si>
  <si>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</si>
  <si>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</si>
  <si>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</si>
  <si>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</si>
  <si>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</si>
  <si>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</si>
  <si>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</si>
  <si>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</si>
  <si>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</si>
  <si>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</si>
  <si>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</si>
  <si>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</si>
  <si>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</si>
  <si>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</si>
  <si>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</si>
  <si>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</si>
  <si>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</si>
  <si>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</si>
  <si>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</si>
  <si>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</si>
  <si>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</si>
  <si>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</si>
  <si>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</si>
  <si>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</si>
  <si>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</si>
  <si>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</si>
  <si>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</si>
  <si>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</si>
  <si>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</si>
  <si>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</si>
  <si>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</si>
  <si>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</si>
  <si>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</si>
  <si>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</si>
  <si>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</si>
  <si>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</si>
  <si>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</si>
  <si>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</si>
  <si>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</si>
  <si>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</si>
  <si>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</si>
  <si>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</si>
  <si>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</si>
  <si>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</si>
  <si>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</si>
  <si>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</si>
  <si>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</si>
  <si>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</si>
  <si>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</si>
  <si>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</si>
  <si>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</si>
  <si>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</si>
  <si>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</si>
  <si>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</si>
  <si>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</si>
  <si>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</si>
  <si>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</si>
  <si>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</si>
  <si>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</si>
  <si>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</si>
  <si>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</si>
  <si>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</si>
  <si>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</si>
  <si>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</si>
  <si>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</si>
  <si>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</si>
  <si>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</si>
  <si>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</si>
  <si>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</si>
  <si>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</si>
  <si>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</si>
  <si>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</si>
  <si>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</si>
  <si>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</si>
  <si>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</si>
  <si>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</si>
  <si>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</si>
  <si>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</si>
  <si>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</si>
  <si>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</si>
  <si>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</si>
  <si>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</si>
  <si>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</si>
  <si>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</si>
  <si>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</si>
  <si>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</si>
  <si>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</si>
  <si>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</si>
  <si>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</si>
  <si>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</si>
  <si>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</si>
  <si>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</si>
  <si>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</si>
  <si>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</si>
  <si>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</si>
  <si>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</si>
  <si>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</si>
  <si>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</si>
  <si>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</si>
  <si>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</si>
  <si>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</si>
  <si>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</si>
  <si>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</si>
  <si>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</si>
  <si>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</si>
  <si>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</si>
  <si>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</si>
  <si>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</si>
  <si>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</si>
  <si>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The use and misuse of models for climate policy</t>
  </si>
  <si>
    <t>10.1093/reep/rew012</t>
  </si>
  <si>
    <t>https://www.scopus.com/inward/record.url?eid=2-s2.0-85017214364&amp;partnerID=40&amp;md5=072313dfbe5a09eab356b6e16c222bb1</t>
  </si>
  <si>
    <t>2-s2.0-85017214364</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</si>
  <si>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</si>
  <si>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</si>
  <si>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</si>
  <si>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</si>
  <si>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</si>
  <si>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</si>
  <si>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</si>
  <si>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</si>
  <si>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</si>
  <si>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</si>
  <si>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</si>
  <si>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</si>
  <si>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</si>
  <si>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Pezzey, J.C.V., Burke, P.J.</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</si>
  <si>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</si>
  <si>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</si>
  <si>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</si>
  <si>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</si>
  <si>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</si>
  <si>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</si>
  <si>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</si>
  <si>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</si>
  <si>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</si>
  <si>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</si>
  <si>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</si>
  <si>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</si>
  <si>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</si>
  <si>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</si>
  <si>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Anderson, B., Borgonovo, E., Galeotti, M., Roson, R.</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</si>
  <si>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</si>
  <si>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</si>
  <si>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</si>
  <si>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</si>
  <si>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</si>
  <si>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</si>
  <si>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Rose, S.K., Diaz, D.B., Blanford, G.J.</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</si>
  <si>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</si>
  <si>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</si>
  <si>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</si>
  <si>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</si>
  <si>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</si>
  <si>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</si>
  <si>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</si>
  <si>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</si>
  <si>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</si>
  <si>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</si>
  <si>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</si>
  <si>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</si>
  <si>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</si>
  <si>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</si>
  <si>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</si>
  <si>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</si>
  <si>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</si>
  <si>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</si>
  <si>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</si>
  <si>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</si>
  <si>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</si>
  <si>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</si>
  <si>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</si>
  <si>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</si>
  <si>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</si>
  <si>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</si>
  <si>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</si>
  <si>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</si>
  <si>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</si>
  <si>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</si>
  <si>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</si>
  <si>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</si>
  <si>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</si>
  <si>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</si>
  <si>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</si>
  <si>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</si>
  <si>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</si>
  <si>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</si>
  <si>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</si>
  <si>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</si>
  <si>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</si>
  <si>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</si>
  <si>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</si>
  <si>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</si>
  <si>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</si>
  <si>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</si>
  <si>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</si>
  <si>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</si>
  <si>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</si>
  <si>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</si>
  <si>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</si>
  <si>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</si>
  <si>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</si>
  <si>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</si>
  <si>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</si>
  <si>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</si>
  <si>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</si>
  <si>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</si>
  <si>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</si>
  <si>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</si>
  <si>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</si>
  <si>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</si>
  <si>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</si>
  <si>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</si>
  <si>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Howard, P.H., Sylvan, D.</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</si>
  <si>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</si>
  <si>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</si>
  <si>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</si>
  <si>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</si>
  <si>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</si>
  <si>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</si>
  <si>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</si>
  <si>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</si>
  <si>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</si>
  <si>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</si>
  <si>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</si>
  <si>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</si>
  <si>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</si>
  <si>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</si>
  <si>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</si>
  <si>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</si>
  <si>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</si>
  <si>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</si>
  <si>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</si>
  <si>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</si>
  <si>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</si>
  <si>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</si>
  <si>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</si>
  <si>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</si>
  <si>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</si>
  <si>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</si>
  <si>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</si>
  <si>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</si>
  <si>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</si>
  <si>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</si>
  <si>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</si>
  <si>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</si>
  <si>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</si>
  <si>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Gillingham, K., Nordhaus, W., Anthoff, D., Blanford, G., Bosetti, V., Christensen, P., McJeon, H., Reilly, J.</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</si>
  <si>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</si>
  <si>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</si>
  <si>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</si>
  <si>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</si>
  <si>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</si>
  <si>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</si>
  <si>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</si>
  <si>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</si>
  <si>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</si>
  <si>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</si>
  <si>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</si>
  <si>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Fitzpatrick, L.G., Kelly, D.L.</t>
  </si>
  <si>
    <t>57192269158; 36882206800</t>
  </si>
  <si>
    <t>Probabilistic stabilization targets</t>
  </si>
  <si>
    <t>10.1086/691687</t>
  </si>
  <si>
    <t>https://www.scopus.com/inward/record.url?eid=2-s2.0-85031105498&amp;partnerID=40&amp;md5=12fd914e3c88f1fb4b77d97445ad6f50</t>
  </si>
  <si>
    <t>2-s2.0-85031105498</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</si>
  <si>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</si>
  <si>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</si>
  <si>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</si>
  <si>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</si>
  <si>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</si>
  <si>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</si>
  <si>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</si>
  <si>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</si>
  <si>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</si>
  <si>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</si>
  <si>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</si>
  <si>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</si>
  <si>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</si>
  <si>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</si>
  <si>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</si>
  <si>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</si>
  <si>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</si>
  <si>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</si>
  <si>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</si>
  <si>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</si>
  <si>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</si>
  <si>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</si>
  <si>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Lenton, T.M., Ciscar, J.-C.</t>
  </si>
  <si>
    <t>7004637798; 55666469500</t>
  </si>
  <si>
    <t>Integrating tipping points into climate impact assessments</t>
  </si>
  <si>
    <t>10.1007/s10584-012-0572-8</t>
  </si>
  <si>
    <t>https://www.scopus.com/inward/record.url?eid=2-s2.0-84874945611&amp;partnerID=40&amp;md5=53d07340dd14fc4213bd3a0a6cfa582d</t>
  </si>
  <si>
    <t>2-s2.0-84874945611</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</si>
  <si>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</si>
  <si>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</si>
  <si>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</si>
  <si>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</si>
  <si>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</si>
  <si>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</si>
  <si>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</si>
  <si>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</si>
  <si>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</si>
  <si>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</si>
  <si>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</si>
  <si>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</si>
  <si>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</si>
  <si>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</si>
  <si>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</si>
  <si>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</si>
  <si>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</si>
  <si>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</si>
  <si>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</si>
  <si>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</si>
  <si>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</si>
  <si>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</si>
  <si>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</si>
  <si>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</si>
  <si>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</si>
  <si>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</si>
  <si>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</si>
  <si>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</si>
  <si>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</si>
  <si>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</si>
  <si>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</si>
  <si>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</si>
  <si>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</si>
  <si>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</si>
  <si>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</si>
  <si>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</si>
  <si>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</si>
  <si>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</si>
  <si>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</si>
  <si>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</si>
  <si>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</si>
  <si>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</si>
  <si>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</si>
  <si>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</si>
  <si>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</si>
  <si>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</si>
  <si>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</si>
  <si>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</si>
  <si>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</si>
  <si>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</si>
  <si>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</si>
  <si>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</si>
  <si>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</si>
  <si>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</si>
  <si>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</si>
  <si>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</si>
  <si>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</si>
  <si>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</si>
  <si>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</si>
  <si>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</si>
  <si>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</si>
  <si>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</si>
  <si>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</si>
  <si>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</si>
  <si>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</si>
  <si>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</si>
  <si>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</si>
  <si>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</si>
  <si>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</si>
  <si>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</si>
  <si>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</si>
  <si>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</si>
  <si>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</si>
  <si>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</si>
  <si>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</si>
  <si>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</si>
  <si>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</si>
  <si>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</si>
  <si>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</si>
  <si>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</si>
  <si>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</si>
  <si>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</si>
  <si>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</si>
  <si>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</si>
  <si>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</si>
  <si>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</si>
  <si>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</si>
  <si>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</si>
  <si>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</si>
  <si>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</si>
  <si>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</si>
  <si>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</si>
  <si>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</si>
  <si>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</si>
  <si>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</si>
  <si>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</si>
  <si>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</si>
  <si>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</si>
  <si>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</si>
  <si>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</si>
  <si>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</si>
  <si>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</si>
  <si>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</si>
  <si>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</si>
  <si>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</si>
  <si>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</si>
  <si>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</si>
  <si>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</si>
  <si>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</si>
  <si>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</si>
  <si>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</si>
  <si>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</si>
  <si>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</si>
  <si>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</si>
  <si>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</si>
  <si>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</si>
  <si>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</si>
  <si>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</si>
  <si>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</si>
  <si>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</si>
  <si>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</si>
  <si>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</si>
  <si>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</si>
  <si>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</si>
  <si>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</si>
  <si>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</si>
  <si>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</si>
  <si>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</si>
  <si>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</si>
  <si>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</si>
  <si>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</si>
  <si>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</si>
  <si>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</si>
  <si>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</si>
  <si>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</si>
  <si>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</si>
  <si>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</si>
  <si>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</si>
  <si>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</si>
  <si>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</si>
  <si>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</si>
  <si>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</si>
  <si>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</si>
  <si>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</si>
  <si>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</si>
  <si>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</si>
  <si>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</si>
  <si>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</si>
  <si>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</si>
  <si>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</si>
  <si>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</si>
  <si>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</si>
  <si>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</si>
  <si>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</si>
  <si>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</si>
  <si>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</si>
  <si>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</si>
  <si>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</si>
  <si>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</si>
  <si>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</si>
  <si>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</si>
  <si>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</si>
  <si>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</si>
  <si>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</si>
  <si>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</si>
  <si>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</si>
  <si>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</si>
  <si>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</si>
  <si>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</si>
  <si>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</si>
  <si>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</si>
  <si>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</si>
  <si>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</si>
  <si>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</si>
  <si>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</si>
  <si>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</si>
  <si>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</si>
  <si>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</si>
  <si>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</si>
  <si>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</si>
  <si>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</si>
  <si>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</si>
  <si>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</si>
  <si>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</si>
  <si>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</si>
  <si>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</si>
  <si>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</si>
  <si>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</si>
  <si>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</si>
  <si>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</si>
  <si>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</si>
  <si>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</si>
  <si>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</si>
  <si>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</si>
  <si>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</si>
  <si>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</si>
  <si>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</si>
  <si>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</si>
  <si>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</si>
  <si>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</si>
  <si>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</si>
  <si>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</si>
  <si>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</si>
  <si>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</si>
  <si>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</si>
  <si>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</si>
  <si>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</si>
  <si>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</si>
  <si>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</si>
  <si>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</si>
  <si>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</si>
  <si>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</si>
  <si>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</si>
  <si>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</si>
  <si>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</si>
  <si>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</si>
  <si>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</si>
  <si>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</si>
  <si>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</si>
  <si>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</si>
  <si>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</si>
  <si>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</si>
  <si>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</si>
  <si>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</si>
  <si>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</si>
  <si>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</si>
  <si>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</si>
  <si>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</si>
  <si>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</si>
  <si>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</si>
  <si>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</si>
  <si>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</si>
  <si>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</si>
  <si>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</si>
  <si>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</si>
  <si>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</si>
  <si>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</si>
  <si>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</si>
  <si>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</si>
  <si>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</si>
  <si>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</si>
  <si>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</si>
  <si>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</si>
  <si>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</si>
  <si>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</si>
  <si>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</si>
  <si>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</si>
  <si>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</si>
  <si>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</si>
  <si>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</si>
  <si>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</si>
  <si>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</si>
  <si>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</si>
  <si>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</si>
  <si>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</si>
  <si>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</si>
  <si>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</si>
  <si>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</si>
  <si>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</si>
  <si>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</si>
  <si>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</si>
  <si>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</si>
  <si>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</si>
  <si>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</si>
  <si>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</si>
  <si>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</si>
  <si>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</si>
  <si>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</si>
  <si>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</si>
  <si>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</si>
  <si>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</si>
  <si>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</si>
  <si>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</si>
  <si>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</si>
  <si>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</si>
  <si>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</si>
  <si>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</si>
  <si>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</si>
  <si>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</si>
  <si>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</si>
  <si>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</si>
  <si>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</si>
  <si>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</si>
  <si>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</si>
  <si>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</si>
  <si>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</si>
  <si>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</si>
  <si>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</si>
  <si>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</si>
  <si>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</si>
  <si>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</si>
  <si>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</si>
  <si>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</si>
  <si>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</si>
  <si>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</si>
  <si>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</si>
  <si>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</si>
  <si>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Snow, N</t>
  </si>
  <si>
    <t>Report calls for new framework to estimate social costs of carbon</t>
  </si>
  <si>
    <t>OIL &amp; GAS JOURNAL</t>
  </si>
  <si>
    <t>1D</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</si>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</sst>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0.0"/>
    <numFmt numFmtId="166" formatCode="&quot;$&quot;#,##0.00"/>
    <numFmt numFmtId="167" formatCode="d-mmm"/>
    <numFmt numFmtId="168" formatCode="d-mmmm"/>
  </numFmts>
  <fonts count="21">
    <font>
      <sz val="10.0"/>
      <color rgb="FF000000"/>
      <name val="Arial"/>
    </font>
    <font>
      <color theme="1"/>
      <name val="Arial"/>
    </font>
    <font>
      <b/>
      <color theme="1"/>
      <name val="Arial"/>
    </font>
    <font/>
    <font>
      <u/>
      <color rgb="FF0000FF"/>
    </font>
    <font>
      <u/>
      <color rgb="FF0000FF"/>
    </font>
    <font>
      <sz val="11.0"/>
      <color rgb="FF000000"/>
      <name val="Calibri"/>
    </font>
    <font>
      <sz val="12.0"/>
      <color rgb="FF000000"/>
      <name val="Calibri"/>
    </font>
    <font>
      <sz val="11.0"/>
      <color rgb="FF000000"/>
      <name val="Arial"/>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color rgb="FF0000FF"/>
    </font>
    <font>
      <color rgb="FF000000"/>
      <name val="Arial"/>
    </font>
    <font>
      <b/>
      <color rgb="FF000000"/>
      <name val="Arial"/>
    </font>
    <font>
      <u/>
      <sz val="11.0"/>
      <color rgb="FF0563C1"/>
      <name val="Calibri"/>
    </font>
    <font>
      <u/>
      <sz val="11.0"/>
      <color rgb="FF000000"/>
      <name val="Calibri"/>
    </font>
    <font>
      <u/>
      <color rgb="FF1155CC"/>
    </font>
  </fonts>
  <fills count="12">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93C47D"/>
        <bgColor rgb="FF93C47D"/>
      </patternFill>
    </fill>
    <fill>
      <patternFill patternType="solid">
        <fgColor rgb="FFFFFFFF"/>
        <bgColor rgb="FFFFFFFF"/>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vertical="bottom"/>
    </xf>
    <xf borderId="3" fillId="0" fontId="3" numFmtId="0" xfId="0" applyBorder="1" applyFont="1"/>
    <xf borderId="4" fillId="0" fontId="3" numFmtId="0" xfId="0" applyBorder="1" applyFont="1"/>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2" numFmtId="0" xfId="0" applyAlignment="1" applyFont="1">
      <alignment shrinkToFit="0" vertical="bottom" wrapText="1"/>
    </xf>
    <xf borderId="0" fillId="4" fontId="2" numFmtId="0" xfId="0" applyAlignment="1" applyFont="1">
      <alignment vertical="bottom"/>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4" numFmtId="0" xfId="0" applyFont="1"/>
    <xf borderId="0" fillId="0" fontId="1" numFmtId="0" xfId="0" applyAlignment="1" applyFont="1">
      <alignment readingOrder="0"/>
    </xf>
    <xf borderId="0" fillId="0" fontId="1" numFmtId="1" xfId="0" applyFont="1" applyNumberFormat="1"/>
    <xf borderId="0" fillId="0" fontId="1" numFmtId="2" xfId="0" applyFont="1" applyNumberFormat="1"/>
    <xf borderId="0" fillId="0" fontId="5" numFmtId="0" xfId="0" applyFont="1"/>
    <xf borderId="0" fillId="0" fontId="1" numFmtId="164" xfId="0" applyFont="1" applyNumberFormat="1"/>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6" numFmtId="0" xfId="0" applyAlignment="1" applyFont="1">
      <alignment vertical="bottom"/>
    </xf>
    <xf borderId="6" fillId="0" fontId="1" numFmtId="0" xfId="0" applyAlignment="1" applyBorder="1" applyFont="1">
      <alignment shrinkToFit="0" vertical="bottom" wrapText="0"/>
    </xf>
    <xf borderId="6" fillId="0" fontId="1" numFmtId="0" xfId="0" applyAlignment="1" applyBorder="1" applyFont="1">
      <alignment vertical="bottom"/>
    </xf>
    <xf borderId="0" fillId="0" fontId="1" numFmtId="0" xfId="0" applyAlignment="1" applyFont="1">
      <alignment horizontal="right" readingOrder="0"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0" fontId="1" numFmtId="0" xfId="0" applyAlignment="1" applyFont="1">
      <alignment readingOrder="0" vertical="bottom"/>
    </xf>
    <xf borderId="0" fillId="0" fontId="7" numFmtId="0" xfId="0" applyAlignment="1" applyFont="1">
      <alignment horizontal="right" vertical="bottom"/>
    </xf>
    <xf borderId="0" fillId="0" fontId="7" numFmtId="0" xfId="0" applyAlignment="1" applyFont="1">
      <alignment readingOrder="0" vertical="bottom"/>
    </xf>
    <xf borderId="0" fillId="0" fontId="1" numFmtId="166" xfId="0" applyAlignment="1" applyFont="1" applyNumberFormat="1">
      <alignment readingOrder="0"/>
    </xf>
    <xf borderId="0" fillId="0" fontId="6" numFmtId="0" xfId="0" applyAlignment="1" applyFont="1">
      <alignment horizontal="right" readingOrder="0" shrinkToFit="0" vertical="bottom" wrapText="0"/>
    </xf>
    <xf borderId="0" fillId="0" fontId="1" numFmtId="3" xfId="0" applyFont="1" applyNumberFormat="1"/>
    <xf borderId="0" fillId="9" fontId="8" numFmtId="0" xfId="0" applyAlignment="1" applyFill="1" applyFont="1">
      <alignment readingOrder="0" shrinkToFit="0" vertical="bottom" wrapText="0"/>
    </xf>
    <xf borderId="0" fillId="0" fontId="9" numFmtId="0" xfId="0" applyAlignment="1" applyFont="1">
      <alignment readingOrder="0" shrinkToFit="0" vertical="bottom" wrapText="0"/>
    </xf>
    <xf borderId="0" fillId="0" fontId="8" numFmtId="0" xfId="0" applyAlignment="1" applyFont="1">
      <alignment readingOrder="0" shrinkToFit="0" vertical="bottom" wrapText="0"/>
    </xf>
    <xf borderId="0" fillId="0" fontId="6"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0" numFmtId="0" xfId="0" applyAlignment="1" applyFont="1">
      <alignment shrinkToFit="0" vertical="bottom" wrapText="0"/>
    </xf>
    <xf borderId="0" fillId="0" fontId="6" numFmtId="11" xfId="0" applyAlignment="1" applyFont="1" applyNumberFormat="1">
      <alignment horizontal="right" readingOrder="0" shrinkToFit="0" vertical="bottom" wrapText="0"/>
    </xf>
    <xf borderId="0" fillId="10" fontId="1" numFmtId="0" xfId="0" applyAlignment="1" applyFill="1" applyFont="1">
      <alignment horizontal="right" vertical="bottom"/>
    </xf>
    <xf borderId="0" fillId="10" fontId="1" numFmtId="0" xfId="0" applyAlignment="1" applyFont="1">
      <alignment vertical="bottom"/>
    </xf>
    <xf borderId="0" fillId="10" fontId="1" numFmtId="0" xfId="0" applyAlignment="1" applyFont="1">
      <alignment readingOrder="0"/>
    </xf>
    <xf borderId="0" fillId="10" fontId="1" numFmtId="0" xfId="0" applyAlignment="1" applyFont="1">
      <alignment shrinkToFit="0" vertical="bottom" wrapText="0"/>
    </xf>
    <xf borderId="0" fillId="10" fontId="11" numFmtId="0" xfId="0" applyAlignment="1" applyFont="1">
      <alignment shrinkToFit="0" vertical="bottom" wrapText="0"/>
    </xf>
    <xf borderId="0" fillId="10" fontId="12" numFmtId="0" xfId="0" applyAlignment="1" applyFont="1">
      <alignment horizontal="left" readingOrder="0"/>
    </xf>
    <xf borderId="0" fillId="0" fontId="13" numFmtId="0" xfId="0" applyAlignment="1" applyFont="1">
      <alignment readingOrder="0" shrinkToFit="0" vertical="bottom" wrapText="0"/>
    </xf>
    <xf borderId="0" fillId="0" fontId="6" numFmtId="167" xfId="0" applyAlignment="1" applyFont="1" applyNumberFormat="1">
      <alignment horizontal="right" readingOrder="0" shrinkToFit="0" vertical="bottom" wrapText="0"/>
    </xf>
    <xf borderId="0" fillId="0" fontId="6" numFmtId="168" xfId="0" applyAlignment="1" applyFont="1" applyNumberFormat="1">
      <alignment horizontal="right" readingOrder="0" shrinkToFit="0" vertical="bottom" wrapText="0"/>
    </xf>
    <xf borderId="2" fillId="0" fontId="6" numFmtId="0" xfId="0" applyAlignment="1" applyBorder="1" applyFont="1">
      <alignment readingOrder="0" shrinkToFit="0" vertical="bottom" wrapText="0"/>
    </xf>
    <xf borderId="2" fillId="0" fontId="14"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0" fillId="0" fontId="15" numFmtId="0" xfId="0" applyAlignment="1" applyFont="1">
      <alignment readingOrder="0"/>
    </xf>
    <xf borderId="0" fillId="0" fontId="16" numFmtId="0" xfId="0" applyAlignment="1" applyFont="1">
      <alignment vertical="bottom"/>
    </xf>
    <xf borderId="7" fillId="0" fontId="17" numFmtId="0" xfId="0" applyAlignment="1" applyBorder="1" applyFont="1">
      <alignment horizontal="left" readingOrder="0" vertical="bottom"/>
    </xf>
    <xf borderId="7" fillId="0" fontId="18" numFmtId="0" xfId="0" applyAlignment="1" applyBorder="1" applyFont="1">
      <alignment horizontal="left" readingOrder="0" vertical="bottom"/>
    </xf>
    <xf borderId="7" fillId="0" fontId="16" numFmtId="0" xfId="0" applyAlignment="1" applyBorder="1" applyFont="1">
      <alignment vertical="bottom"/>
    </xf>
    <xf borderId="0" fillId="11" fontId="6" numFmtId="0" xfId="0" applyAlignment="1" applyFill="1" applyFont="1">
      <alignment shrinkToFit="0" vertical="bottom" wrapText="0"/>
    </xf>
    <xf borderId="0" fillId="11" fontId="16" numFmtId="0" xfId="0" applyAlignment="1" applyFont="1">
      <alignment horizontal="left" readingOrder="0" shrinkToFit="0" vertical="bottom" wrapText="0"/>
    </xf>
    <xf borderId="7" fillId="11" fontId="16" numFmtId="0" xfId="0" applyAlignment="1" applyBorder="1" applyFont="1">
      <alignment shrinkToFit="0" vertical="bottom" wrapText="0"/>
    </xf>
    <xf borderId="7" fillId="11" fontId="16" numFmtId="0" xfId="0" applyAlignment="1" applyBorder="1" applyFont="1">
      <alignment horizontal="left" readingOrder="0" shrinkToFit="0" vertical="bottom" wrapText="0"/>
    </xf>
    <xf borderId="7" fillId="11" fontId="16" numFmtId="0" xfId="0" applyAlignment="1" applyBorder="1" applyFont="1">
      <alignment horizontal="right" readingOrder="0" shrinkToFit="0" vertical="bottom" wrapText="0"/>
    </xf>
    <xf borderId="0" fillId="11" fontId="19" numFmtId="0" xfId="0" applyAlignment="1" applyFont="1">
      <alignment horizontal="left" readingOrder="0" shrinkToFit="0" vertical="bottom" wrapText="0"/>
    </xf>
    <xf borderId="8" fillId="11" fontId="16" numFmtId="0" xfId="0" applyAlignment="1" applyBorder="1" applyFont="1">
      <alignment horizontal="left" readingOrder="0" shrinkToFit="0" vertical="bottom" wrapText="0"/>
    </xf>
    <xf borderId="9" fillId="11" fontId="16" numFmtId="0" xfId="0" applyAlignment="1" applyBorder="1" applyFont="1">
      <alignment shrinkToFit="0" vertical="bottom" wrapText="0"/>
    </xf>
    <xf borderId="9" fillId="11" fontId="16" numFmtId="0" xfId="0" applyAlignment="1" applyBorder="1" applyFont="1">
      <alignment horizontal="left" readingOrder="0" shrinkToFit="0" vertical="bottom" wrapText="0"/>
    </xf>
    <xf borderId="9" fillId="11" fontId="16" numFmtId="0" xfId="0" applyAlignment="1" applyBorder="1" applyFont="1">
      <alignment horizontal="right" readingOrder="0" shrinkToFit="0" vertical="bottom" wrapText="0"/>
    </xf>
    <xf borderId="0" fillId="11" fontId="6" numFmtId="0" xfId="0" applyAlignment="1" applyFont="1">
      <alignment horizontal="left" readingOrder="0" shrinkToFit="0" vertical="bottom" wrapText="0"/>
    </xf>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imf.org/external/np/fin/data/rms_mth.aspx?SelectDate=2010-01-31&amp;reportType=REP"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l?eid=2-s2.0-84928029068&amp;partnerID=40&amp;md5=14501279cd22994f7fb843281cf70556" TargetMode="External"/><Relationship Id="rId190" Type="http://schemas.openxmlformats.org/officeDocument/2006/relationships/hyperlink" Target="https://www.scopus.com/inward/record.url?eid=2-s2.0-70749156591&amp;partnerID=40&amp;md5=09219327bb0533b45efc89492502223f"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76861421&amp;partnerID=40&amp;md5=98c1a817ef5d806bedd5e023a314a1dd"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67650863214&amp;partnerID=40&amp;md5=cca123a90faf3eca5fe0970e982bf37a"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42929988&amp;partnerID=40&amp;md5=cf83f34eb162ffb8b62897da17895ae8"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4991858778&amp;partnerID=40&amp;md5=06f0ee3e64eaf6cf4ab5dcd7760f733c" TargetMode="External"/><Relationship Id="rId185" Type="http://schemas.openxmlformats.org/officeDocument/2006/relationships/hyperlink" Target="https://www.scopus.com/inward/record.url?eid=2-s2.0-84894375278&amp;partnerID=40&amp;md5=b235a13bf585c14b38b7b622ed5eaca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34250311730&amp;partnerID=40&amp;md5=0405e526cbeb046515ffb5df003bd0df" TargetMode="External"/><Relationship Id="rId189" Type="http://schemas.openxmlformats.org/officeDocument/2006/relationships/hyperlink" Target="https://www.scopus.com/inward/record.url?eid=2-s2.0-34249804472&amp;partnerID=40&amp;md5=255d1598bedb8dcec777d568daaa2378" TargetMode="External"/><Relationship Id="rId188" Type="http://schemas.openxmlformats.org/officeDocument/2006/relationships/hyperlink" Target="https://www.scopus.com/inward/record.url?eid=2-s2.0-85075279759&amp;partnerID=40&amp;md5=ff2bb29e7e9d9f0f605b4e79b1ff2521" TargetMode="External"/><Relationship Id="rId31" Type="http://schemas.openxmlformats.org/officeDocument/2006/relationships/hyperlink" Target="https://www.scopus.com/inward/record.url?eid=2-s2.0-85040862423&amp;partnerID=40&amp;md5=9448fad46bf376d7279bb78a0dc61b54" TargetMode="External"/><Relationship Id="rId30" Type="http://schemas.openxmlformats.org/officeDocument/2006/relationships/hyperlink" Target="https://www.dropbox.com/s/hlwcysrobg40lq0/Bretschger-Pattakou2019.csv?dl=0"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85032365454&amp;partnerID=40&amp;md5=d890179495ddc623020e3026131cc237"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4940574931&amp;partnerID=40&amp;md5=76a1bf853640f3d129a77e4fa42c956d"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864550933&amp;partnerID=40&amp;md5=31a81df85bc1462b8ee8217d108a7129"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5054698884&amp;partnerID=40&amp;md5=686d21076b48b649be3d457449afdea6"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28534447&amp;partnerID=40&amp;md5=c22642c73aae0761205ac965a76fd1ac"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5085532735&amp;partnerID=40&amp;md5=df3122b3bc132e1faab40514db620374" TargetMode="External"/><Relationship Id="rId296" Type="http://schemas.openxmlformats.org/officeDocument/2006/relationships/vmlDrawing" Target="../drawings/vmlDrawing2.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38349075935&amp;partnerID=40&amp;md5=84203da804e1d1fe892ae3d334256db7" TargetMode="External"/><Relationship Id="rId295" Type="http://schemas.openxmlformats.org/officeDocument/2006/relationships/drawing" Target="../drawings/drawing2.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84874948492&amp;partnerID=40&amp;md5=1af8567101db5ed7f9a91893f313585c"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1280060&amp;partnerID=40&amp;md5=733c14c4e13c10826d9528c52e8b313d" TargetMode="External"/><Relationship Id="rId178" Type="http://schemas.openxmlformats.org/officeDocument/2006/relationships/hyperlink" Target="https://www.scopus.com/inward/record.url?eid=2-s2.0-85054903056&amp;partnerID=40&amp;md5=9166f3b97a13e9bf7ba3a28e55e6eed8" TargetMode="External"/><Relationship Id="rId177" Type="http://schemas.openxmlformats.org/officeDocument/2006/relationships/hyperlink" Target="https://www.scopus.com/inward/record.url?eid=2-s2.0-84953931559&amp;partnerID=40&amp;md5=0f6b7dfd374feb229d5fe03c172c8e7f" TargetMode="External"/><Relationship Id="rId20" Type="http://schemas.openxmlformats.org/officeDocument/2006/relationships/hyperlink" Target="https://search.proquest.com/docview/1640476308?accountid=14505" TargetMode="External"/><Relationship Id="rId22" Type="http://schemas.openxmlformats.org/officeDocument/2006/relationships/hyperlink" Target="https://www.scopus.com/inward/record.url?eid=2-s2.0-84960480022&amp;partnerID=40&amp;md5=b0c89dfa3582627694c26b41e0bed34f" TargetMode="External"/><Relationship Id="rId21" Type="http://schemas.openxmlformats.org/officeDocument/2006/relationships/hyperlink" Target="https://www.scopus.com/inward/record.url?eid=2-s2.0-84905241330&amp;partnerID=40&amp;md5=61c82b255fa67d4b072953d07c715187" TargetMode="External"/><Relationship Id="rId24" Type="http://schemas.openxmlformats.org/officeDocument/2006/relationships/hyperlink" Target="https://search.proquest.com/docview/925698604?accountid=14505" TargetMode="External"/><Relationship Id="rId23" Type="http://schemas.openxmlformats.org/officeDocument/2006/relationships/hyperlink" Target="https://www.scopus.com/inward/record.url?eid=2-s2.0-85071284972&amp;partnerID=40&amp;md5=6f20751b244862e5e6d7b292238f3e35" TargetMode="External"/><Relationship Id="rId26" Type="http://schemas.openxmlformats.org/officeDocument/2006/relationships/hyperlink" Target="https://www.scopus.com/inward/record.url?eid=2-s2.0-84893789474&amp;partnerID=40&amp;md5=e582b161eeb99321401c9a453c3b7ae9" TargetMode="External"/><Relationship Id="rId25" Type="http://schemas.openxmlformats.org/officeDocument/2006/relationships/hyperlink" Target="https://www.scopus.com/inward/record.url?eid=2-s2.0-85073978705&amp;partnerID=40&amp;md5=db54f5f864c4cb69e7a6e22b4b23210f" TargetMode="External"/><Relationship Id="rId28" Type="http://schemas.openxmlformats.org/officeDocument/2006/relationships/hyperlink" Target="https://www.scopus.com/inward/record.url?eid=2-s2.0-84896294587&amp;partnerID=40&amp;md5=10c24d85ab0596110164cc8f7ab75dee" TargetMode="External"/><Relationship Id="rId27" Type="http://schemas.openxmlformats.org/officeDocument/2006/relationships/hyperlink" Target="https://www.scopus.com/inward/record.url?eid=2-s2.0-85055998164&amp;partnerID=40&amp;md5=774cbcfc2b8491fa142a1270e5b08ddf" TargetMode="External"/><Relationship Id="rId29" Type="http://schemas.openxmlformats.org/officeDocument/2006/relationships/hyperlink" Target="https://www.scopus.com/inward/record.url?eid=2-s2.0-84865570868&amp;partnerID=40&amp;md5=8af4aaad51c9fb8360498c9ba4079a88"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5067600704&amp;partnerID=40&amp;md5=bf11ed40e4358f3fb4bcb0e2e94fe650" TargetMode="External"/><Relationship Id="rId83" Type="http://schemas.openxmlformats.org/officeDocument/2006/relationships/hyperlink" Target="https://www.scopus.com/inward/record.url?eid=2-s2.0-84953373667&amp;partnerID=40&amp;md5=767109f452d37641d4d856e532721638" TargetMode="External"/><Relationship Id="rId86" Type="http://schemas.openxmlformats.org/officeDocument/2006/relationships/hyperlink" Target="https://www.scopus.com/inward/record.url?eid=2-s2.0-84970003087&amp;partnerID=40&amp;md5=64942aec6d909563a4850f1bebff985d" TargetMode="External"/><Relationship Id="rId85" Type="http://schemas.openxmlformats.org/officeDocument/2006/relationships/hyperlink" Target="https://www.scopus.com/inward/record.url?eid=2-s2.0-84964941377&amp;partnerID=40&amp;md5=5997172f3975c21e6702fc45fd8629f7" TargetMode="External"/><Relationship Id="rId88" Type="http://schemas.openxmlformats.org/officeDocument/2006/relationships/hyperlink" Target="https://www.scopus.com/inward/record.url?eid=2-s2.0-3042600486&amp;partnerID=40&amp;md5=2f7da8af565d4ef778438cbe57a86cb9" TargetMode="External"/><Relationship Id="rId150" Type="http://schemas.openxmlformats.org/officeDocument/2006/relationships/hyperlink" Target="https://www.scopus.com/inward/record.url?eid=2-s2.0-85081613189&amp;partnerID=40&amp;md5=8bf0e7a708c30ca63cf9d459e10339a3" TargetMode="External"/><Relationship Id="rId271" Type="http://schemas.openxmlformats.org/officeDocument/2006/relationships/hyperlink" Target="https://www.scopus.com/inward/record.url?eid=2-s2.0-84874019476&amp;partnerID=40&amp;md5=c666802c515fa8e61dfd124f19dfa9a0" TargetMode="External"/><Relationship Id="rId87" Type="http://schemas.openxmlformats.org/officeDocument/2006/relationships/hyperlink" Target="https://www.scopus.com/inward/record.url?eid=2-s2.0-85021807771&amp;partnerID=40&amp;md5=c891c10d3ffa3ee08dd957449e1fc940" TargetMode="External"/><Relationship Id="rId270" Type="http://schemas.openxmlformats.org/officeDocument/2006/relationships/hyperlink" Target="https://www.scopus.com/inward/record.url?eid=2-s2.0-84873646552&amp;partnerID=40&amp;md5=56caf335242ac0b42bffdf91ae71c011" TargetMode="External"/><Relationship Id="rId89" Type="http://schemas.openxmlformats.org/officeDocument/2006/relationships/hyperlink" Target="https://www.scopus.com/inward/record.url?eid=2-s2.0-84928138088&amp;partnerID=40&amp;md5=7342c11a484eeee7c92fb5e4d3b89b0c" TargetMode="External"/><Relationship Id="rId80" Type="http://schemas.openxmlformats.org/officeDocument/2006/relationships/hyperlink" Target="https://www.scopus.com/inward/record.url?eid=2-s2.0-85026908328&amp;partnerID=40&amp;md5=a1b5adc0f52bbf9c622e46a2c241fd23" TargetMode="External"/><Relationship Id="rId82" Type="http://schemas.openxmlformats.org/officeDocument/2006/relationships/hyperlink" Target="https://www.scopus.com/inward/record.url?eid=2-s2.0-84975830628&amp;partnerID=40&amp;md5=5466ea3c37f40a06ebfd1800c75b6e26" TargetMode="External"/><Relationship Id="rId81" Type="http://schemas.openxmlformats.org/officeDocument/2006/relationships/hyperlink" Target="https://search.proquest.com/docview/1531429019?accountid=14505" TargetMode="External"/><Relationship Id="rId1" Type="http://schemas.openxmlformats.org/officeDocument/2006/relationships/comments" Target="../comments2.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42541574&amp;partnerID=40&amp;md5=873fc34871904c5d47f707aaea578be5"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4931308799&amp;partnerID=40&amp;md5=1d3e6678d1a73cb6c224c7124b13e55a" TargetMode="External"/><Relationship Id="rId269" Type="http://schemas.openxmlformats.org/officeDocument/2006/relationships/hyperlink" Target="https://www.scopus.com/inward/record.url?eid=2-s2.0-84874330188&amp;partnerID=40&amp;md5=923c538157a2a45d6b8efbf2c40aafe7"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47949120530&amp;partnerID=40&amp;md5=131e3662aa060ab5ce9f53a7cb47a636" TargetMode="External"/><Relationship Id="rId264" Type="http://schemas.openxmlformats.org/officeDocument/2006/relationships/hyperlink" Target="https://www.scopus.com/inward/record.url?eid=2-s2.0-84977103765&amp;partnerID=40&amp;md5=6706c4b428bbca82a92dcc404c58325d" TargetMode="External"/><Relationship Id="rId142" Type="http://schemas.openxmlformats.org/officeDocument/2006/relationships/hyperlink" Target="https://www.scopus.com/inward/record.url?eid=2-s2.0-84893449006&amp;partnerID=40&amp;md5=55cc97433fdc464b53a94c462e5a2bd5" TargetMode="External"/><Relationship Id="rId263" Type="http://schemas.openxmlformats.org/officeDocument/2006/relationships/hyperlink" Target="https://www.scopus.com/inward/record.url?eid=2-s2.0-84875358728&amp;partnerID=40&amp;md5=f01388a3c999f2c7fb29bd01b6aa591e" TargetMode="External"/><Relationship Id="rId141" Type="http://schemas.openxmlformats.org/officeDocument/2006/relationships/hyperlink" Target="https://www.scopus.com/inward/record.url?eid=2-s2.0-85036575989&amp;partnerID=40&amp;md5=608f353248d787e187a931d44b0673d1" TargetMode="External"/><Relationship Id="rId262" Type="http://schemas.openxmlformats.org/officeDocument/2006/relationships/hyperlink" Target="https://www.scopus.com/inward/record.url?eid=2-s2.0-84874950606&amp;partnerID=40&amp;md5=7611cc289e644155df4159badbfd328d" TargetMode="External"/><Relationship Id="rId140" Type="http://schemas.openxmlformats.org/officeDocument/2006/relationships/hyperlink" Target="https://www.scopus.com/inward/record.url?eid=2-s2.0-85041434407&amp;partnerID=40&amp;md5=f81c87f5f11398500f114f0105b04954" TargetMode="External"/><Relationship Id="rId261" Type="http://schemas.openxmlformats.org/officeDocument/2006/relationships/hyperlink" Target="https://www.scopus.com/inward/record.url?eid=2-s2.0-84873159988&amp;partnerID=40&amp;md5=875d02ea91d20fa106b4624d183d2c04"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899084642&amp;partnerID=40&amp;md5=b9c8f490a95f4b6f95c548e8899d4d2d" TargetMode="External"/><Relationship Id="rId268" Type="http://schemas.openxmlformats.org/officeDocument/2006/relationships/hyperlink" Target="https://www.scopus.com/inward/record.url?eid=2-s2.0-84872655969&amp;partnerID=40&amp;md5=0fd66eb110e3ac0d0df7d9a9dc9aa9f9"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5044289114&amp;partnerID=40&amp;md5=605394d32142372970bb0b01c3cfa2f9" TargetMode="External"/><Relationship Id="rId267" Type="http://schemas.openxmlformats.org/officeDocument/2006/relationships/hyperlink" Target="https://www.scopus.com/inward/record.url?eid=2-s2.0-84873183937&amp;partnerID=40&amp;md5=63d7b68b1f31171c69d4e7d4bd4214a3"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18820836&amp;partnerID=40&amp;md5=7f010d521881dad8d34d927661d2a451" TargetMode="External"/><Relationship Id="rId266" Type="http://schemas.openxmlformats.org/officeDocument/2006/relationships/hyperlink" Target="https://www.scopus.com/inward/record.url?eid=2-s2.0-84908236447&amp;partnerID=40&amp;md5=b9fc4abf66e31cba1c793c7208f4ed39"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89185462&amp;partnerID=40&amp;md5=da273f0b542e076b14f5b6f49aa28728" TargetMode="External"/><Relationship Id="rId265" Type="http://schemas.openxmlformats.org/officeDocument/2006/relationships/hyperlink" Target="https://www.scopus.com/inward/record.url?eid=2-s2.0-84886929661&amp;partnerID=40&amp;md5=1fe33eb0e0ebb0721807927e3cae5592"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5073308393&amp;partnerID=40&amp;md5=1d378f0bfc6607eeedc0b607f10358d1"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2538412&amp;partnerID=40&amp;md5=84114cc3568608a56eb819a9cc50a806"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54949157265&amp;partnerID=40&amp;md5=4429900a8aa00ca4c739a0caed08d5cf"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89660734&amp;partnerID=40&amp;md5=68ee0c9aefc62c6ac45b53a81befa91e" TargetMode="External"/><Relationship Id="rId138" Type="http://schemas.openxmlformats.org/officeDocument/2006/relationships/hyperlink" Target="https://www.scopus.com/inward/record.url?eid=2-s2.0-85084311246&amp;partnerID=40&amp;md5=21ca2d2eafa18c098b0c3f718da80674" TargetMode="External"/><Relationship Id="rId259" Type="http://schemas.openxmlformats.org/officeDocument/2006/relationships/hyperlink" Target="https://www.scopus.com/inward/record.url?eid=2-s2.0-84877331629&amp;partnerID=40&amp;md5=a67bf53e2fdc379c7d73c252e1132612" TargetMode="External"/><Relationship Id="rId137" Type="http://schemas.openxmlformats.org/officeDocument/2006/relationships/hyperlink" Target="https://www.scopus.com/inward/record.url?eid=2-s2.0-84903455569&amp;partnerID=40&amp;md5=6251132cb1a0917fd4dcf694d82b5588" TargetMode="External"/><Relationship Id="rId258" Type="http://schemas.openxmlformats.org/officeDocument/2006/relationships/hyperlink" Target="https://www.scopus.com/inward/record.url?eid=2-s2.0-84880340522&amp;partnerID=40&amp;md5=f37384d74aed15f8b8c5fb084b7e33a5" TargetMode="External"/><Relationship Id="rId132" Type="http://schemas.openxmlformats.org/officeDocument/2006/relationships/hyperlink" Target="https://www.scopus.com/inward/record.url?eid=2-s2.0-84991396195&amp;partnerID=40&amp;md5=8d06b9e81e5656078911907386392427" TargetMode="External"/><Relationship Id="rId253" Type="http://schemas.openxmlformats.org/officeDocument/2006/relationships/hyperlink" Target="https://www.scopus.com/inward/record.url?eid=2-s2.0-84887844248&amp;partnerID=40&amp;md5=b46ff578959ea17bdccd202b988874ac" TargetMode="External"/><Relationship Id="rId131" Type="http://schemas.openxmlformats.org/officeDocument/2006/relationships/hyperlink" Target="https://www.scopus.com/inward/record.url?eid=2-s2.0-84865440255&amp;partnerID=40&amp;md5=1c96cc60b2be076ba3ab2f45e2fda5d4" TargetMode="External"/><Relationship Id="rId252" Type="http://schemas.openxmlformats.org/officeDocument/2006/relationships/hyperlink" Target="https://www.scopus.com/inward/record.url?eid=2-s2.0-84922671054&amp;partnerID=40&amp;md5=549becc568af4fced8e2751e0d45dccd" TargetMode="External"/><Relationship Id="rId130" Type="http://schemas.openxmlformats.org/officeDocument/2006/relationships/hyperlink" Target="https://www.scopus.com/inward/record.url?eid=2-s2.0-85021362461&amp;partnerID=40&amp;md5=ec83eb24a382c494915075ad06303120" TargetMode="External"/><Relationship Id="rId251" Type="http://schemas.openxmlformats.org/officeDocument/2006/relationships/hyperlink" Target="https://www.scopus.com/inward/record.url?eid=2-s2.0-84887232663&amp;partnerID=40&amp;md5=7aded7d4bb11cd958c85c21bf88806c9" TargetMode="External"/><Relationship Id="rId250" Type="http://schemas.openxmlformats.org/officeDocument/2006/relationships/hyperlink" Target="https://www.scopus.com/inward/record.url?eid=2-s2.0-84921065084&amp;partnerID=40&amp;md5=3cb850e372f0738ad91958462134d26b" TargetMode="External"/><Relationship Id="rId136" Type="http://schemas.openxmlformats.org/officeDocument/2006/relationships/hyperlink" Target="https://www.scopus.com/inward/record.url?eid=2-s2.0-0033979579&amp;partnerID=40&amp;md5=dfab72fd7140b2c5626181d8a9a67b59" TargetMode="External"/><Relationship Id="rId257" Type="http://schemas.openxmlformats.org/officeDocument/2006/relationships/hyperlink" Target="https://www.scopus.com/inward/record.url?eid=2-s2.0-84881514411&amp;partnerID=40&amp;md5=a1184f6e347383ee1ce7a29b81ec78be" TargetMode="External"/><Relationship Id="rId135" Type="http://schemas.openxmlformats.org/officeDocument/2006/relationships/hyperlink" Target="https://www.scopus.com/inward/record.url?eid=2-s2.0-85064128108&amp;partnerID=40&amp;md5=bc4ac7e287390f33ac526cca066456f1" TargetMode="External"/><Relationship Id="rId256" Type="http://schemas.openxmlformats.org/officeDocument/2006/relationships/hyperlink" Target="https://www.scopus.com/inward/record.url?eid=2-s2.0-84884752674&amp;partnerID=40&amp;md5=27776f802b4d73c6b8cbc8c307f4811f" TargetMode="External"/><Relationship Id="rId134" Type="http://schemas.openxmlformats.org/officeDocument/2006/relationships/hyperlink" Target="https://www.scopus.com/inward/record.url?eid=2-s2.0-85056451981&amp;partnerID=40&amp;md5=bc6d98cf96cb5215640aaefd7ed6fe91" TargetMode="External"/><Relationship Id="rId255" Type="http://schemas.openxmlformats.org/officeDocument/2006/relationships/hyperlink" Target="https://www.scopus.com/inward/record.url?eid=2-s2.0-84880343812&amp;partnerID=40&amp;md5=fa33d5d41462daeccd24a31f6fbd2acf" TargetMode="External"/><Relationship Id="rId133" Type="http://schemas.openxmlformats.org/officeDocument/2006/relationships/hyperlink" Target="https://www.scopus.com/inward/record.url?eid=2-s2.0-84901982257&amp;partnerID=40&amp;md5=a5e01e04cb612e69091ba38618a6f7d6" TargetMode="External"/><Relationship Id="rId254" Type="http://schemas.openxmlformats.org/officeDocument/2006/relationships/hyperlink" Target="https://www.scopus.com/inward/record.url?eid=2-s2.0-84884797480&amp;partnerID=40&amp;md5=b09f09d7e863c41e45d2d24a59cc081e" TargetMode="External"/><Relationship Id="rId62" Type="http://schemas.openxmlformats.org/officeDocument/2006/relationships/hyperlink" Target="https://www.scopus.com/inward/record.url?eid=2-s2.0-85084291636&amp;partnerID=40&amp;md5=ef3137eb5cf00138bbba9c08c79aa9e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5034760471&amp;partnerID=40&amp;md5=6f9ca4f0c8fe992304460b7c70b70644"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72249852&amp;partnerID=40&amp;md5=f4f03d0d309f2e14784052a65b9cd99a"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12027492&amp;partnerID=40&amp;md5=330973a55f6c52a3b7008b26efce4582" TargetMode="External"/><Relationship Id="rId170" Type="http://schemas.openxmlformats.org/officeDocument/2006/relationships/hyperlink" Target="https://www.scopus.com/inward/record.url?eid=2-s2.0-85054789893&amp;partnerID=40&amp;md5=c6c54a46bfe58b2d43bae541b3afc13d" TargetMode="External"/><Relationship Id="rId291" Type="http://schemas.openxmlformats.org/officeDocument/2006/relationships/hyperlink" Target="https://www.scopus.com/inward/record.url?eid=2-s2.0-0036383706&amp;partnerID=40&amp;md5=46ca692d6b1212c6420d0970de2e4433"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147019&amp;partnerID=40&amp;md5=a32f91efaf14153e6de4ee340344deaa"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4940541889&amp;partnerID=40&amp;md5=4574be13743a6eb200d46c04e1720e57" TargetMode="External"/><Relationship Id="rId286" Type="http://schemas.openxmlformats.org/officeDocument/2006/relationships/hyperlink" Target="https://www.scopus.com/inward/record.url?eid=2-s2.0-54949143545&amp;partnerID=40&amp;md5=bdaefb4f5745a81e1b7dab631477a0d4"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83002212&amp;partnerID=40&amp;md5=fde064bf9de87b0953ea10df44e2b95b" TargetMode="External"/><Relationship Id="rId285" Type="http://schemas.openxmlformats.org/officeDocument/2006/relationships/hyperlink" Target="https://www.scopus.com/inward/record.url?eid=2-s2.0-57149126384&amp;partnerID=40&amp;md5=7bf737e1e6f314f3fb1a7bc0f25fa0ee" TargetMode="External"/><Relationship Id="rId163" Type="http://schemas.openxmlformats.org/officeDocument/2006/relationships/hyperlink" Target="https://www.scopus.com/inward/record.url?eid=2-s2.0-84929158304&amp;partnerID=40&amp;md5=f2f83937059978725171e48b05b56539" TargetMode="External"/><Relationship Id="rId284" Type="http://schemas.openxmlformats.org/officeDocument/2006/relationships/hyperlink" Target="https://www.scopus.com/inward/record.url?eid=2-s2.0-60749092795&amp;partnerID=40&amp;md5=6ad974b3c40e6077bbcfa780a73620e4" TargetMode="External"/><Relationship Id="rId162" Type="http://schemas.openxmlformats.org/officeDocument/2006/relationships/hyperlink" Target="https://www.scopus.com/inward/record.url?eid=2-s2.0-84995479960&amp;partnerID=40&amp;md5=81b5c788f55adca5fe552c7e07c894d2" TargetMode="External"/><Relationship Id="rId283" Type="http://schemas.openxmlformats.org/officeDocument/2006/relationships/hyperlink" Target="https://www.scopus.com/inward/record.url?eid=2-s2.0-77952786202&amp;partnerID=40&amp;md5=fe680e728ab67c4f975f8f6d8bd90582" TargetMode="External"/><Relationship Id="rId169" Type="http://schemas.openxmlformats.org/officeDocument/2006/relationships/hyperlink" Target="https://www.scopus.com/inward/record.url?eid=2-s2.0-85052509272&amp;partnerID=40&amp;md5=ce50534dba32fb54b4eb86557c34a255" TargetMode="External"/><Relationship Id="rId168" Type="http://schemas.openxmlformats.org/officeDocument/2006/relationships/hyperlink" Target="https://www.scopus.com/inward/record.url?eid=2-s2.0-84962855334&amp;partnerID=40&amp;md5=f079e0ba3db6fa491927e1118e086d5f" TargetMode="External"/><Relationship Id="rId289" Type="http://schemas.openxmlformats.org/officeDocument/2006/relationships/hyperlink" Target="https://www.scopus.com/inward/record.url?eid=2-s2.0-0141879482&amp;partnerID=40&amp;md5=46a324f730e584633561200f1ae6901c" TargetMode="External"/><Relationship Id="rId167" Type="http://schemas.openxmlformats.org/officeDocument/2006/relationships/hyperlink" Target="https://www.scopus.com/inward/record.url?eid=2-s2.0-84951103993&amp;partnerID=40&amp;md5=b5756dc84c9e45a9b9c2d9d60d08d5c0" TargetMode="External"/><Relationship Id="rId288" Type="http://schemas.openxmlformats.org/officeDocument/2006/relationships/hyperlink" Target="https://www.scopus.com/inward/record.url?eid=2-s2.0-2142644460&amp;partnerID=40&amp;md5=b098e7ce9c168428c0b9a5a83a95d482" TargetMode="External"/><Relationship Id="rId166" Type="http://schemas.openxmlformats.org/officeDocument/2006/relationships/hyperlink" Target="https://www.scopus.com/inward/record.url?eid=2-s2.0-85040225624&amp;partnerID=40&amp;md5=d6f32c843286d96cf31b3d872eeccb30" TargetMode="External"/><Relationship Id="rId287" Type="http://schemas.openxmlformats.org/officeDocument/2006/relationships/hyperlink" Target="https://www.scopus.com/inward/record.url?eid=2-s2.0-33749831842&amp;partnerID=40&amp;md5=ee992782e5b33edfd615e7b87f3b2285"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7319232&amp;partnerID=40&amp;md5=224aadad199839ebf10555473d19058d"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64958169&amp;partnerID=40&amp;md5=f91d50f4b148273641dbcbb7244f3d74" TargetMode="External"/><Relationship Id="rId282" Type="http://schemas.openxmlformats.org/officeDocument/2006/relationships/hyperlink" Target="https://www.scopus.com/inward/record.url?eid=2-s2.0-78651240073&amp;partnerID=40&amp;md5=fbeb0a0295b13e6be24520e9c1ff43e1"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894294903&amp;partnerID=40&amp;md5=e980fb0d79cbc12c24c68498128d56fc" TargetMode="External"/><Relationship Id="rId281" Type="http://schemas.openxmlformats.org/officeDocument/2006/relationships/hyperlink" Target="https://www.scopus.com/inward/record.url?eid=2-s2.0-79953195581&amp;partnerID=40&amp;md5=c46442bfe4b4f8c1b7d65f77ec443c0c"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60859811&amp;partnerID=40&amp;md5=e3d9a20e57eba9367e53455e8b81db7b"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67650221268&amp;partnerID=40&amp;md5=ad51172c90e9993119b85a9f3a74e0ab"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75351261&amp;partnerID=40&amp;md5=b02e10fe2572d2d21628c469bd873a20" TargetMode="External"/><Relationship Id="rId275" Type="http://schemas.openxmlformats.org/officeDocument/2006/relationships/hyperlink" Target="https://www.scopus.com/inward/record.url?eid=2-s2.0-84873871118&amp;partnerID=40&amp;md5=0a06fa62d1a2a021650dbc027b3be7ae"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47369290&amp;partnerID=40&amp;md5=706a0021f402aa9062a8dbc019816e7d" TargetMode="External"/><Relationship Id="rId274" Type="http://schemas.openxmlformats.org/officeDocument/2006/relationships/hyperlink" Target="https://www.scopus.com/inward/record.url?eid=2-s2.0-84880911271&amp;partnerID=40&amp;md5=a8a53de5db97856927c496f7caadacc1" TargetMode="External"/><Relationship Id="rId152" Type="http://schemas.openxmlformats.org/officeDocument/2006/relationships/hyperlink" Target="https://www.scopus.com/inward/record.url?eid=2-s2.0-85020126183&amp;partnerID=40&amp;md5=dcd5aef95a2490b1297b686edd4088bb" TargetMode="External"/><Relationship Id="rId273" Type="http://schemas.openxmlformats.org/officeDocument/2006/relationships/hyperlink" Target="https://www.scopus.com/inward/record.url?eid=2-s2.0-84887189996&amp;partnerID=40&amp;md5=a1ec772a892aaad8360538c157a113ae" TargetMode="External"/><Relationship Id="rId151" Type="http://schemas.openxmlformats.org/officeDocument/2006/relationships/hyperlink" Target="https://www.scopus.com/inward/record.url?eid=2-s2.0-84943365366&amp;partnerID=40&amp;md5=59baa37d479d9ab485e61c20c7fecc6e" TargetMode="External"/><Relationship Id="rId272" Type="http://schemas.openxmlformats.org/officeDocument/2006/relationships/hyperlink" Target="https://www.scopus.com/inward/record.url?eid=2-s2.0-84871422841&amp;partnerID=40&amp;md5=ea25f62dfb2958adc20d6983c8044b96" TargetMode="External"/><Relationship Id="rId158" Type="http://schemas.openxmlformats.org/officeDocument/2006/relationships/hyperlink" Target="https://www.scopus.com/inward/record.url?eid=2-s2.0-85013078266&amp;partnerID=40&amp;md5=ec8aa50411d0a54606914ca069b495bb" TargetMode="External"/><Relationship Id="rId279" Type="http://schemas.openxmlformats.org/officeDocument/2006/relationships/hyperlink" Target="https://www.scopus.com/inward/record.url?eid=2-s2.0-81155137789&amp;partnerID=40&amp;md5=5405bb475b8ffe4a2d93c9935e4308bf" TargetMode="External"/><Relationship Id="rId157" Type="http://schemas.openxmlformats.org/officeDocument/2006/relationships/hyperlink" Target="https://www.scopus.com/inward/record.url?eid=2-s2.0-85046907523&amp;partnerID=40&amp;md5=8bb8ac7a3150d045b288acb6d867577d" TargetMode="External"/><Relationship Id="rId278" Type="http://schemas.openxmlformats.org/officeDocument/2006/relationships/hyperlink" Target="https://www.scopus.com/inward/record.url?eid=2-s2.0-84868207822&amp;partnerID=40&amp;md5=16a517edad8abe47989a691bf143c758" TargetMode="External"/><Relationship Id="rId156" Type="http://schemas.openxmlformats.org/officeDocument/2006/relationships/hyperlink" Target="https://www.scopus.com/inward/record.url?eid=2-s2.0-85041927061&amp;partnerID=40&amp;md5=c253cfc451c01efb59abd1c5f40f09f1" TargetMode="External"/><Relationship Id="rId277" Type="http://schemas.openxmlformats.org/officeDocument/2006/relationships/hyperlink" Target="https://www.scopus.com/inward/record.url?eid=2-s2.0-84879101477&amp;partnerID=40&amp;md5=83e885fbbf490cc464c5198c672d77da" TargetMode="External"/><Relationship Id="rId155" Type="http://schemas.openxmlformats.org/officeDocument/2006/relationships/hyperlink" Target="https://www.scopus.com/inward/record.url?eid=2-s2.0-85032711113&amp;partnerID=40&amp;md5=689ad9c64fbe97a67f5b025187156b4d" TargetMode="External"/><Relationship Id="rId276" Type="http://schemas.openxmlformats.org/officeDocument/2006/relationships/hyperlink" Target="https://www.scopus.com/inward/record.url?eid=2-s2.0-84884594477&amp;partnerID=40&amp;md5=44bef3c31a27e6cb9474ecaa63ba975f" TargetMode="External"/><Relationship Id="rId107" Type="http://schemas.openxmlformats.org/officeDocument/2006/relationships/hyperlink" Target="https://www.scopus.com/inward/record.url?eid=2-s2.0-84925946340&amp;partnerID=40&amp;md5=950659587166a9a1ce573ba7381bbec1" TargetMode="External"/><Relationship Id="rId228" Type="http://schemas.openxmlformats.org/officeDocument/2006/relationships/hyperlink" Target="https://www.scopus.com/inward/record.url?eid=2-s2.0-85078705957&amp;partnerID=40&amp;md5=8b94bc1a2d8b5c94720b90e92f77966d" TargetMode="External"/><Relationship Id="rId106" Type="http://schemas.openxmlformats.org/officeDocument/2006/relationships/hyperlink" Target="https://www.scopus.com/inward/record.url?eid=2-s2.0-85031805790&amp;partnerID=40&amp;md5=d8f561cc4eddc87d935b72c1f80a79ed"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4862651043&amp;partnerID=40&amp;md5=6735c943ea562956f137e1a7a716af1c"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5044320742&amp;partnerID=40&amp;md5=8a9de06a21a30f79f6210f1648303286"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17247784&amp;partnerID=40&amp;md5=431817751fc0350fadf84105c5f5f112" TargetMode="External"/><Relationship Id="rId108" Type="http://schemas.openxmlformats.org/officeDocument/2006/relationships/hyperlink" Target="https://www.scopus.com/inward/record.url?eid=2-s2.0-84952683314&amp;partnerID=40&amp;md5=80d888616407f4a97049bee8c2482428"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5047598385&amp;partnerID=40&amp;md5=e2c6ae605dee20ce3c4a60f1e683899b"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60849123923&amp;partnerID=40&amp;md5=f9a71223db63e9098487e591f32a6fbd"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84989871312&amp;partnerID=40&amp;md5=8008f64b3949ab8924b27862cb34a913"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892899483&amp;partnerID=40&amp;md5=b7c15aebfe368b942958439a5dbd60bc" TargetMode="External"/><Relationship Id="rId221" Type="http://schemas.openxmlformats.org/officeDocument/2006/relationships/hyperlink" Target="https://www.scopus.com/inward/record.url?eid=2-s2.0-84894282240&amp;partnerID=40&amp;md5=908a1d0a43c517ba3907126970299ce9"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5017214364&amp;partnerID=40&amp;md5=072313dfbe5a09eab356b6e16c222bb1"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906057808&amp;partnerID=40&amp;md5=90fa624c04f0b73d74a3e94dcdf3c56c"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77954863144&amp;partnerID=40&amp;md5=4bc1edbd1c46b4bdacd13c5154e4679f" TargetMode="External"/><Relationship Id="rId128" Type="http://schemas.openxmlformats.org/officeDocument/2006/relationships/hyperlink" Target="https://www.scopus.com/inward/record.url?eid=2-s2.0-85026410957&amp;partnerID=40&amp;md5=1be36bdb09ba0c3acb8014ca394d7e14" TargetMode="External"/><Relationship Id="rId249" Type="http://schemas.openxmlformats.org/officeDocument/2006/relationships/hyperlink" Target="https://www.scopus.com/inward/record.url?eid=2-s2.0-84910002759&amp;partnerID=40&amp;md5=9f670475f67d00f5bc3631badaa2c7bd" TargetMode="External"/><Relationship Id="rId127" Type="http://schemas.openxmlformats.org/officeDocument/2006/relationships/hyperlink" Target="https://www.scopus.com/inward/record.url?eid=2-s2.0-85034632901&amp;partnerID=40&amp;md5=63c2eb6e131f76eb27d1c2380cefdcef" TargetMode="External"/><Relationship Id="rId248" Type="http://schemas.openxmlformats.org/officeDocument/2006/relationships/hyperlink" Target="https://www.scopus.com/inward/record.url?eid=2-s2.0-84887374127&amp;partnerID=40&amp;md5=3eb30a22c539ffca21cdbb3b1d424f56" TargetMode="External"/><Relationship Id="rId126" Type="http://schemas.openxmlformats.org/officeDocument/2006/relationships/hyperlink" Target="https://www.scopus.com/inward/record.url?eid=2-s2.0-84930937447&amp;partnerID=40&amp;md5=34311ba528e0aef3e42b0c8fa429668f" TargetMode="External"/><Relationship Id="rId247" Type="http://schemas.openxmlformats.org/officeDocument/2006/relationships/hyperlink" Target="https://www.scopus.com/inward/record.url?eid=2-s2.0-84898545717&amp;partnerID=40&amp;md5=8c82490098b37a1c3a20ea75b2f30306" TargetMode="External"/><Relationship Id="rId121" Type="http://schemas.openxmlformats.org/officeDocument/2006/relationships/hyperlink" Target="https://www.scopus.com/inward/record.url?eid=2-s2.0-85079560683&amp;partnerID=40&amp;md5=1ec9f85de57701ec4bc94ba6126f4b39" TargetMode="External"/><Relationship Id="rId242" Type="http://schemas.openxmlformats.org/officeDocument/2006/relationships/hyperlink" Target="https://www.scopus.com/inward/record.url?eid=2-s2.0-85015256857&amp;partnerID=40&amp;md5=ef1281ffd5b392b64e1fb57c7cfd42d2" TargetMode="External"/><Relationship Id="rId120" Type="http://schemas.openxmlformats.org/officeDocument/2006/relationships/hyperlink" Target="https://www.scopus.com/inward/record.url?eid=2-s2.0-84955620903&amp;partnerID=40&amp;md5=23d7bd2575b05d9ca831b5ea9922135f" TargetMode="External"/><Relationship Id="rId241" Type="http://schemas.openxmlformats.org/officeDocument/2006/relationships/hyperlink" Target="https://www.scopus.com/inward/record.url?eid=2-s2.0-85002326541&amp;partnerID=40&amp;md5=2f5e0da9c5e3a93d2f94996a4438093d" TargetMode="External"/><Relationship Id="rId240" Type="http://schemas.openxmlformats.org/officeDocument/2006/relationships/hyperlink" Target="https://www.scopus.com/inward/record.url?eid=2-s2.0-85010310647&amp;partnerID=40&amp;md5=a6720b0b9c44d0813ad976a00f37ddd9" TargetMode="External"/><Relationship Id="rId125" Type="http://schemas.openxmlformats.org/officeDocument/2006/relationships/hyperlink" Target="https://www.scopus.com/inward/record.url?eid=2-s2.0-85072168367&amp;partnerID=40&amp;md5=c5b192b510a2f55b67708486dfef254c" TargetMode="External"/><Relationship Id="rId246" Type="http://schemas.openxmlformats.org/officeDocument/2006/relationships/hyperlink" Target="https://www.scopus.com/inward/record.url?eid=2-s2.0-84907525797&amp;partnerID=40&amp;md5=16c1300eaa19b7cd0210f3e62f10113a" TargetMode="External"/><Relationship Id="rId124" Type="http://schemas.openxmlformats.org/officeDocument/2006/relationships/hyperlink" Target="https://www.scopus.com/inward/record.url?eid=2-s2.0-85037355932&amp;partnerID=40&amp;md5=e317dad514ac91b4cec3c4588295e93f" TargetMode="External"/><Relationship Id="rId245" Type="http://schemas.openxmlformats.org/officeDocument/2006/relationships/hyperlink" Target="https://www.scopus.com/inward/record.url?eid=2-s2.0-84924375714&amp;partnerID=40&amp;md5=219fbb292ccf7469b6ba5270d3bcb7a7" TargetMode="External"/><Relationship Id="rId123" Type="http://schemas.openxmlformats.org/officeDocument/2006/relationships/hyperlink" Target="https://www.scopus.com/inward/record.url?eid=2-s2.0-85048744926&amp;partnerID=40&amp;md5=0faa5aba03e35059dd1303dc052b19aa" TargetMode="External"/><Relationship Id="rId244" Type="http://schemas.openxmlformats.org/officeDocument/2006/relationships/hyperlink" Target="https://www.scopus.com/inward/record.url?eid=2-s2.0-84874945611&amp;partnerID=40&amp;md5=53d07340dd14fc4213bd3a0a6cfa582d" TargetMode="External"/><Relationship Id="rId122" Type="http://schemas.openxmlformats.org/officeDocument/2006/relationships/hyperlink" Target="https://www.scopus.com/inward/record.url?eid=2-s2.0-84942502289&amp;partnerID=40&amp;md5=b1ec3c4cfad1978da429fec9fa36ebf7" TargetMode="External"/><Relationship Id="rId243" Type="http://schemas.openxmlformats.org/officeDocument/2006/relationships/hyperlink" Target="https://www.scopus.com/inward/record.url?eid=2-s2.0-84903158566&amp;partnerID=40&amp;md5=9e01fda29606be67bfb57c6f7e486a53" TargetMode="External"/><Relationship Id="rId95" Type="http://schemas.openxmlformats.org/officeDocument/2006/relationships/hyperlink" Target="https://www.scopus.com/inward/record.url?eid=2-s2.0-85057181205&amp;partnerID=40&amp;md5=9874831c73ca02a523a581692c58ea8b" TargetMode="External"/><Relationship Id="rId94" Type="http://schemas.openxmlformats.org/officeDocument/2006/relationships/hyperlink" Target="https://www.scopus.com/inward/record.url?eid=2-s2.0-85008354783&amp;partnerID=40&amp;md5=b36bd8b02bb68eae5323773693696439" TargetMode="External"/><Relationship Id="rId97" Type="http://schemas.openxmlformats.org/officeDocument/2006/relationships/hyperlink" Target="https://www.scopus.com/inward/record.url?eid=2-s2.0-85071723994&amp;partnerID=40&amp;md5=6072c062d02957afad16e98861ad7d98" TargetMode="External"/><Relationship Id="rId96" Type="http://schemas.openxmlformats.org/officeDocument/2006/relationships/hyperlink" Target="https://www.scopus.com/inward/record.url?eid=2-s2.0-0036322125&amp;partnerID=40&amp;md5=b833aeea5eac632e673d4110073d2e3d" TargetMode="External"/><Relationship Id="rId99" Type="http://schemas.openxmlformats.org/officeDocument/2006/relationships/hyperlink" Target="https://www.scopus.com/inward/record.url?eid=2-s2.0-85073413272&amp;partnerID=40&amp;md5=e2a5efab64301daed0b71010e0714a8a" TargetMode="External"/><Relationship Id="rId98" Type="http://schemas.openxmlformats.org/officeDocument/2006/relationships/hyperlink" Target="https://www.scopus.com/inward/record.url?eid=2-s2.0-84971659682&amp;partnerID=40&amp;md5=35c4abb44c5bec53bda99c68f6cb78a0" TargetMode="External"/><Relationship Id="rId91" Type="http://schemas.openxmlformats.org/officeDocument/2006/relationships/hyperlink" Target="https://www.scopus.com/inward/record.url?eid=2-s2.0-85072804794&amp;partnerID=40&amp;md5=74695fc50a65975fce99b54771d1c96e" TargetMode="External"/><Relationship Id="rId90" Type="http://schemas.openxmlformats.org/officeDocument/2006/relationships/hyperlink" Target="https://www.scopus.com/inward/record.url?eid=2-s2.0-84883291728&amp;partnerID=40&amp;md5=4a979924b7e79eeab313fa788a525b60" TargetMode="External"/><Relationship Id="rId93" Type="http://schemas.openxmlformats.org/officeDocument/2006/relationships/hyperlink" Target="https://www.scopus.com/inward/record.url?eid=2-s2.0-85021845865&amp;partnerID=40&amp;md5=463e1cc4f2daff414375b94d6245a038" TargetMode="External"/><Relationship Id="rId92" Type="http://schemas.openxmlformats.org/officeDocument/2006/relationships/hyperlink" Target="https://www.scopus.com/inward/record.url?eid=2-s2.0-85059326398&amp;partnerID=40&amp;md5=fbe78e85f2734e9a42526a66b03c9bc6" TargetMode="External"/><Relationship Id="rId118" Type="http://schemas.openxmlformats.org/officeDocument/2006/relationships/hyperlink" Target="https://www.scopus.com/inward/record.url?eid=2-s2.0-84923573004&amp;partnerID=40&amp;md5=f8619d622c26e95fab2a9b11781d8979" TargetMode="External"/><Relationship Id="rId239" Type="http://schemas.openxmlformats.org/officeDocument/2006/relationships/hyperlink" Target="https://www.scopus.com/inward/record.url?eid=2-s2.0-85031105498&amp;partnerID=40&amp;md5=12fd914e3c88f1fb4b77d97445ad6f50" TargetMode="External"/><Relationship Id="rId117" Type="http://schemas.openxmlformats.org/officeDocument/2006/relationships/hyperlink" Target="https://www.scopus.com/inward/record.url?eid=2-s2.0-63149153313&amp;partnerID=40&amp;md5=5294f424ea43097c6c4ec480159fcae1"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85091018268&amp;partnerID=40&amp;md5=ef53e59683af7297747c5ab1afd89058"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46649110761&amp;partnerID=40&amp;md5=1e1d1b6264bd82feb1cfd636b971e104"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1519611&amp;partnerID=40&amp;md5=093866827b0580d1a6b8c1e25e8d819b" TargetMode="External"/><Relationship Id="rId110" Type="http://schemas.openxmlformats.org/officeDocument/2006/relationships/hyperlink" Target="https://www.scopus.com/inward/record.url?eid=2-s2.0-85025376785&amp;partnerID=40&amp;md5=bba58acffa6058f02ba165bcbfaa5d0a"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85047509834&amp;partnerID=40&amp;md5=b75fd77a3c389967bc3b94be03bc43f3"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37664897&amp;partnerID=40&amp;md5=045e58d3dfa655bc84b2e1f814351fd1"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4881937214&amp;partnerID=40&amp;md5=35b722df03cb968b833ac3882f620d9c"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5014393540&amp;partnerID=40&amp;md5=ab5e7082a7307d5de5332905a2c95d4e"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5083582424&amp;partnerID=40&amp;md5=92da66b64acf44123a7162242dd4de7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7" max="17" width="14.43"/>
    <col customWidth="1" min="22" max="23" width="10.14"/>
    <col customWidth="1" min="30" max="30" width="21.71"/>
    <col customWidth="1" min="65" max="82" width="48.29"/>
  </cols>
  <sheetData>
    <row r="1">
      <c r="A1" s="1"/>
      <c r="B1" s="2"/>
      <c r="C1" s="2"/>
      <c r="D1" s="2"/>
      <c r="E1" s="3" t="s">
        <v>0</v>
      </c>
      <c r="F1" s="2"/>
      <c r="G1" s="2"/>
      <c r="H1" s="2"/>
      <c r="I1" s="2"/>
      <c r="J1" s="4"/>
      <c r="K1" s="5" t="s">
        <v>1</v>
      </c>
      <c r="L1" s="4"/>
      <c r="M1" s="4"/>
      <c r="N1" s="4"/>
      <c r="O1" s="6"/>
      <c r="P1" s="6"/>
      <c r="Q1" s="6"/>
      <c r="R1" s="7"/>
      <c r="S1" s="7"/>
      <c r="T1" s="7"/>
      <c r="U1" s="7"/>
      <c r="V1" s="7"/>
      <c r="W1" s="7"/>
      <c r="X1" s="8"/>
      <c r="Y1" s="8"/>
      <c r="Z1" s="8"/>
      <c r="AA1" s="8"/>
      <c r="AB1" s="9" t="s">
        <v>2</v>
      </c>
      <c r="AC1" s="8"/>
      <c r="AD1" s="8"/>
      <c r="AE1" s="8"/>
      <c r="AF1" s="8"/>
      <c r="AG1" s="8"/>
      <c r="AH1" s="8"/>
      <c r="AI1" s="8"/>
      <c r="AJ1" s="10"/>
      <c r="AK1" s="10"/>
      <c r="AL1" s="10"/>
      <c r="AM1" s="10"/>
      <c r="AN1" s="10"/>
      <c r="AO1" s="11" t="s">
        <v>3</v>
      </c>
      <c r="AP1" s="10"/>
      <c r="AQ1" s="10"/>
      <c r="AR1" s="10"/>
      <c r="AS1" s="10"/>
      <c r="AT1" s="10"/>
      <c r="AU1" s="10"/>
      <c r="AV1" s="10"/>
      <c r="AW1" s="10"/>
      <c r="AX1" s="12"/>
      <c r="AY1" s="12"/>
      <c r="AZ1" s="13" t="s">
        <v>4</v>
      </c>
      <c r="BA1" s="13"/>
      <c r="BB1" s="12"/>
      <c r="BC1" s="12"/>
      <c r="BD1" s="12"/>
      <c r="BE1" s="12"/>
      <c r="BF1" s="12"/>
      <c r="BG1" s="12"/>
      <c r="BH1" s="12"/>
      <c r="BI1" s="12"/>
      <c r="BJ1" s="12"/>
      <c r="BK1" s="14"/>
      <c r="BL1" s="14"/>
      <c r="BM1" s="14"/>
      <c r="BN1" s="14"/>
      <c r="BO1" s="14"/>
      <c r="BP1" s="14"/>
      <c r="BQ1" s="14"/>
      <c r="BR1" s="14"/>
      <c r="BS1" s="14"/>
      <c r="BT1" s="14"/>
      <c r="BU1" s="14"/>
      <c r="BV1" s="14"/>
      <c r="BW1" s="14"/>
      <c r="BX1" s="14"/>
      <c r="BY1" s="14"/>
      <c r="BZ1" s="14"/>
      <c r="CA1" s="14"/>
      <c r="CB1" s="14"/>
      <c r="CC1" s="14"/>
      <c r="CD1" s="14"/>
    </row>
    <row r="2">
      <c r="A2" s="2"/>
      <c r="B2" s="2"/>
      <c r="C2" s="2"/>
      <c r="D2" s="2"/>
      <c r="E2" s="2"/>
      <c r="F2" s="2"/>
      <c r="G2" s="2"/>
      <c r="H2" s="2"/>
      <c r="I2" s="2"/>
      <c r="J2" s="4"/>
      <c r="K2" s="4"/>
      <c r="L2" s="4"/>
      <c r="M2" s="4"/>
      <c r="N2" s="4"/>
      <c r="O2" s="15" t="s">
        <v>5</v>
      </c>
      <c r="P2" s="16"/>
      <c r="Q2" s="17"/>
      <c r="R2" s="18" t="s">
        <v>6</v>
      </c>
      <c r="S2" s="19"/>
      <c r="T2" s="19"/>
      <c r="U2" s="19"/>
      <c r="V2" s="7"/>
      <c r="W2" s="7"/>
      <c r="X2" s="8" t="s">
        <v>7</v>
      </c>
      <c r="Y2" s="8" t="s">
        <v>7</v>
      </c>
      <c r="Z2" s="8" t="s">
        <v>7</v>
      </c>
      <c r="AA2" s="8" t="s">
        <v>8</v>
      </c>
      <c r="AB2" s="8" t="s">
        <v>8</v>
      </c>
      <c r="AC2" s="8" t="s">
        <v>9</v>
      </c>
      <c r="AD2" s="8" t="s">
        <v>9</v>
      </c>
      <c r="AE2" s="8" t="s">
        <v>9</v>
      </c>
      <c r="AF2" s="8" t="s">
        <v>9</v>
      </c>
      <c r="AG2" s="8" t="s">
        <v>10</v>
      </c>
      <c r="AH2" s="20" t="s">
        <v>10</v>
      </c>
      <c r="AI2" s="20" t="s">
        <v>10</v>
      </c>
      <c r="AJ2" s="10"/>
      <c r="AK2" s="10"/>
      <c r="AL2" s="10"/>
      <c r="AM2" s="10"/>
      <c r="AN2" s="10"/>
      <c r="AO2" s="10"/>
      <c r="AP2" s="10"/>
      <c r="AQ2" s="10"/>
      <c r="AR2" s="10"/>
      <c r="AS2" s="10"/>
      <c r="AT2" s="10"/>
      <c r="AU2" s="10"/>
      <c r="AV2" s="10"/>
      <c r="AW2" s="10"/>
      <c r="AX2" s="21" t="s">
        <v>11</v>
      </c>
      <c r="AY2" s="21" t="s">
        <v>11</v>
      </c>
      <c r="AZ2" s="21" t="s">
        <v>11</v>
      </c>
      <c r="BA2" s="21"/>
      <c r="BB2" s="21"/>
      <c r="BC2" s="21" t="s">
        <v>7</v>
      </c>
      <c r="BD2" s="22" t="s">
        <v>12</v>
      </c>
      <c r="BE2" s="21" t="s">
        <v>8</v>
      </c>
      <c r="BF2" s="21" t="s">
        <v>8</v>
      </c>
      <c r="BG2" s="21" t="s">
        <v>8</v>
      </c>
      <c r="BH2" s="21" t="s">
        <v>9</v>
      </c>
      <c r="BI2" s="21" t="s">
        <v>9</v>
      </c>
      <c r="BJ2" s="22" t="s">
        <v>9</v>
      </c>
      <c r="BK2" s="14"/>
      <c r="BL2" s="14"/>
      <c r="BM2" s="14"/>
      <c r="BN2" s="14"/>
      <c r="BO2" s="14"/>
      <c r="BP2" s="14"/>
      <c r="BQ2" s="14"/>
      <c r="BR2" s="14"/>
      <c r="BS2" s="14"/>
      <c r="BT2" s="14"/>
      <c r="BU2" s="14"/>
      <c r="BV2" s="14"/>
      <c r="BW2" s="14"/>
      <c r="BX2" s="14"/>
      <c r="BY2" s="14"/>
      <c r="BZ2" s="14"/>
      <c r="CA2" s="14"/>
      <c r="CB2" s="14"/>
      <c r="CC2" s="14"/>
      <c r="CD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8" t="s">
        <v>29</v>
      </c>
      <c r="R3" s="29" t="s">
        <v>30</v>
      </c>
      <c r="S3" s="29" t="s">
        <v>31</v>
      </c>
      <c r="T3" s="29" t="s">
        <v>32</v>
      </c>
      <c r="U3" s="29" t="s">
        <v>33</v>
      </c>
      <c r="V3" s="29" t="s">
        <v>34</v>
      </c>
      <c r="W3" s="29" t="s">
        <v>35</v>
      </c>
      <c r="X3" s="8" t="s">
        <v>36</v>
      </c>
      <c r="Y3" s="8" t="s">
        <v>37</v>
      </c>
      <c r="Z3" s="8" t="s">
        <v>38</v>
      </c>
      <c r="AA3" s="30" t="s">
        <v>38</v>
      </c>
      <c r="AB3" s="30" t="s">
        <v>39</v>
      </c>
      <c r="AC3" s="8" t="s">
        <v>40</v>
      </c>
      <c r="AD3" s="8" t="s">
        <v>41</v>
      </c>
      <c r="AE3" s="30" t="s">
        <v>42</v>
      </c>
      <c r="AF3" s="30" t="s">
        <v>43</v>
      </c>
      <c r="AG3" s="30" t="s">
        <v>44</v>
      </c>
      <c r="AH3" s="31" t="s">
        <v>45</v>
      </c>
      <c r="AI3" s="31" t="s">
        <v>46</v>
      </c>
      <c r="AJ3" s="10" t="s">
        <v>47</v>
      </c>
      <c r="AK3" s="10" t="s">
        <v>48</v>
      </c>
      <c r="AL3" s="32" t="s">
        <v>49</v>
      </c>
      <c r="AM3" s="32" t="s">
        <v>50</v>
      </c>
      <c r="AN3" s="10" t="s">
        <v>51</v>
      </c>
      <c r="AO3" s="10" t="s">
        <v>52</v>
      </c>
      <c r="AP3" s="32" t="s">
        <v>53</v>
      </c>
      <c r="AQ3" s="10" t="s">
        <v>54</v>
      </c>
      <c r="AR3" s="10" t="s">
        <v>55</v>
      </c>
      <c r="AS3" s="32" t="s">
        <v>56</v>
      </c>
      <c r="AT3" s="32" t="s">
        <v>57</v>
      </c>
      <c r="AU3" s="10" t="s">
        <v>58</v>
      </c>
      <c r="AV3" s="32" t="s">
        <v>59</v>
      </c>
      <c r="AW3" s="10" t="s">
        <v>60</v>
      </c>
      <c r="AX3" s="21" t="s">
        <v>61</v>
      </c>
      <c r="AY3" s="21" t="s">
        <v>62</v>
      </c>
      <c r="AZ3" s="21" t="s">
        <v>63</v>
      </c>
      <c r="BA3" s="22" t="s">
        <v>64</v>
      </c>
      <c r="BB3" s="22" t="s">
        <v>36</v>
      </c>
      <c r="BC3" s="21" t="s">
        <v>65</v>
      </c>
      <c r="BD3" s="33" t="s">
        <v>66</v>
      </c>
      <c r="BE3" s="21" t="s">
        <v>67</v>
      </c>
      <c r="BF3" s="33" t="s">
        <v>68</v>
      </c>
      <c r="BG3" s="34" t="s">
        <v>69</v>
      </c>
      <c r="BH3" s="21" t="s">
        <v>29</v>
      </c>
      <c r="BI3" s="21" t="s">
        <v>28</v>
      </c>
      <c r="BJ3" s="22" t="s">
        <v>70</v>
      </c>
      <c r="BK3" s="35" t="s">
        <v>71</v>
      </c>
      <c r="BL3" s="36" t="s">
        <v>72</v>
      </c>
      <c r="BM3" s="35" t="s">
        <v>73</v>
      </c>
      <c r="BN3" s="35"/>
      <c r="BO3" s="35"/>
      <c r="BP3" s="35"/>
      <c r="BQ3" s="35"/>
      <c r="BR3" s="35"/>
      <c r="BS3" s="35"/>
      <c r="BT3" s="35"/>
      <c r="BU3" s="35"/>
      <c r="BV3" s="35"/>
      <c r="BW3" s="35"/>
      <c r="BX3" s="35"/>
      <c r="BY3" s="35"/>
      <c r="BZ3" s="35"/>
      <c r="CA3" s="35"/>
      <c r="CB3" s="35"/>
      <c r="CC3" s="35"/>
      <c r="CD3" s="35"/>
    </row>
    <row r="4">
      <c r="A4" s="37">
        <v>2329.0</v>
      </c>
      <c r="B4" s="38" t="s">
        <v>74</v>
      </c>
      <c r="C4" s="38" t="s">
        <v>75</v>
      </c>
      <c r="D4" s="38" t="s">
        <v>76</v>
      </c>
      <c r="E4" s="38">
        <v>2015.0</v>
      </c>
      <c r="F4" s="38" t="s">
        <v>77</v>
      </c>
      <c r="G4" s="38" t="s">
        <v>78</v>
      </c>
      <c r="I4" s="37" t="s">
        <v>79</v>
      </c>
      <c r="J4" s="38">
        <v>2015.0</v>
      </c>
      <c r="K4" s="38">
        <v>220.0</v>
      </c>
      <c r="L4" s="38">
        <v>2005.0</v>
      </c>
      <c r="M4" s="38" t="s">
        <v>80</v>
      </c>
      <c r="N4" s="38">
        <v>33.0</v>
      </c>
      <c r="P4" s="38">
        <v>1.5</v>
      </c>
      <c r="Q4" s="38">
        <v>1.45</v>
      </c>
      <c r="T4" s="37">
        <v>1.0</v>
      </c>
      <c r="AB4" s="38">
        <v>1.0</v>
      </c>
      <c r="AN4" s="38">
        <v>180.0</v>
      </c>
      <c r="AR4" s="38">
        <v>280.0</v>
      </c>
      <c r="BC4" s="38">
        <v>1.0</v>
      </c>
    </row>
    <row r="5">
      <c r="A5" s="37">
        <v>2329.0</v>
      </c>
      <c r="B5" s="38" t="s">
        <v>74</v>
      </c>
      <c r="C5" s="38" t="s">
        <v>75</v>
      </c>
      <c r="D5" s="38" t="s">
        <v>76</v>
      </c>
      <c r="E5" s="38">
        <v>2015.0</v>
      </c>
      <c r="F5" s="38" t="s">
        <v>77</v>
      </c>
      <c r="G5" s="38" t="s">
        <v>78</v>
      </c>
      <c r="I5" s="37" t="s">
        <v>79</v>
      </c>
      <c r="J5" s="38">
        <v>2015.0</v>
      </c>
      <c r="K5" s="38">
        <v>220.0</v>
      </c>
      <c r="L5" s="38">
        <v>2005.0</v>
      </c>
      <c r="M5" s="38" t="s">
        <v>80</v>
      </c>
      <c r="N5" s="38">
        <v>33.0</v>
      </c>
      <c r="P5" s="38">
        <v>1.5</v>
      </c>
      <c r="Q5" s="38">
        <v>1.45</v>
      </c>
      <c r="T5" s="37">
        <v>1.0</v>
      </c>
      <c r="AB5" s="38">
        <v>1.0</v>
      </c>
      <c r="AN5" s="38">
        <v>90.0</v>
      </c>
      <c r="AR5" s="38">
        <v>420.0</v>
      </c>
      <c r="BE5" s="38">
        <v>1.0</v>
      </c>
    </row>
    <row r="6">
      <c r="A6" s="37">
        <v>2329.0</v>
      </c>
      <c r="B6" s="38" t="s">
        <v>74</v>
      </c>
      <c r="C6" s="38" t="s">
        <v>75</v>
      </c>
      <c r="D6" s="38" t="s">
        <v>76</v>
      </c>
      <c r="E6" s="38">
        <v>2015.0</v>
      </c>
      <c r="F6" s="38" t="s">
        <v>77</v>
      </c>
      <c r="G6" s="38" t="s">
        <v>78</v>
      </c>
      <c r="I6" s="37" t="s">
        <v>79</v>
      </c>
      <c r="J6" s="38">
        <v>2015.0</v>
      </c>
      <c r="K6" s="38">
        <v>220.0</v>
      </c>
      <c r="L6" s="38">
        <v>2005.0</v>
      </c>
      <c r="M6" s="38" t="s">
        <v>80</v>
      </c>
      <c r="N6" s="38">
        <v>33.0</v>
      </c>
      <c r="P6" s="38">
        <v>1.5</v>
      </c>
      <c r="Q6" s="38">
        <v>1.45</v>
      </c>
      <c r="T6" s="37">
        <v>1.0</v>
      </c>
      <c r="AB6" s="38">
        <v>1.0</v>
      </c>
      <c r="AJ6" s="38">
        <v>180.0</v>
      </c>
      <c r="AW6" s="38">
        <v>2400.0</v>
      </c>
      <c r="BF6" s="38">
        <v>1.0</v>
      </c>
    </row>
    <row r="7">
      <c r="A7" s="37">
        <v>2329.0</v>
      </c>
      <c r="B7" s="38" t="s">
        <v>74</v>
      </c>
      <c r="C7" s="38" t="s">
        <v>75</v>
      </c>
      <c r="D7" s="38" t="s">
        <v>76</v>
      </c>
      <c r="E7" s="38">
        <v>2015.0</v>
      </c>
      <c r="F7" s="38" t="s">
        <v>77</v>
      </c>
      <c r="G7" s="38" t="s">
        <v>78</v>
      </c>
      <c r="I7" s="37" t="s">
        <v>79</v>
      </c>
      <c r="J7" s="38">
        <v>2015.0</v>
      </c>
      <c r="K7" s="38">
        <v>900.0</v>
      </c>
      <c r="L7" s="38">
        <v>2005.0</v>
      </c>
      <c r="M7" s="38" t="s">
        <v>80</v>
      </c>
      <c r="P7" s="38">
        <v>0.1</v>
      </c>
      <c r="Q7" s="38">
        <v>1.45</v>
      </c>
      <c r="T7" s="37">
        <v>1.0</v>
      </c>
      <c r="AB7" s="38">
        <v>1.0</v>
      </c>
    </row>
    <row r="8">
      <c r="A8" s="37">
        <v>2329.0</v>
      </c>
      <c r="B8" s="38" t="s">
        <v>74</v>
      </c>
      <c r="C8" s="38" t="s">
        <v>75</v>
      </c>
      <c r="D8" s="38" t="s">
        <v>76</v>
      </c>
      <c r="E8" s="38">
        <v>2015.0</v>
      </c>
      <c r="F8" s="38" t="s">
        <v>77</v>
      </c>
      <c r="G8" s="38" t="s">
        <v>78</v>
      </c>
      <c r="I8" s="37" t="s">
        <v>79</v>
      </c>
      <c r="J8" s="38">
        <v>2015.0</v>
      </c>
      <c r="K8" s="38">
        <v>70.0</v>
      </c>
      <c r="L8" s="38">
        <v>2005.0</v>
      </c>
      <c r="M8" s="38" t="s">
        <v>80</v>
      </c>
      <c r="P8" s="38">
        <v>3.0</v>
      </c>
      <c r="Q8" s="38">
        <v>1.45</v>
      </c>
      <c r="T8" s="37">
        <v>1.0</v>
      </c>
      <c r="AB8" s="38">
        <v>1.0</v>
      </c>
    </row>
    <row r="9">
      <c r="A9" s="37">
        <v>2542.0</v>
      </c>
      <c r="B9" s="38" t="s">
        <v>81</v>
      </c>
      <c r="C9" s="38" t="s">
        <v>75</v>
      </c>
      <c r="D9" s="38" t="s">
        <v>82</v>
      </c>
      <c r="E9" s="38">
        <v>2014.0</v>
      </c>
      <c r="F9" s="39" t="s">
        <v>83</v>
      </c>
      <c r="G9" s="38" t="s">
        <v>84</v>
      </c>
      <c r="I9" s="37" t="s">
        <v>79</v>
      </c>
      <c r="J9" s="38">
        <v>2015.0</v>
      </c>
      <c r="K9" s="38">
        <v>14.0</v>
      </c>
      <c r="L9" s="38">
        <v>2005.0</v>
      </c>
      <c r="M9" s="38" t="s">
        <v>80</v>
      </c>
      <c r="N9" s="38">
        <v>10.0</v>
      </c>
      <c r="P9" s="38">
        <v>1.5</v>
      </c>
      <c r="Q9" s="38">
        <v>1.45</v>
      </c>
      <c r="AA9" s="38">
        <v>1.0</v>
      </c>
      <c r="AJ9" s="38">
        <v>11.5</v>
      </c>
      <c r="AW9" s="38">
        <v>17.0</v>
      </c>
      <c r="BD9" s="38">
        <v>1.0</v>
      </c>
    </row>
    <row r="10">
      <c r="A10" s="37">
        <v>2820.0</v>
      </c>
      <c r="B10" s="38" t="s">
        <v>85</v>
      </c>
      <c r="C10" s="38" t="s">
        <v>86</v>
      </c>
      <c r="D10" s="38" t="s">
        <v>87</v>
      </c>
      <c r="E10" s="38">
        <v>2013.0</v>
      </c>
      <c r="F10" s="38" t="s">
        <v>88</v>
      </c>
      <c r="G10" s="38" t="s">
        <v>89</v>
      </c>
      <c r="I10" s="37" t="s">
        <v>90</v>
      </c>
      <c r="J10" s="38">
        <v>2009.0</v>
      </c>
      <c r="K10" s="38">
        <v>107.0</v>
      </c>
      <c r="L10" s="38">
        <v>2005.0</v>
      </c>
      <c r="M10" s="38" t="s">
        <v>91</v>
      </c>
      <c r="N10" s="38">
        <v>103.0</v>
      </c>
      <c r="Q10" s="38">
        <f t="shared" ref="Q10:Q12" si="1">7/6</f>
        <v>1.166666667</v>
      </c>
      <c r="BC10" s="38">
        <v>1.0</v>
      </c>
      <c r="BD10" s="38">
        <v>1.0</v>
      </c>
      <c r="BE10" s="38">
        <v>1.0</v>
      </c>
      <c r="BF10" s="38">
        <v>1.0</v>
      </c>
      <c r="BH10" s="38">
        <v>1.0</v>
      </c>
      <c r="BM10" s="38" t="s">
        <v>92</v>
      </c>
    </row>
    <row r="11">
      <c r="A11" s="37">
        <v>2820.0</v>
      </c>
      <c r="B11" s="38" t="s">
        <v>85</v>
      </c>
      <c r="C11" s="38" t="s">
        <v>86</v>
      </c>
      <c r="D11" s="38" t="s">
        <v>87</v>
      </c>
      <c r="E11" s="38">
        <v>2013.0</v>
      </c>
      <c r="F11" s="38" t="s">
        <v>88</v>
      </c>
      <c r="G11" s="38" t="s">
        <v>89</v>
      </c>
      <c r="I11" s="37" t="s">
        <v>90</v>
      </c>
      <c r="J11" s="38">
        <v>2009.0</v>
      </c>
      <c r="K11" s="38">
        <v>138.0</v>
      </c>
      <c r="L11" s="38">
        <v>2005.0</v>
      </c>
      <c r="M11" s="38" t="s">
        <v>93</v>
      </c>
      <c r="N11" s="38">
        <v>103.0</v>
      </c>
      <c r="Q11" s="38">
        <f t="shared" si="1"/>
        <v>1.166666667</v>
      </c>
      <c r="BC11" s="38">
        <v>1.0</v>
      </c>
      <c r="BD11" s="38">
        <v>1.0</v>
      </c>
      <c r="BE11" s="38">
        <v>1.0</v>
      </c>
      <c r="BF11" s="38">
        <v>1.0</v>
      </c>
      <c r="BH11" s="38">
        <v>1.0</v>
      </c>
      <c r="BM11" s="38" t="s">
        <v>92</v>
      </c>
    </row>
    <row r="12">
      <c r="A12" s="37">
        <v>2820.0</v>
      </c>
      <c r="B12" s="38" t="s">
        <v>85</v>
      </c>
      <c r="C12" s="38" t="s">
        <v>86</v>
      </c>
      <c r="D12" s="38" t="s">
        <v>87</v>
      </c>
      <c r="E12" s="38">
        <v>2013.0</v>
      </c>
      <c r="F12" s="38" t="s">
        <v>88</v>
      </c>
      <c r="G12" s="38" t="s">
        <v>89</v>
      </c>
      <c r="I12" s="37" t="s">
        <v>90</v>
      </c>
      <c r="J12" s="38">
        <v>2009.0</v>
      </c>
      <c r="K12" s="38">
        <v>106.0</v>
      </c>
      <c r="L12" s="38">
        <v>2005.0</v>
      </c>
      <c r="M12" s="38" t="s">
        <v>94</v>
      </c>
      <c r="N12" s="38">
        <v>103.0</v>
      </c>
      <c r="Q12" s="38">
        <f t="shared" si="1"/>
        <v>1.166666667</v>
      </c>
      <c r="BC12" s="38">
        <v>1.0</v>
      </c>
      <c r="BD12" s="38">
        <v>1.0</v>
      </c>
      <c r="BE12" s="38">
        <v>1.0</v>
      </c>
      <c r="BF12" s="38">
        <v>1.0</v>
      </c>
      <c r="BH12" s="38">
        <v>1.0</v>
      </c>
      <c r="BM12" s="38" t="s">
        <v>92</v>
      </c>
    </row>
    <row r="13">
      <c r="A13" s="37">
        <v>2820.0</v>
      </c>
      <c r="B13" s="38" t="s">
        <v>85</v>
      </c>
      <c r="C13" s="38" t="s">
        <v>86</v>
      </c>
      <c r="D13" s="38" t="s">
        <v>87</v>
      </c>
      <c r="E13" s="38">
        <v>2013.0</v>
      </c>
      <c r="F13" s="38" t="s">
        <v>88</v>
      </c>
      <c r="G13" s="38" t="s">
        <v>89</v>
      </c>
      <c r="I13" s="37" t="s">
        <v>90</v>
      </c>
      <c r="J13" s="38">
        <v>2009.0</v>
      </c>
      <c r="K13" s="38">
        <v>125.0</v>
      </c>
      <c r="L13" s="38">
        <v>2005.0</v>
      </c>
      <c r="M13" s="38" t="s">
        <v>93</v>
      </c>
      <c r="N13" s="38">
        <v>103.0</v>
      </c>
      <c r="Q13" s="38">
        <f>7/6-0.2</f>
        <v>0.9666666667</v>
      </c>
      <c r="BC13" s="38">
        <v>1.0</v>
      </c>
      <c r="BD13" s="38">
        <v>1.0</v>
      </c>
      <c r="BE13" s="38">
        <v>1.0</v>
      </c>
      <c r="BF13" s="38">
        <v>1.0</v>
      </c>
      <c r="BH13" s="38">
        <v>1.0</v>
      </c>
      <c r="BM13" s="38" t="s">
        <v>95</v>
      </c>
    </row>
    <row r="14">
      <c r="A14" s="37">
        <v>730.0</v>
      </c>
      <c r="B14" s="38" t="s">
        <v>96</v>
      </c>
      <c r="C14" s="38" t="s">
        <v>86</v>
      </c>
      <c r="D14" s="38" t="s">
        <v>97</v>
      </c>
      <c r="E14" s="38">
        <v>2019.0</v>
      </c>
      <c r="F14" s="38" t="s">
        <v>98</v>
      </c>
      <c r="G14" s="38" t="s">
        <v>99</v>
      </c>
      <c r="K14" s="38">
        <v>15.5</v>
      </c>
      <c r="L14" s="38">
        <v>2014.0</v>
      </c>
      <c r="M14" s="38" t="s">
        <v>100</v>
      </c>
      <c r="P14" s="38">
        <v>0.1</v>
      </c>
      <c r="Q14" s="38">
        <v>0.0</v>
      </c>
      <c r="V14" s="37">
        <v>1.0</v>
      </c>
      <c r="W14" s="37"/>
      <c r="AF14" s="38">
        <v>1.0</v>
      </c>
      <c r="BM14" s="37" t="s">
        <v>101</v>
      </c>
      <c r="BN14" s="37"/>
      <c r="BO14" s="37"/>
      <c r="BP14" s="37"/>
      <c r="BQ14" s="37"/>
      <c r="BR14" s="37"/>
      <c r="BS14" s="37"/>
      <c r="BT14" s="37"/>
      <c r="BU14" s="37"/>
      <c r="BV14" s="37"/>
      <c r="BW14" s="37"/>
      <c r="BX14" s="37"/>
      <c r="BY14" s="37"/>
      <c r="BZ14" s="37"/>
      <c r="CA14" s="37"/>
      <c r="CB14" s="37"/>
      <c r="CC14" s="37"/>
      <c r="CD14" s="37"/>
    </row>
    <row r="15">
      <c r="A15" s="37">
        <v>730.0</v>
      </c>
      <c r="B15" s="38" t="s">
        <v>96</v>
      </c>
      <c r="C15" s="38" t="s">
        <v>86</v>
      </c>
      <c r="D15" s="38" t="s">
        <v>97</v>
      </c>
      <c r="E15" s="38">
        <v>2019.0</v>
      </c>
      <c r="F15" s="38" t="s">
        <v>98</v>
      </c>
      <c r="G15" s="38" t="s">
        <v>102</v>
      </c>
      <c r="K15" s="38">
        <v>63.1</v>
      </c>
      <c r="L15" s="38">
        <v>2014.0</v>
      </c>
      <c r="M15" s="38" t="s">
        <v>100</v>
      </c>
      <c r="P15" s="38">
        <v>0.1</v>
      </c>
      <c r="Q15" s="38">
        <v>0.0</v>
      </c>
      <c r="V15" s="37">
        <v>1.0</v>
      </c>
      <c r="W15" s="37"/>
      <c r="AF15" s="38">
        <v>1.0</v>
      </c>
      <c r="BM15" s="37" t="s">
        <v>101</v>
      </c>
      <c r="BN15" s="37"/>
      <c r="BO15" s="37"/>
      <c r="BP15" s="37"/>
      <c r="BQ15" s="37"/>
      <c r="BR15" s="37"/>
      <c r="BS15" s="37"/>
      <c r="BT15" s="37"/>
      <c r="BU15" s="37"/>
      <c r="BV15" s="37"/>
      <c r="BW15" s="37"/>
      <c r="BX15" s="37"/>
      <c r="BY15" s="37"/>
      <c r="BZ15" s="37"/>
      <c r="CA15" s="37"/>
      <c r="CB15" s="37"/>
      <c r="CC15" s="37"/>
      <c r="CD15" s="37"/>
    </row>
    <row r="16">
      <c r="A16" s="37">
        <v>730.0</v>
      </c>
      <c r="B16" s="38" t="s">
        <v>96</v>
      </c>
      <c r="C16" s="38" t="s">
        <v>86</v>
      </c>
      <c r="D16" s="38" t="s">
        <v>97</v>
      </c>
      <c r="E16" s="38">
        <v>2019.0</v>
      </c>
      <c r="F16" s="38" t="s">
        <v>98</v>
      </c>
      <c r="G16" s="38" t="s">
        <v>99</v>
      </c>
      <c r="K16" s="38">
        <v>43.7</v>
      </c>
      <c r="L16" s="38">
        <v>2014.0</v>
      </c>
      <c r="M16" s="38" t="s">
        <v>100</v>
      </c>
      <c r="P16" s="38">
        <v>0.1</v>
      </c>
      <c r="Q16" s="38">
        <v>0.7</v>
      </c>
      <c r="V16" s="37">
        <v>1.0</v>
      </c>
      <c r="W16" s="37"/>
      <c r="AF16" s="38">
        <v>1.0</v>
      </c>
      <c r="BM16" s="37" t="s">
        <v>101</v>
      </c>
      <c r="BN16" s="37"/>
      <c r="BO16" s="37"/>
      <c r="BP16" s="37"/>
      <c r="BQ16" s="37"/>
      <c r="BR16" s="37"/>
      <c r="BS16" s="37"/>
      <c r="BT16" s="37"/>
      <c r="BU16" s="37"/>
      <c r="BV16" s="37"/>
      <c r="BW16" s="37"/>
      <c r="BX16" s="37"/>
      <c r="BY16" s="37"/>
      <c r="BZ16" s="37"/>
      <c r="CA16" s="37"/>
      <c r="CB16" s="37"/>
      <c r="CC16" s="37"/>
      <c r="CD16" s="37"/>
    </row>
    <row r="17">
      <c r="A17" s="37">
        <v>730.0</v>
      </c>
      <c r="B17" s="38" t="s">
        <v>96</v>
      </c>
      <c r="C17" s="38" t="s">
        <v>86</v>
      </c>
      <c r="D17" s="38" t="s">
        <v>97</v>
      </c>
      <c r="E17" s="38">
        <v>2019.0</v>
      </c>
      <c r="F17" s="38" t="s">
        <v>98</v>
      </c>
      <c r="G17" s="38" t="s">
        <v>102</v>
      </c>
      <c r="K17" s="38">
        <v>156.9</v>
      </c>
      <c r="L17" s="38">
        <v>2014.0</v>
      </c>
      <c r="M17" s="38" t="s">
        <v>100</v>
      </c>
      <c r="P17" s="38">
        <v>0.1</v>
      </c>
      <c r="Q17" s="38">
        <v>0.7</v>
      </c>
      <c r="V17" s="37">
        <v>1.0</v>
      </c>
      <c r="W17" s="37"/>
      <c r="AF17" s="38">
        <v>1.0</v>
      </c>
      <c r="BM17" s="37" t="s">
        <v>101</v>
      </c>
      <c r="BN17" s="37"/>
      <c r="BO17" s="37"/>
      <c r="BP17" s="37"/>
      <c r="BQ17" s="37"/>
      <c r="BR17" s="37"/>
      <c r="BS17" s="37"/>
      <c r="BT17" s="37"/>
      <c r="BU17" s="37"/>
      <c r="BV17" s="37"/>
      <c r="BW17" s="37"/>
      <c r="BX17" s="37"/>
      <c r="BY17" s="37"/>
      <c r="BZ17" s="37"/>
      <c r="CA17" s="37"/>
      <c r="CB17" s="37"/>
      <c r="CC17" s="37"/>
      <c r="CD17" s="37"/>
    </row>
    <row r="18">
      <c r="A18" s="37">
        <v>730.0</v>
      </c>
      <c r="B18" s="38" t="s">
        <v>96</v>
      </c>
      <c r="C18" s="38" t="s">
        <v>86</v>
      </c>
      <c r="D18" s="38" t="s">
        <v>97</v>
      </c>
      <c r="E18" s="38">
        <v>2019.0</v>
      </c>
      <c r="F18" s="38" t="s">
        <v>98</v>
      </c>
      <c r="G18" s="38" t="s">
        <v>99</v>
      </c>
      <c r="K18" s="38">
        <v>501.7</v>
      </c>
      <c r="L18" s="38">
        <v>2014.0</v>
      </c>
      <c r="M18" s="38" t="s">
        <v>100</v>
      </c>
      <c r="P18" s="38">
        <v>0.1</v>
      </c>
      <c r="Q18" s="38">
        <v>1.5</v>
      </c>
      <c r="V18" s="37">
        <v>1.0</v>
      </c>
      <c r="W18" s="37"/>
      <c r="AF18" s="38">
        <v>1.0</v>
      </c>
      <c r="BM18" s="37" t="s">
        <v>101</v>
      </c>
      <c r="BN18" s="37"/>
      <c r="BO18" s="37"/>
      <c r="BP18" s="37"/>
      <c r="BQ18" s="37"/>
      <c r="BR18" s="37"/>
      <c r="BS18" s="37"/>
      <c r="BT18" s="37"/>
      <c r="BU18" s="37"/>
      <c r="BV18" s="37"/>
      <c r="BW18" s="37"/>
      <c r="BX18" s="37"/>
      <c r="BY18" s="37"/>
      <c r="BZ18" s="37"/>
      <c r="CA18" s="37"/>
      <c r="CB18" s="37"/>
      <c r="CC18" s="37"/>
      <c r="CD18" s="37"/>
    </row>
    <row r="19">
      <c r="A19" s="37">
        <v>730.0</v>
      </c>
      <c r="B19" s="38" t="s">
        <v>96</v>
      </c>
      <c r="C19" s="38" t="s">
        <v>86</v>
      </c>
      <c r="D19" s="38" t="s">
        <v>97</v>
      </c>
      <c r="E19" s="38">
        <v>2019.0</v>
      </c>
      <c r="F19" s="38" t="s">
        <v>98</v>
      </c>
      <c r="G19" s="38" t="s">
        <v>102</v>
      </c>
      <c r="K19" s="38">
        <v>765.4</v>
      </c>
      <c r="L19" s="38">
        <v>2014.0</v>
      </c>
      <c r="M19" s="38" t="s">
        <v>100</v>
      </c>
      <c r="P19" s="38">
        <v>0.1</v>
      </c>
      <c r="Q19" s="38">
        <v>1.5</v>
      </c>
      <c r="V19" s="37">
        <v>1.0</v>
      </c>
      <c r="W19" s="37"/>
      <c r="AF19" s="38">
        <v>1.0</v>
      </c>
      <c r="BM19" s="37" t="s">
        <v>101</v>
      </c>
      <c r="BN19" s="37"/>
      <c r="BO19" s="37"/>
      <c r="BP19" s="37"/>
      <c r="BQ19" s="37"/>
      <c r="BR19" s="37"/>
      <c r="BS19" s="37"/>
      <c r="BT19" s="37"/>
      <c r="BU19" s="37"/>
      <c r="BV19" s="37"/>
      <c r="BW19" s="37"/>
      <c r="BX19" s="37"/>
      <c r="BY19" s="37"/>
      <c r="BZ19" s="37"/>
      <c r="CA19" s="37"/>
      <c r="CB19" s="37"/>
      <c r="CC19" s="37"/>
      <c r="CD19" s="37"/>
    </row>
    <row r="20">
      <c r="A20" s="37">
        <v>730.0</v>
      </c>
      <c r="B20" s="38" t="s">
        <v>96</v>
      </c>
      <c r="C20" s="38" t="s">
        <v>86</v>
      </c>
      <c r="D20" s="38" t="s">
        <v>97</v>
      </c>
      <c r="E20" s="38">
        <v>2019.0</v>
      </c>
      <c r="F20" s="38" t="s">
        <v>98</v>
      </c>
      <c r="G20" s="38" t="s">
        <v>99</v>
      </c>
      <c r="K20" s="38">
        <v>3.0</v>
      </c>
      <c r="L20" s="38">
        <v>2014.0</v>
      </c>
      <c r="M20" s="38" t="s">
        <v>100</v>
      </c>
      <c r="P20" s="38">
        <v>1.5</v>
      </c>
      <c r="Q20" s="38">
        <v>0.0</v>
      </c>
      <c r="V20" s="37">
        <v>1.0</v>
      </c>
      <c r="W20" s="37"/>
      <c r="AF20" s="38">
        <v>1.0</v>
      </c>
      <c r="BM20" s="37" t="s">
        <v>101</v>
      </c>
      <c r="BN20" s="37"/>
      <c r="BO20" s="37"/>
      <c r="BP20" s="37"/>
      <c r="BQ20" s="37"/>
      <c r="BR20" s="37"/>
      <c r="BS20" s="37"/>
      <c r="BT20" s="37"/>
      <c r="BU20" s="37"/>
      <c r="BV20" s="37"/>
      <c r="BW20" s="37"/>
      <c r="BX20" s="37"/>
      <c r="BY20" s="37"/>
      <c r="BZ20" s="37"/>
      <c r="CA20" s="37"/>
      <c r="CB20" s="37"/>
      <c r="CC20" s="37"/>
      <c r="CD20" s="37"/>
    </row>
    <row r="21">
      <c r="A21" s="37">
        <v>730.0</v>
      </c>
      <c r="B21" s="38" t="s">
        <v>96</v>
      </c>
      <c r="C21" s="38" t="s">
        <v>86</v>
      </c>
      <c r="D21" s="38" t="s">
        <v>97</v>
      </c>
      <c r="E21" s="38">
        <v>2019.0</v>
      </c>
      <c r="F21" s="38" t="s">
        <v>98</v>
      </c>
      <c r="G21" s="38" t="s">
        <v>102</v>
      </c>
      <c r="K21" s="38">
        <v>15.7</v>
      </c>
      <c r="L21" s="38">
        <v>2014.0</v>
      </c>
      <c r="M21" s="38" t="s">
        <v>100</v>
      </c>
      <c r="P21" s="38">
        <v>1.5</v>
      </c>
      <c r="Q21" s="38">
        <v>0.0</v>
      </c>
      <c r="V21" s="37">
        <v>1.0</v>
      </c>
      <c r="W21" s="37"/>
      <c r="AF21" s="38">
        <v>1.0</v>
      </c>
      <c r="BM21" s="37" t="s">
        <v>101</v>
      </c>
      <c r="BN21" s="37"/>
      <c r="BO21" s="37"/>
      <c r="BP21" s="37"/>
      <c r="BQ21" s="37"/>
      <c r="BR21" s="37"/>
      <c r="BS21" s="37"/>
      <c r="BT21" s="37"/>
      <c r="BU21" s="37"/>
      <c r="BV21" s="37"/>
      <c r="BW21" s="37"/>
      <c r="BX21" s="37"/>
      <c r="BY21" s="37"/>
      <c r="BZ21" s="37"/>
      <c r="CA21" s="37"/>
      <c r="CB21" s="37"/>
      <c r="CC21" s="37"/>
      <c r="CD21" s="37"/>
    </row>
    <row r="22">
      <c r="A22" s="37">
        <v>730.0</v>
      </c>
      <c r="B22" s="38" t="s">
        <v>96</v>
      </c>
      <c r="C22" s="38" t="s">
        <v>86</v>
      </c>
      <c r="D22" s="38" t="s">
        <v>97</v>
      </c>
      <c r="E22" s="38">
        <v>2019.0</v>
      </c>
      <c r="F22" s="38" t="s">
        <v>98</v>
      </c>
      <c r="G22" s="38" t="s">
        <v>99</v>
      </c>
      <c r="K22" s="38">
        <v>7.6</v>
      </c>
      <c r="L22" s="38">
        <v>2014.0</v>
      </c>
      <c r="M22" s="38" t="s">
        <v>100</v>
      </c>
      <c r="P22" s="38">
        <v>1.5</v>
      </c>
      <c r="Q22" s="38">
        <v>0.7</v>
      </c>
      <c r="V22" s="37">
        <v>1.0</v>
      </c>
      <c r="W22" s="37"/>
      <c r="AF22" s="38">
        <v>1.0</v>
      </c>
      <c r="BM22" s="37" t="s">
        <v>101</v>
      </c>
      <c r="BN22" s="37"/>
      <c r="BO22" s="37"/>
      <c r="BP22" s="37"/>
      <c r="BQ22" s="37"/>
      <c r="BR22" s="37"/>
      <c r="BS22" s="37"/>
      <c r="BT22" s="37"/>
      <c r="BU22" s="37"/>
      <c r="BV22" s="37"/>
      <c r="BW22" s="37"/>
      <c r="BX22" s="37"/>
      <c r="BY22" s="37"/>
      <c r="BZ22" s="37"/>
      <c r="CA22" s="37"/>
      <c r="CB22" s="37"/>
      <c r="CC22" s="37"/>
      <c r="CD22" s="37"/>
    </row>
    <row r="23">
      <c r="A23" s="37">
        <v>730.0</v>
      </c>
      <c r="B23" s="38" t="s">
        <v>96</v>
      </c>
      <c r="C23" s="38" t="s">
        <v>86</v>
      </c>
      <c r="D23" s="38" t="s">
        <v>97</v>
      </c>
      <c r="E23" s="38">
        <v>2019.0</v>
      </c>
      <c r="F23" s="38" t="s">
        <v>98</v>
      </c>
      <c r="G23" s="38" t="s">
        <v>102</v>
      </c>
      <c r="K23" s="38">
        <v>41.2</v>
      </c>
      <c r="L23" s="38">
        <v>2014.0</v>
      </c>
      <c r="M23" s="38" t="s">
        <v>100</v>
      </c>
      <c r="P23" s="38">
        <v>1.5</v>
      </c>
      <c r="Q23" s="38">
        <v>0.7</v>
      </c>
      <c r="V23" s="37">
        <v>1.0</v>
      </c>
      <c r="W23" s="37"/>
      <c r="AF23" s="38">
        <v>1.0</v>
      </c>
      <c r="BM23" s="37" t="s">
        <v>101</v>
      </c>
      <c r="BN23" s="37"/>
      <c r="BO23" s="37"/>
      <c r="BP23" s="37"/>
      <c r="BQ23" s="37"/>
      <c r="BR23" s="37"/>
      <c r="BS23" s="37"/>
      <c r="BT23" s="37"/>
      <c r="BU23" s="37"/>
      <c r="BV23" s="37"/>
      <c r="BW23" s="37"/>
      <c r="BX23" s="37"/>
      <c r="BY23" s="37"/>
      <c r="BZ23" s="37"/>
      <c r="CA23" s="37"/>
      <c r="CB23" s="37"/>
      <c r="CC23" s="37"/>
      <c r="CD23" s="37"/>
    </row>
    <row r="24">
      <c r="A24" s="37">
        <v>730.0</v>
      </c>
      <c r="B24" s="38" t="s">
        <v>96</v>
      </c>
      <c r="C24" s="38" t="s">
        <v>86</v>
      </c>
      <c r="D24" s="38" t="s">
        <v>97</v>
      </c>
      <c r="E24" s="38">
        <v>2019.0</v>
      </c>
      <c r="F24" s="38" t="s">
        <v>98</v>
      </c>
      <c r="G24" s="38" t="s">
        <v>99</v>
      </c>
      <c r="K24" s="38">
        <v>97.0</v>
      </c>
      <c r="L24" s="38">
        <v>2014.0</v>
      </c>
      <c r="M24" s="38" t="s">
        <v>100</v>
      </c>
      <c r="P24" s="38">
        <v>1.5</v>
      </c>
      <c r="Q24" s="38">
        <v>1.5</v>
      </c>
      <c r="V24" s="37">
        <v>1.0</v>
      </c>
      <c r="W24" s="37"/>
      <c r="AF24" s="38">
        <v>1.0</v>
      </c>
      <c r="BM24" s="37" t="s">
        <v>101</v>
      </c>
      <c r="BN24" s="37"/>
      <c r="BO24" s="37"/>
      <c r="BP24" s="37"/>
      <c r="BQ24" s="37"/>
      <c r="BR24" s="37"/>
      <c r="BS24" s="37"/>
      <c r="BT24" s="37"/>
      <c r="BU24" s="37"/>
      <c r="BV24" s="37"/>
      <c r="BW24" s="37"/>
      <c r="BX24" s="37"/>
      <c r="BY24" s="37"/>
      <c r="BZ24" s="37"/>
      <c r="CA24" s="37"/>
      <c r="CB24" s="37"/>
      <c r="CC24" s="37"/>
      <c r="CD24" s="37"/>
    </row>
    <row r="25">
      <c r="A25" s="37">
        <v>730.0</v>
      </c>
      <c r="B25" s="38" t="s">
        <v>96</v>
      </c>
      <c r="C25" s="38" t="s">
        <v>86</v>
      </c>
      <c r="D25" s="38" t="s">
        <v>97</v>
      </c>
      <c r="E25" s="38">
        <v>2019.0</v>
      </c>
      <c r="F25" s="38" t="s">
        <v>98</v>
      </c>
      <c r="G25" s="38" t="s">
        <v>102</v>
      </c>
      <c r="K25" s="38">
        <v>211.6</v>
      </c>
      <c r="L25" s="38">
        <v>2014.0</v>
      </c>
      <c r="M25" s="38" t="s">
        <v>100</v>
      </c>
      <c r="P25" s="38">
        <v>1.5</v>
      </c>
      <c r="Q25" s="38">
        <v>1.5</v>
      </c>
      <c r="V25" s="37">
        <v>1.0</v>
      </c>
      <c r="W25" s="37"/>
      <c r="AF25" s="38">
        <v>1.0</v>
      </c>
      <c r="BM25" s="37" t="s">
        <v>101</v>
      </c>
      <c r="BN25" s="37"/>
      <c r="BO25" s="37"/>
      <c r="BP25" s="37"/>
      <c r="BQ25" s="37"/>
      <c r="BR25" s="37"/>
      <c r="BS25" s="37"/>
      <c r="BT25" s="37"/>
      <c r="BU25" s="37"/>
      <c r="BV25" s="37"/>
      <c r="BW25" s="37"/>
      <c r="BX25" s="37"/>
      <c r="BY25" s="37"/>
      <c r="BZ25" s="37"/>
      <c r="CA25" s="37"/>
      <c r="CB25" s="37"/>
      <c r="CC25" s="37"/>
      <c r="CD25" s="37"/>
    </row>
    <row r="26">
      <c r="A26" s="37">
        <v>730.0</v>
      </c>
      <c r="B26" s="38" t="s">
        <v>96</v>
      </c>
      <c r="C26" s="38" t="s">
        <v>86</v>
      </c>
      <c r="D26" s="38" t="s">
        <v>97</v>
      </c>
      <c r="E26" s="38">
        <v>2019.0</v>
      </c>
      <c r="F26" s="38" t="s">
        <v>98</v>
      </c>
      <c r="G26" s="38" t="s">
        <v>99</v>
      </c>
      <c r="K26" s="38">
        <v>0.3</v>
      </c>
      <c r="L26" s="38">
        <v>2014.0</v>
      </c>
      <c r="M26" s="38" t="s">
        <v>100</v>
      </c>
      <c r="P26" s="38">
        <v>3.0</v>
      </c>
      <c r="Q26" s="38">
        <v>0.0</v>
      </c>
      <c r="V26" s="37">
        <v>1.0</v>
      </c>
      <c r="W26" s="37"/>
      <c r="AF26" s="38">
        <v>1.0</v>
      </c>
      <c r="BM26" s="37" t="s">
        <v>101</v>
      </c>
      <c r="BN26" s="37"/>
      <c r="BO26" s="37"/>
      <c r="BP26" s="37"/>
      <c r="BQ26" s="37"/>
      <c r="BR26" s="37"/>
      <c r="BS26" s="37"/>
      <c r="BT26" s="37"/>
      <c r="BU26" s="37"/>
      <c r="BV26" s="37"/>
      <c r="BW26" s="37"/>
      <c r="BX26" s="37"/>
      <c r="BY26" s="37"/>
      <c r="BZ26" s="37"/>
      <c r="CA26" s="37"/>
      <c r="CB26" s="37"/>
      <c r="CC26" s="37"/>
      <c r="CD26" s="37"/>
    </row>
    <row r="27">
      <c r="A27" s="37">
        <v>730.0</v>
      </c>
      <c r="B27" s="38" t="s">
        <v>96</v>
      </c>
      <c r="C27" s="38" t="s">
        <v>86</v>
      </c>
      <c r="D27" s="38" t="s">
        <v>97</v>
      </c>
      <c r="E27" s="38">
        <v>2019.0</v>
      </c>
      <c r="F27" s="38" t="s">
        <v>98</v>
      </c>
      <c r="G27" s="38" t="s">
        <v>102</v>
      </c>
      <c r="K27" s="38">
        <v>6.6</v>
      </c>
      <c r="L27" s="38">
        <v>2014.0</v>
      </c>
      <c r="M27" s="38" t="s">
        <v>100</v>
      </c>
      <c r="P27" s="38">
        <v>3.0</v>
      </c>
      <c r="Q27" s="38">
        <v>0.0</v>
      </c>
      <c r="V27" s="37">
        <v>1.0</v>
      </c>
      <c r="W27" s="37"/>
      <c r="AF27" s="38">
        <v>1.0</v>
      </c>
      <c r="BM27" s="37" t="s">
        <v>101</v>
      </c>
      <c r="BN27" s="37"/>
      <c r="BO27" s="37"/>
      <c r="BP27" s="37"/>
      <c r="BQ27" s="37"/>
      <c r="BR27" s="37"/>
      <c r="BS27" s="37"/>
      <c r="BT27" s="37"/>
      <c r="BU27" s="37"/>
      <c r="BV27" s="37"/>
      <c r="BW27" s="37"/>
      <c r="BX27" s="37"/>
      <c r="BY27" s="37"/>
      <c r="BZ27" s="37"/>
      <c r="CA27" s="37"/>
      <c r="CB27" s="37"/>
      <c r="CC27" s="37"/>
      <c r="CD27" s="37"/>
    </row>
    <row r="28">
      <c r="A28" s="37">
        <v>730.0</v>
      </c>
      <c r="B28" s="38" t="s">
        <v>96</v>
      </c>
      <c r="C28" s="38" t="s">
        <v>86</v>
      </c>
      <c r="D28" s="38" t="s">
        <v>97</v>
      </c>
      <c r="E28" s="38">
        <v>2019.0</v>
      </c>
      <c r="F28" s="38" t="s">
        <v>98</v>
      </c>
      <c r="G28" s="38" t="s">
        <v>99</v>
      </c>
      <c r="K28" s="38">
        <v>-0.6</v>
      </c>
      <c r="L28" s="38">
        <v>2014.0</v>
      </c>
      <c r="M28" s="38" t="s">
        <v>100</v>
      </c>
      <c r="P28" s="38">
        <v>3.0</v>
      </c>
      <c r="Q28" s="38">
        <v>0.7</v>
      </c>
      <c r="V28" s="37">
        <v>1.0</v>
      </c>
      <c r="W28" s="37"/>
      <c r="AF28" s="38">
        <v>1.0</v>
      </c>
      <c r="BM28" s="37" t="s">
        <v>101</v>
      </c>
      <c r="BN28" s="37"/>
      <c r="BO28" s="37"/>
      <c r="BP28" s="37"/>
      <c r="BQ28" s="37"/>
      <c r="BR28" s="37"/>
      <c r="BS28" s="37"/>
      <c r="BT28" s="37"/>
      <c r="BU28" s="37"/>
      <c r="BV28" s="37"/>
      <c r="BW28" s="37"/>
      <c r="BX28" s="37"/>
      <c r="BY28" s="37"/>
      <c r="BZ28" s="37"/>
      <c r="CA28" s="37"/>
      <c r="CB28" s="37"/>
      <c r="CC28" s="37"/>
      <c r="CD28" s="37"/>
    </row>
    <row r="29">
      <c r="A29" s="37">
        <v>730.0</v>
      </c>
      <c r="B29" s="38" t="s">
        <v>96</v>
      </c>
      <c r="C29" s="38" t="s">
        <v>86</v>
      </c>
      <c r="D29" s="38" t="s">
        <v>97</v>
      </c>
      <c r="E29" s="38">
        <v>2019.0</v>
      </c>
      <c r="F29" s="38" t="s">
        <v>98</v>
      </c>
      <c r="G29" s="38" t="s">
        <v>102</v>
      </c>
      <c r="K29" s="38">
        <v>18.0</v>
      </c>
      <c r="L29" s="38">
        <v>2014.0</v>
      </c>
      <c r="M29" s="38" t="s">
        <v>100</v>
      </c>
      <c r="P29" s="38">
        <v>3.0</v>
      </c>
      <c r="Q29" s="38">
        <v>0.7</v>
      </c>
      <c r="V29" s="37">
        <v>1.0</v>
      </c>
      <c r="W29" s="37"/>
      <c r="AF29" s="38">
        <v>1.0</v>
      </c>
      <c r="BM29" s="37" t="s">
        <v>101</v>
      </c>
      <c r="BN29" s="37"/>
      <c r="BO29" s="37"/>
      <c r="BP29" s="37"/>
      <c r="BQ29" s="37"/>
      <c r="BR29" s="37"/>
      <c r="BS29" s="37"/>
      <c r="BT29" s="37"/>
      <c r="BU29" s="37"/>
      <c r="BV29" s="37"/>
      <c r="BW29" s="37"/>
      <c r="BX29" s="37"/>
      <c r="BY29" s="37"/>
      <c r="BZ29" s="37"/>
      <c r="CA29" s="37"/>
      <c r="CB29" s="37"/>
      <c r="CC29" s="37"/>
      <c r="CD29" s="37"/>
    </row>
    <row r="30">
      <c r="A30" s="37">
        <v>730.0</v>
      </c>
      <c r="B30" s="38" t="s">
        <v>96</v>
      </c>
      <c r="C30" s="38" t="s">
        <v>86</v>
      </c>
      <c r="D30" s="38" t="s">
        <v>97</v>
      </c>
      <c r="E30" s="38">
        <v>2019.0</v>
      </c>
      <c r="F30" s="38" t="s">
        <v>98</v>
      </c>
      <c r="G30" s="38" t="s">
        <v>99</v>
      </c>
      <c r="K30" s="38">
        <v>-0.6</v>
      </c>
      <c r="L30" s="38">
        <v>2014.0</v>
      </c>
      <c r="M30" s="38" t="s">
        <v>100</v>
      </c>
      <c r="P30" s="38">
        <v>3.0</v>
      </c>
      <c r="Q30" s="38">
        <v>1.5</v>
      </c>
      <c r="V30" s="37">
        <v>1.0</v>
      </c>
      <c r="W30" s="37"/>
      <c r="AF30" s="38">
        <v>1.0</v>
      </c>
      <c r="BM30" s="37" t="s">
        <v>101</v>
      </c>
      <c r="BN30" s="37"/>
      <c r="BO30" s="37"/>
      <c r="BP30" s="37"/>
      <c r="BQ30" s="37"/>
      <c r="BR30" s="37"/>
      <c r="BS30" s="37"/>
      <c r="BT30" s="37"/>
      <c r="BU30" s="37"/>
      <c r="BV30" s="37"/>
      <c r="BW30" s="37"/>
      <c r="BX30" s="37"/>
      <c r="BY30" s="37"/>
      <c r="BZ30" s="37"/>
      <c r="CA30" s="37"/>
      <c r="CB30" s="37"/>
      <c r="CC30" s="37"/>
      <c r="CD30" s="37"/>
    </row>
    <row r="31">
      <c r="A31" s="37">
        <v>730.0</v>
      </c>
      <c r="B31" s="38" t="s">
        <v>96</v>
      </c>
      <c r="C31" s="38" t="s">
        <v>86</v>
      </c>
      <c r="D31" s="38" t="s">
        <v>97</v>
      </c>
      <c r="E31" s="38">
        <v>2019.0</v>
      </c>
      <c r="F31" s="38" t="s">
        <v>98</v>
      </c>
      <c r="G31" s="38" t="s">
        <v>102</v>
      </c>
      <c r="K31" s="38">
        <v>95.7</v>
      </c>
      <c r="L31" s="38">
        <v>2014.0</v>
      </c>
      <c r="M31" s="38" t="s">
        <v>100</v>
      </c>
      <c r="P31" s="38">
        <v>3.0</v>
      </c>
      <c r="Q31" s="38">
        <v>1.5</v>
      </c>
      <c r="V31" s="37">
        <v>1.0</v>
      </c>
      <c r="W31" s="37"/>
      <c r="AF31" s="38">
        <v>1.0</v>
      </c>
      <c r="BM31" s="37" t="s">
        <v>101</v>
      </c>
      <c r="BN31" s="37"/>
      <c r="BO31" s="37"/>
      <c r="BP31" s="37"/>
      <c r="BQ31" s="37"/>
      <c r="BR31" s="37"/>
      <c r="BS31" s="37"/>
      <c r="BT31" s="37"/>
      <c r="BU31" s="37"/>
      <c r="BV31" s="37"/>
      <c r="BW31" s="37"/>
      <c r="BX31" s="37"/>
      <c r="BY31" s="37"/>
      <c r="BZ31" s="37"/>
      <c r="CA31" s="37"/>
      <c r="CB31" s="37"/>
      <c r="CC31" s="37"/>
      <c r="CD31" s="37"/>
    </row>
    <row r="32">
      <c r="A32" s="38">
        <v>194.0</v>
      </c>
      <c r="B32" s="38" t="s">
        <v>103</v>
      </c>
      <c r="C32" s="38" t="s">
        <v>104</v>
      </c>
      <c r="D32" s="38" t="s">
        <v>105</v>
      </c>
      <c r="E32" s="38">
        <v>2020.0</v>
      </c>
      <c r="F32" s="38" t="s">
        <v>106</v>
      </c>
      <c r="G32" s="38" t="s">
        <v>84</v>
      </c>
      <c r="J32" s="38">
        <v>2005.0</v>
      </c>
      <c r="K32" s="38">
        <v>14.0</v>
      </c>
      <c r="L32" s="38">
        <v>2005.0</v>
      </c>
      <c r="M32" s="38" t="s">
        <v>80</v>
      </c>
      <c r="P32" s="38">
        <v>1.5</v>
      </c>
      <c r="Q32" s="38">
        <v>2.0</v>
      </c>
      <c r="X32" s="38">
        <v>1.0</v>
      </c>
      <c r="Y32" s="38">
        <v>1.0</v>
      </c>
      <c r="BE32" s="38">
        <v>1.0</v>
      </c>
      <c r="BK32" s="38" t="s">
        <v>107</v>
      </c>
      <c r="BM32" s="38" t="s">
        <v>108</v>
      </c>
    </row>
    <row r="33">
      <c r="A33" s="38">
        <v>194.0</v>
      </c>
      <c r="B33" s="38" t="s">
        <v>103</v>
      </c>
      <c r="C33" s="38" t="s">
        <v>104</v>
      </c>
      <c r="D33" s="38" t="s">
        <v>105</v>
      </c>
      <c r="E33" s="38">
        <v>2020.0</v>
      </c>
      <c r="F33" s="38" t="s">
        <v>106</v>
      </c>
      <c r="G33" s="38" t="s">
        <v>84</v>
      </c>
      <c r="J33" s="38">
        <v>2005.0</v>
      </c>
      <c r="K33" s="38">
        <v>13.0</v>
      </c>
      <c r="L33" s="38">
        <v>2005.0</v>
      </c>
      <c r="M33" s="38" t="s">
        <v>80</v>
      </c>
      <c r="P33" s="38">
        <v>1.5</v>
      </c>
      <c r="Q33" s="38">
        <v>2.0</v>
      </c>
      <c r="X33" s="38">
        <v>1.0</v>
      </c>
      <c r="Y33" s="38">
        <v>1.0</v>
      </c>
      <c r="AG33" s="38">
        <v>1.0</v>
      </c>
      <c r="BE33" s="38">
        <v>1.0</v>
      </c>
      <c r="BK33" s="38" t="s">
        <v>107</v>
      </c>
      <c r="BM33" s="38" t="s">
        <v>108</v>
      </c>
    </row>
    <row r="34">
      <c r="A34" s="38">
        <v>194.0</v>
      </c>
      <c r="B34" s="38" t="s">
        <v>103</v>
      </c>
      <c r="C34" s="38" t="s">
        <v>104</v>
      </c>
      <c r="D34" s="38" t="s">
        <v>105</v>
      </c>
      <c r="E34" s="38">
        <v>2020.0</v>
      </c>
      <c r="F34" s="38" t="s">
        <v>106</v>
      </c>
      <c r="G34" s="38" t="s">
        <v>84</v>
      </c>
      <c r="J34" s="38">
        <v>2005.0</v>
      </c>
      <c r="K34" s="38">
        <v>15.0</v>
      </c>
      <c r="L34" s="38">
        <v>2005.0</v>
      </c>
      <c r="M34" s="38" t="s">
        <v>80</v>
      </c>
      <c r="P34" s="38">
        <v>1.5</v>
      </c>
      <c r="Q34" s="38">
        <v>2.0</v>
      </c>
      <c r="X34" s="38">
        <v>1.0</v>
      </c>
      <c r="Y34" s="38">
        <v>1.0</v>
      </c>
      <c r="AD34" s="38">
        <v>1.0</v>
      </c>
      <c r="BE34" s="38">
        <v>1.0</v>
      </c>
      <c r="BK34" s="38" t="s">
        <v>107</v>
      </c>
      <c r="BM34" s="38" t="s">
        <v>108</v>
      </c>
    </row>
    <row r="35">
      <c r="A35" s="38">
        <v>194.0</v>
      </c>
      <c r="B35" s="38" t="s">
        <v>103</v>
      </c>
      <c r="C35" s="38" t="s">
        <v>104</v>
      </c>
      <c r="D35" s="38" t="s">
        <v>105</v>
      </c>
      <c r="E35" s="38">
        <v>2020.0</v>
      </c>
      <c r="F35" s="38" t="s">
        <v>106</v>
      </c>
      <c r="G35" s="38" t="s">
        <v>84</v>
      </c>
      <c r="J35" s="38">
        <v>2005.0</v>
      </c>
      <c r="K35" s="38">
        <v>13.0</v>
      </c>
      <c r="L35" s="38">
        <v>2005.0</v>
      </c>
      <c r="M35" s="38" t="s">
        <v>80</v>
      </c>
      <c r="P35" s="38">
        <v>1.5</v>
      </c>
      <c r="Q35" s="38">
        <v>2.0</v>
      </c>
      <c r="X35" s="38">
        <v>1.0</v>
      </c>
      <c r="Y35" s="38">
        <v>1.0</v>
      </c>
      <c r="AD35" s="38">
        <v>1.0</v>
      </c>
      <c r="AG35" s="38">
        <v>1.0</v>
      </c>
      <c r="BE35" s="38">
        <v>1.0</v>
      </c>
      <c r="BK35" s="38" t="s">
        <v>107</v>
      </c>
      <c r="BM35" s="38" t="s">
        <v>108</v>
      </c>
    </row>
    <row r="36">
      <c r="A36" s="38">
        <v>1812.0</v>
      </c>
      <c r="B36" s="38" t="s">
        <v>109</v>
      </c>
      <c r="C36" s="38" t="s">
        <v>104</v>
      </c>
      <c r="D36" s="38" t="s">
        <v>82</v>
      </c>
      <c r="E36" s="38">
        <v>2016.0</v>
      </c>
      <c r="F36" s="38" t="s">
        <v>110</v>
      </c>
      <c r="G36" s="38" t="s">
        <v>84</v>
      </c>
      <c r="J36" s="38">
        <v>2015.0</v>
      </c>
      <c r="K36" s="38">
        <v>12.0</v>
      </c>
      <c r="M36" s="38" t="s">
        <v>80</v>
      </c>
      <c r="N36" s="38">
        <v>10.0</v>
      </c>
      <c r="P36" s="38">
        <v>1.5</v>
      </c>
      <c r="Q36" s="38">
        <v>2.0</v>
      </c>
      <c r="Z36" s="38">
        <v>1.0</v>
      </c>
      <c r="AG36" s="38">
        <v>1.0</v>
      </c>
      <c r="BK36" s="38" t="s">
        <v>111</v>
      </c>
    </row>
    <row r="37">
      <c r="A37" s="38">
        <v>1812.0</v>
      </c>
      <c r="B37" s="38" t="s">
        <v>109</v>
      </c>
      <c r="C37" s="38" t="s">
        <v>104</v>
      </c>
      <c r="D37" s="38" t="s">
        <v>82</v>
      </c>
      <c r="E37" s="38">
        <v>2016.0</v>
      </c>
      <c r="F37" s="38" t="s">
        <v>110</v>
      </c>
      <c r="G37" s="38" t="s">
        <v>84</v>
      </c>
      <c r="J37" s="38">
        <v>2015.0</v>
      </c>
      <c r="K37" s="38">
        <v>14.0</v>
      </c>
      <c r="M37" s="38" t="s">
        <v>80</v>
      </c>
      <c r="N37" s="38">
        <v>10.0</v>
      </c>
      <c r="P37" s="38">
        <v>1.5</v>
      </c>
      <c r="Q37" s="38">
        <v>2.0</v>
      </c>
      <c r="Z37" s="38">
        <v>1.0</v>
      </c>
      <c r="AG37" s="38">
        <v>1.0</v>
      </c>
      <c r="BK37" s="38" t="s">
        <v>111</v>
      </c>
    </row>
    <row r="38">
      <c r="A38" s="38">
        <v>1812.0</v>
      </c>
      <c r="B38" s="38" t="s">
        <v>109</v>
      </c>
      <c r="C38" s="38" t="s">
        <v>104</v>
      </c>
      <c r="D38" s="38" t="s">
        <v>82</v>
      </c>
      <c r="E38" s="38">
        <v>2016.0</v>
      </c>
      <c r="F38" s="38" t="s">
        <v>110</v>
      </c>
      <c r="G38" s="38" t="s">
        <v>84</v>
      </c>
      <c r="J38" s="38">
        <v>2015.0</v>
      </c>
      <c r="K38" s="38">
        <v>13.0</v>
      </c>
      <c r="M38" s="38" t="s">
        <v>80</v>
      </c>
      <c r="N38" s="38">
        <v>10.0</v>
      </c>
      <c r="P38" s="38">
        <v>1.5</v>
      </c>
      <c r="Q38" s="38">
        <v>2.0</v>
      </c>
      <c r="Z38" s="38">
        <v>1.0</v>
      </c>
      <c r="AD38" s="38">
        <v>1.0</v>
      </c>
      <c r="AG38" s="38">
        <v>1.0</v>
      </c>
      <c r="BK38" s="38" t="s">
        <v>111</v>
      </c>
    </row>
    <row r="39">
      <c r="A39" s="38">
        <v>1812.0</v>
      </c>
      <c r="B39" s="38" t="s">
        <v>109</v>
      </c>
      <c r="C39" s="38" t="s">
        <v>104</v>
      </c>
      <c r="D39" s="38" t="s">
        <v>82</v>
      </c>
      <c r="E39" s="38">
        <v>2016.0</v>
      </c>
      <c r="F39" s="38" t="s">
        <v>110</v>
      </c>
      <c r="G39" s="38" t="s">
        <v>84</v>
      </c>
      <c r="J39" s="38">
        <v>2015.0</v>
      </c>
      <c r="K39" s="38">
        <v>17.0</v>
      </c>
      <c r="M39" s="38" t="s">
        <v>80</v>
      </c>
      <c r="N39" s="38">
        <v>10.0</v>
      </c>
      <c r="P39" s="38">
        <v>1.5</v>
      </c>
      <c r="Q39" s="38">
        <v>2.0</v>
      </c>
      <c r="Z39" s="38">
        <v>1.0</v>
      </c>
      <c r="AD39" s="38">
        <v>1.0</v>
      </c>
      <c r="AG39" s="38">
        <v>1.0</v>
      </c>
      <c r="BK39" s="38" t="s">
        <v>111</v>
      </c>
    </row>
    <row r="40">
      <c r="A40" s="38">
        <v>2006.0</v>
      </c>
      <c r="B40" s="38" t="s">
        <v>112</v>
      </c>
      <c r="C40" s="38" t="s">
        <v>104</v>
      </c>
      <c r="D40" s="38" t="s">
        <v>82</v>
      </c>
      <c r="E40" s="38">
        <v>2016.0</v>
      </c>
      <c r="F40" s="38" t="s">
        <v>113</v>
      </c>
      <c r="G40" s="38" t="s">
        <v>84</v>
      </c>
      <c r="J40" s="38">
        <v>2015.0</v>
      </c>
      <c r="K40" s="38">
        <v>8.0</v>
      </c>
      <c r="M40" s="38" t="s">
        <v>80</v>
      </c>
      <c r="N40" s="38">
        <v>6.0</v>
      </c>
      <c r="P40" s="38">
        <v>1.5</v>
      </c>
      <c r="Q40" s="38">
        <v>2.0</v>
      </c>
      <c r="AA40" s="38">
        <v>1.0</v>
      </c>
      <c r="BK40" s="38" t="s">
        <v>114</v>
      </c>
      <c r="BM40" s="38" t="s">
        <v>115</v>
      </c>
    </row>
    <row r="41">
      <c r="A41" s="38">
        <v>2006.0</v>
      </c>
      <c r="B41" s="38" t="s">
        <v>112</v>
      </c>
      <c r="C41" s="38" t="s">
        <v>104</v>
      </c>
      <c r="D41" s="38" t="s">
        <v>82</v>
      </c>
      <c r="E41" s="38">
        <v>2016.0</v>
      </c>
      <c r="F41" s="38" t="s">
        <v>113</v>
      </c>
      <c r="G41" s="38" t="s">
        <v>84</v>
      </c>
      <c r="J41" s="38">
        <v>2015.0</v>
      </c>
      <c r="K41" s="38">
        <v>7.0</v>
      </c>
      <c r="M41" s="38" t="s">
        <v>80</v>
      </c>
      <c r="N41" s="38">
        <v>6.0</v>
      </c>
      <c r="P41" s="38">
        <v>1.5</v>
      </c>
      <c r="Q41" s="38">
        <v>2.0</v>
      </c>
      <c r="Z41" s="38">
        <v>1.0</v>
      </c>
      <c r="BK41" s="38" t="s">
        <v>114</v>
      </c>
      <c r="BM41" s="38" t="s">
        <v>115</v>
      </c>
    </row>
    <row r="42">
      <c r="A42" s="38">
        <v>2006.0</v>
      </c>
      <c r="B42" s="38" t="s">
        <v>112</v>
      </c>
      <c r="C42" s="38" t="s">
        <v>104</v>
      </c>
      <c r="D42" s="38" t="s">
        <v>82</v>
      </c>
      <c r="E42" s="38">
        <v>2016.0</v>
      </c>
      <c r="F42" s="38" t="s">
        <v>113</v>
      </c>
      <c r="G42" s="38" t="s">
        <v>84</v>
      </c>
      <c r="J42" s="38">
        <v>2015.0</v>
      </c>
      <c r="K42" s="38">
        <v>7.0</v>
      </c>
      <c r="M42" s="38" t="s">
        <v>80</v>
      </c>
      <c r="N42" s="38">
        <v>6.0</v>
      </c>
      <c r="P42" s="38">
        <v>1.5</v>
      </c>
      <c r="Q42" s="38">
        <v>2.0</v>
      </c>
      <c r="Z42" s="38">
        <v>1.0</v>
      </c>
      <c r="BK42" s="38" t="s">
        <v>114</v>
      </c>
      <c r="BM42" s="38" t="s">
        <v>115</v>
      </c>
    </row>
    <row r="43">
      <c r="A43" s="38">
        <v>2006.0</v>
      </c>
      <c r="B43" s="38" t="s">
        <v>112</v>
      </c>
      <c r="C43" s="38" t="s">
        <v>104</v>
      </c>
      <c r="D43" s="38" t="s">
        <v>82</v>
      </c>
      <c r="E43" s="38">
        <v>2016.0</v>
      </c>
      <c r="F43" s="38" t="s">
        <v>113</v>
      </c>
      <c r="G43" s="38" t="s">
        <v>84</v>
      </c>
      <c r="J43" s="38">
        <v>2015.0</v>
      </c>
      <c r="K43" s="38">
        <v>7.0</v>
      </c>
      <c r="M43" s="38" t="s">
        <v>80</v>
      </c>
      <c r="N43" s="38">
        <v>6.0</v>
      </c>
      <c r="P43" s="38">
        <v>1.5</v>
      </c>
      <c r="Q43" s="38">
        <v>2.0</v>
      </c>
      <c r="Z43" s="38">
        <v>1.0</v>
      </c>
      <c r="BK43" s="38" t="s">
        <v>114</v>
      </c>
      <c r="BM43" s="38" t="s">
        <v>115</v>
      </c>
    </row>
    <row r="44">
      <c r="A44" s="38">
        <v>2006.0</v>
      </c>
      <c r="B44" s="38" t="s">
        <v>112</v>
      </c>
      <c r="C44" s="38" t="s">
        <v>104</v>
      </c>
      <c r="D44" s="38" t="s">
        <v>82</v>
      </c>
      <c r="E44" s="38">
        <v>2016.0</v>
      </c>
      <c r="F44" s="38" t="s">
        <v>113</v>
      </c>
      <c r="G44" s="38" t="s">
        <v>84</v>
      </c>
      <c r="J44" s="38">
        <v>2015.0</v>
      </c>
      <c r="K44" s="38">
        <v>10.0</v>
      </c>
      <c r="M44" s="38" t="s">
        <v>80</v>
      </c>
      <c r="N44" s="38">
        <v>6.0</v>
      </c>
      <c r="P44" s="38">
        <v>1.5</v>
      </c>
      <c r="Q44" s="38">
        <v>2.0</v>
      </c>
      <c r="Z44" s="38">
        <v>1.0</v>
      </c>
      <c r="AA44" s="38">
        <v>1.0</v>
      </c>
      <c r="BK44" s="38" t="s">
        <v>114</v>
      </c>
      <c r="BM44" s="38" t="s">
        <v>115</v>
      </c>
    </row>
    <row r="45">
      <c r="A45" s="38">
        <v>2006.0</v>
      </c>
      <c r="B45" s="38" t="s">
        <v>112</v>
      </c>
      <c r="C45" s="38" t="s">
        <v>104</v>
      </c>
      <c r="D45" s="38" t="s">
        <v>82</v>
      </c>
      <c r="E45" s="38">
        <v>2016.0</v>
      </c>
      <c r="F45" s="38" t="s">
        <v>113</v>
      </c>
      <c r="G45" s="38" t="s">
        <v>84</v>
      </c>
      <c r="J45" s="38">
        <v>2015.0</v>
      </c>
      <c r="K45" s="38">
        <v>9.0</v>
      </c>
      <c r="M45" s="38" t="s">
        <v>80</v>
      </c>
      <c r="N45" s="38">
        <v>6.0</v>
      </c>
      <c r="P45" s="38">
        <v>1.5</v>
      </c>
      <c r="Q45" s="38">
        <v>2.0</v>
      </c>
      <c r="Z45" s="38">
        <v>1.0</v>
      </c>
      <c r="AA45" s="38">
        <v>1.0</v>
      </c>
      <c r="BK45" s="38" t="s">
        <v>114</v>
      </c>
      <c r="BM45" s="38" t="s">
        <v>115</v>
      </c>
    </row>
    <row r="46">
      <c r="A46" s="38">
        <v>2006.0</v>
      </c>
      <c r="B46" s="38" t="s">
        <v>112</v>
      </c>
      <c r="C46" s="38" t="s">
        <v>104</v>
      </c>
      <c r="D46" s="38" t="s">
        <v>82</v>
      </c>
      <c r="E46" s="38">
        <v>2016.0</v>
      </c>
      <c r="F46" s="38" t="s">
        <v>113</v>
      </c>
      <c r="G46" s="38" t="s">
        <v>84</v>
      </c>
      <c r="J46" s="38">
        <v>2015.0</v>
      </c>
      <c r="K46" s="38">
        <v>11.0</v>
      </c>
      <c r="M46" s="38" t="s">
        <v>80</v>
      </c>
      <c r="N46" s="38">
        <v>6.0</v>
      </c>
      <c r="P46" s="38">
        <v>1.5</v>
      </c>
      <c r="Q46" s="38">
        <v>2.0</v>
      </c>
      <c r="Z46" s="38">
        <v>1.0</v>
      </c>
      <c r="AA46" s="38">
        <v>1.0</v>
      </c>
      <c r="BK46" s="38" t="s">
        <v>114</v>
      </c>
      <c r="BM46" s="38" t="s">
        <v>115</v>
      </c>
    </row>
    <row r="47">
      <c r="A47" s="37">
        <v>71.0</v>
      </c>
      <c r="B47" s="38" t="s">
        <v>116</v>
      </c>
      <c r="C47" s="38" t="s">
        <v>86</v>
      </c>
      <c r="D47" s="38" t="s">
        <v>117</v>
      </c>
      <c r="E47" s="38">
        <v>2020.0</v>
      </c>
      <c r="F47" s="38" t="s">
        <v>118</v>
      </c>
      <c r="G47" s="38" t="s">
        <v>119</v>
      </c>
      <c r="I47" s="37" t="s">
        <v>79</v>
      </c>
      <c r="J47" s="38">
        <v>2020.0</v>
      </c>
      <c r="K47" s="38">
        <v>132.0</v>
      </c>
      <c r="L47" s="38">
        <v>2010.0</v>
      </c>
      <c r="M47" s="38" t="s">
        <v>100</v>
      </c>
      <c r="N47" s="38">
        <v>37.0</v>
      </c>
      <c r="T47" s="38">
        <v>1.0</v>
      </c>
      <c r="U47" s="37">
        <v>1.0</v>
      </c>
      <c r="AJ47" s="38">
        <v>73.0</v>
      </c>
      <c r="AW47" s="38">
        <v>142.0</v>
      </c>
      <c r="BE47" s="38">
        <v>1.0</v>
      </c>
      <c r="BK47" s="38" t="s">
        <v>120</v>
      </c>
      <c r="BM47" s="38" t="s">
        <v>121</v>
      </c>
    </row>
    <row r="48">
      <c r="A48" s="37">
        <v>71.0</v>
      </c>
      <c r="B48" s="38" t="s">
        <v>116</v>
      </c>
      <c r="C48" s="38" t="s">
        <v>86</v>
      </c>
      <c r="D48" s="38" t="s">
        <v>117</v>
      </c>
      <c r="E48" s="38">
        <v>2020.0</v>
      </c>
      <c r="F48" s="38" t="s">
        <v>118</v>
      </c>
      <c r="G48" s="38" t="s">
        <v>119</v>
      </c>
      <c r="I48" s="37" t="s">
        <v>79</v>
      </c>
      <c r="J48" s="38">
        <v>2030.0</v>
      </c>
      <c r="K48" s="38">
        <v>170.0</v>
      </c>
      <c r="L48" s="38">
        <v>2010.0</v>
      </c>
      <c r="M48" s="38" t="s">
        <v>100</v>
      </c>
      <c r="N48" s="38">
        <v>51.0</v>
      </c>
      <c r="T48" s="38">
        <v>1.0</v>
      </c>
      <c r="U48" s="37">
        <v>1.0</v>
      </c>
      <c r="AJ48" s="38">
        <v>92.0</v>
      </c>
      <c r="AW48" s="38">
        <v>181.0</v>
      </c>
      <c r="BE48" s="38">
        <v>1.0</v>
      </c>
      <c r="BK48" s="38" t="s">
        <v>120</v>
      </c>
      <c r="BM48" s="38" t="s">
        <v>121</v>
      </c>
    </row>
    <row r="49">
      <c r="A49" s="37">
        <v>71.0</v>
      </c>
      <c r="B49" s="38" t="s">
        <v>116</v>
      </c>
      <c r="C49" s="38" t="s">
        <v>86</v>
      </c>
      <c r="D49" s="38" t="s">
        <v>117</v>
      </c>
      <c r="E49" s="38">
        <v>2020.0</v>
      </c>
      <c r="F49" s="38" t="s">
        <v>118</v>
      </c>
      <c r="G49" s="38" t="s">
        <v>119</v>
      </c>
      <c r="I49" s="37" t="s">
        <v>79</v>
      </c>
      <c r="J49" s="38">
        <v>2050.0</v>
      </c>
      <c r="K49" s="38">
        <v>270.0</v>
      </c>
      <c r="L49" s="38">
        <v>2010.0</v>
      </c>
      <c r="M49" s="38" t="s">
        <v>100</v>
      </c>
      <c r="N49" s="38">
        <v>91.0</v>
      </c>
      <c r="T49" s="38">
        <v>1.0</v>
      </c>
      <c r="U49" s="37">
        <v>1.0</v>
      </c>
      <c r="AJ49" s="38">
        <v>144.0</v>
      </c>
      <c r="AW49" s="38">
        <v>288.0</v>
      </c>
      <c r="BE49" s="38">
        <v>1.0</v>
      </c>
      <c r="BK49" s="38" t="s">
        <v>120</v>
      </c>
      <c r="BM49" s="38" t="s">
        <v>121</v>
      </c>
    </row>
    <row r="50">
      <c r="A50" s="37">
        <v>71.0</v>
      </c>
      <c r="B50" s="38" t="s">
        <v>116</v>
      </c>
      <c r="C50" s="38" t="s">
        <v>86</v>
      </c>
      <c r="D50" s="38" t="s">
        <v>117</v>
      </c>
      <c r="E50" s="38">
        <v>2020.0</v>
      </c>
      <c r="F50" s="38" t="s">
        <v>118</v>
      </c>
      <c r="G50" s="38" t="s">
        <v>119</v>
      </c>
      <c r="I50" s="37" t="s">
        <v>79</v>
      </c>
      <c r="J50" s="38">
        <v>2100.0</v>
      </c>
      <c r="K50" s="38">
        <v>731.0</v>
      </c>
      <c r="L50" s="38">
        <v>2010.0</v>
      </c>
      <c r="M50" s="38" t="s">
        <v>100</v>
      </c>
      <c r="N50" s="38">
        <v>271.0</v>
      </c>
      <c r="T50" s="38">
        <v>1.0</v>
      </c>
      <c r="U50" s="37">
        <v>1.0</v>
      </c>
      <c r="AJ50" s="38">
        <v>377.0</v>
      </c>
      <c r="AW50" s="38">
        <v>780.0</v>
      </c>
      <c r="BE50" s="38">
        <v>1.0</v>
      </c>
      <c r="BK50" s="38" t="s">
        <v>120</v>
      </c>
      <c r="BM50" s="38" t="s">
        <v>121</v>
      </c>
    </row>
    <row r="51">
      <c r="A51" s="37">
        <v>620.0</v>
      </c>
      <c r="B51" s="37" t="s">
        <v>122</v>
      </c>
      <c r="C51" s="37" t="s">
        <v>123</v>
      </c>
      <c r="D51" s="37" t="s">
        <v>124</v>
      </c>
      <c r="E51" s="37">
        <v>2019.0</v>
      </c>
      <c r="F51" s="37" t="s">
        <v>125</v>
      </c>
      <c r="G51" s="37" t="s">
        <v>126</v>
      </c>
      <c r="I51" s="37" t="s">
        <v>79</v>
      </c>
      <c r="J51" s="37">
        <v>2015.0</v>
      </c>
      <c r="K51" s="37">
        <v>44.0</v>
      </c>
      <c r="L51" s="37">
        <v>2015.0</v>
      </c>
      <c r="M51" s="37" t="s">
        <v>80</v>
      </c>
      <c r="N51" s="37"/>
      <c r="P51" s="37">
        <v>1.1</v>
      </c>
      <c r="Q51" s="37">
        <v>1.35</v>
      </c>
      <c r="AJ51" s="37">
        <v>26.0</v>
      </c>
      <c r="AV51" s="37"/>
      <c r="AW51" s="37">
        <v>68.0</v>
      </c>
      <c r="AY51" s="37"/>
      <c r="BE51" s="37">
        <v>1.0</v>
      </c>
      <c r="BK51" s="37" t="s">
        <v>127</v>
      </c>
      <c r="BL51" s="37"/>
    </row>
    <row r="52">
      <c r="A52" s="37">
        <v>620.0</v>
      </c>
      <c r="B52" s="37" t="s">
        <v>122</v>
      </c>
      <c r="C52" s="37" t="s">
        <v>123</v>
      </c>
      <c r="D52" s="37" t="s">
        <v>124</v>
      </c>
      <c r="E52" s="37">
        <v>2019.0</v>
      </c>
      <c r="F52" s="37" t="s">
        <v>125</v>
      </c>
      <c r="G52" s="37" t="s">
        <v>126</v>
      </c>
      <c r="I52" s="37" t="s">
        <v>79</v>
      </c>
      <c r="J52" s="37">
        <v>2015.0</v>
      </c>
      <c r="K52" s="37">
        <v>45.0</v>
      </c>
      <c r="L52" s="37">
        <v>2015.0</v>
      </c>
      <c r="M52" s="37" t="s">
        <v>128</v>
      </c>
      <c r="N52" s="37"/>
      <c r="P52" s="37">
        <v>1.1</v>
      </c>
      <c r="Q52" s="37">
        <v>1.35</v>
      </c>
      <c r="AJ52" s="37">
        <v>33.0</v>
      </c>
      <c r="BK52" s="37" t="s">
        <v>129</v>
      </c>
      <c r="BL52" s="37"/>
    </row>
    <row r="53">
      <c r="A53" s="37">
        <v>620.0</v>
      </c>
      <c r="B53" s="37" t="s">
        <v>122</v>
      </c>
      <c r="C53" s="37" t="s">
        <v>123</v>
      </c>
      <c r="D53" s="37" t="s">
        <v>124</v>
      </c>
      <c r="E53" s="37">
        <v>2019.0</v>
      </c>
      <c r="F53" s="37" t="s">
        <v>125</v>
      </c>
      <c r="G53" s="37" t="s">
        <v>126</v>
      </c>
      <c r="I53" s="37" t="s">
        <v>79</v>
      </c>
      <c r="J53" s="37">
        <v>2020.0</v>
      </c>
      <c r="K53" s="37">
        <v>51.0</v>
      </c>
      <c r="L53" s="37">
        <v>2015.0</v>
      </c>
      <c r="M53" s="37" t="s">
        <v>80</v>
      </c>
      <c r="N53" s="37"/>
      <c r="P53" s="37">
        <v>1.1</v>
      </c>
      <c r="Q53" s="37">
        <v>1.35</v>
      </c>
      <c r="AB53" s="37"/>
      <c r="AJ53" s="37">
        <v>31.0</v>
      </c>
      <c r="AV53" s="37"/>
      <c r="AW53" s="37">
        <v>78.0</v>
      </c>
      <c r="BE53" s="38">
        <v>1.0</v>
      </c>
      <c r="BK53" s="37" t="s">
        <v>127</v>
      </c>
      <c r="BL53" s="37"/>
      <c r="BM53" s="37"/>
      <c r="BN53" s="37"/>
      <c r="BO53" s="37"/>
      <c r="BP53" s="37"/>
      <c r="BQ53" s="37"/>
      <c r="BR53" s="37"/>
      <c r="BS53" s="37"/>
      <c r="BT53" s="37"/>
      <c r="BU53" s="37"/>
      <c r="BV53" s="37"/>
      <c r="BW53" s="37"/>
      <c r="BX53" s="37"/>
      <c r="BY53" s="37"/>
      <c r="BZ53" s="37"/>
      <c r="CA53" s="37"/>
      <c r="CB53" s="37"/>
      <c r="CC53" s="37"/>
      <c r="CD53" s="37"/>
    </row>
    <row r="54">
      <c r="A54" s="37">
        <v>620.0</v>
      </c>
      <c r="B54" s="37" t="s">
        <v>122</v>
      </c>
      <c r="C54" s="37" t="s">
        <v>123</v>
      </c>
      <c r="D54" s="37" t="s">
        <v>124</v>
      </c>
      <c r="E54" s="37">
        <v>2019.0</v>
      </c>
      <c r="F54" s="37" t="s">
        <v>125</v>
      </c>
      <c r="G54" s="37" t="s">
        <v>126</v>
      </c>
      <c r="I54" s="37" t="s">
        <v>79</v>
      </c>
      <c r="J54" s="37">
        <v>2020.0</v>
      </c>
      <c r="K54" s="37">
        <v>52.0</v>
      </c>
      <c r="L54" s="37">
        <v>2015.0</v>
      </c>
      <c r="M54" s="37" t="s">
        <v>128</v>
      </c>
      <c r="N54" s="37"/>
      <c r="P54" s="37">
        <v>1.1</v>
      </c>
      <c r="Q54" s="37">
        <v>1.35</v>
      </c>
      <c r="AB54" s="37"/>
      <c r="AJ54" s="37">
        <v>38.0</v>
      </c>
      <c r="AV54" s="37"/>
      <c r="AW54" s="37"/>
      <c r="BK54" s="37" t="s">
        <v>129</v>
      </c>
      <c r="BL54" s="37"/>
      <c r="BM54" s="37"/>
      <c r="BN54" s="37"/>
      <c r="BO54" s="37"/>
      <c r="BP54" s="37"/>
      <c r="BQ54" s="37"/>
      <c r="BR54" s="37"/>
      <c r="BS54" s="37"/>
      <c r="BT54" s="37"/>
      <c r="BU54" s="37"/>
      <c r="BV54" s="37"/>
      <c r="BW54" s="37"/>
      <c r="BX54" s="37"/>
      <c r="BY54" s="37"/>
      <c r="BZ54" s="37"/>
      <c r="CA54" s="37"/>
      <c r="CB54" s="37"/>
      <c r="CC54" s="37"/>
      <c r="CD54" s="37"/>
    </row>
    <row r="55">
      <c r="A55" s="37">
        <v>620.0</v>
      </c>
      <c r="B55" s="37" t="s">
        <v>122</v>
      </c>
      <c r="C55" s="37" t="s">
        <v>123</v>
      </c>
      <c r="D55" s="37" t="s">
        <v>124</v>
      </c>
      <c r="E55" s="37">
        <v>2019.0</v>
      </c>
      <c r="F55" s="37" t="s">
        <v>125</v>
      </c>
      <c r="G55" s="37" t="s">
        <v>126</v>
      </c>
      <c r="I55" s="37" t="s">
        <v>79</v>
      </c>
      <c r="J55" s="37">
        <v>2050.0</v>
      </c>
      <c r="K55" s="37">
        <v>185.0</v>
      </c>
      <c r="L55" s="37">
        <v>2015.0</v>
      </c>
      <c r="M55" s="37" t="s">
        <v>80</v>
      </c>
      <c r="N55" s="37"/>
      <c r="P55" s="37">
        <v>1.1</v>
      </c>
      <c r="Q55" s="37">
        <v>1.35</v>
      </c>
      <c r="AB55" s="37"/>
      <c r="AJ55" s="37">
        <v>118.0</v>
      </c>
      <c r="AV55" s="37"/>
      <c r="AW55" s="37">
        <v>262.0</v>
      </c>
      <c r="BK55" s="37" t="s">
        <v>127</v>
      </c>
      <c r="BL55" s="37"/>
      <c r="BM55" s="37"/>
      <c r="BN55" s="37"/>
      <c r="BO55" s="37"/>
      <c r="BP55" s="37"/>
      <c r="BQ55" s="37"/>
      <c r="BR55" s="37"/>
      <c r="BS55" s="37"/>
      <c r="BT55" s="37"/>
      <c r="BU55" s="37"/>
      <c r="BV55" s="37"/>
      <c r="BW55" s="37"/>
      <c r="BX55" s="37"/>
      <c r="BY55" s="37"/>
      <c r="BZ55" s="37"/>
      <c r="CA55" s="37"/>
      <c r="CB55" s="37"/>
      <c r="CC55" s="37"/>
      <c r="CD55" s="37"/>
    </row>
    <row r="56">
      <c r="A56" s="37">
        <v>620.0</v>
      </c>
      <c r="B56" s="37" t="s">
        <v>122</v>
      </c>
      <c r="C56" s="37" t="s">
        <v>123</v>
      </c>
      <c r="D56" s="37" t="s">
        <v>124</v>
      </c>
      <c r="E56" s="37">
        <v>2019.0</v>
      </c>
      <c r="F56" s="37" t="s">
        <v>125</v>
      </c>
      <c r="G56" s="37" t="s">
        <v>126</v>
      </c>
      <c r="I56" s="37" t="s">
        <v>79</v>
      </c>
      <c r="J56" s="37">
        <v>2050.0</v>
      </c>
      <c r="K56" s="37">
        <v>193.0</v>
      </c>
      <c r="L56" s="37">
        <v>2015.0</v>
      </c>
      <c r="M56" s="37" t="s">
        <v>128</v>
      </c>
      <c r="N56" s="37"/>
      <c r="P56" s="37">
        <v>1.1</v>
      </c>
      <c r="Q56" s="37">
        <v>1.35</v>
      </c>
      <c r="AB56" s="37"/>
      <c r="AJ56" s="37">
        <v>159.0</v>
      </c>
      <c r="BK56" s="37" t="s">
        <v>129</v>
      </c>
      <c r="BL56" s="37"/>
      <c r="BM56" s="37"/>
      <c r="BN56" s="37"/>
      <c r="BO56" s="37"/>
      <c r="BP56" s="37"/>
      <c r="BQ56" s="37"/>
      <c r="BR56" s="37"/>
      <c r="BS56" s="37"/>
      <c r="BT56" s="37"/>
      <c r="BU56" s="37"/>
      <c r="BV56" s="37"/>
      <c r="BW56" s="37"/>
      <c r="BX56" s="37"/>
      <c r="BY56" s="37"/>
      <c r="BZ56" s="37"/>
      <c r="CA56" s="37"/>
      <c r="CB56" s="37"/>
      <c r="CC56" s="37"/>
      <c r="CD56" s="37"/>
    </row>
    <row r="57">
      <c r="A57" s="37">
        <v>620.0</v>
      </c>
      <c r="B57" s="37" t="s">
        <v>122</v>
      </c>
      <c r="C57" s="37" t="s">
        <v>123</v>
      </c>
      <c r="D57" s="37" t="s">
        <v>124</v>
      </c>
      <c r="E57" s="37">
        <v>2019.0</v>
      </c>
      <c r="F57" s="37" t="s">
        <v>125</v>
      </c>
      <c r="G57" s="37" t="s">
        <v>126</v>
      </c>
      <c r="I57" s="37" t="s">
        <v>79</v>
      </c>
      <c r="J57" s="37">
        <v>2100.0</v>
      </c>
      <c r="K57" s="37">
        <v>729.0</v>
      </c>
      <c r="L57" s="37">
        <v>2015.0</v>
      </c>
      <c r="M57" s="37" t="s">
        <v>80</v>
      </c>
      <c r="N57" s="37"/>
      <c r="P57" s="37">
        <v>1.1</v>
      </c>
      <c r="Q57" s="37">
        <v>1.35</v>
      </c>
      <c r="AB57" s="37"/>
      <c r="AJ57" s="37">
        <v>488.0</v>
      </c>
      <c r="AV57" s="37"/>
      <c r="AW57" s="37">
        <v>966.0</v>
      </c>
      <c r="BK57" s="37" t="s">
        <v>127</v>
      </c>
      <c r="BL57" s="37"/>
      <c r="BM57" s="37"/>
      <c r="BN57" s="37"/>
      <c r="BO57" s="37"/>
      <c r="BP57" s="37"/>
      <c r="BQ57" s="37"/>
      <c r="BR57" s="37"/>
      <c r="BS57" s="37"/>
      <c r="BT57" s="37"/>
      <c r="BU57" s="37"/>
      <c r="BV57" s="37"/>
      <c r="BW57" s="37"/>
      <c r="BX57" s="37"/>
      <c r="BY57" s="37"/>
      <c r="BZ57" s="37"/>
      <c r="CA57" s="37"/>
      <c r="CB57" s="37"/>
      <c r="CC57" s="37"/>
      <c r="CD57" s="37"/>
    </row>
    <row r="58">
      <c r="A58" s="37">
        <v>620.0</v>
      </c>
      <c r="B58" s="37" t="s">
        <v>122</v>
      </c>
      <c r="C58" s="37" t="s">
        <v>123</v>
      </c>
      <c r="D58" s="37" t="s">
        <v>124</v>
      </c>
      <c r="E58" s="37">
        <v>2019.0</v>
      </c>
      <c r="F58" s="37" t="s">
        <v>125</v>
      </c>
      <c r="G58" s="37" t="s">
        <v>126</v>
      </c>
      <c r="I58" s="37" t="s">
        <v>79</v>
      </c>
      <c r="J58" s="37">
        <v>2100.0</v>
      </c>
      <c r="K58" s="37">
        <v>791.0</v>
      </c>
      <c r="L58" s="37">
        <v>2015.0</v>
      </c>
      <c r="M58" s="37" t="s">
        <v>128</v>
      </c>
      <c r="N58" s="37"/>
      <c r="P58" s="37">
        <v>1.1</v>
      </c>
      <c r="Q58" s="37">
        <v>1.35</v>
      </c>
      <c r="AB58" s="37"/>
      <c r="AJ58" s="37">
        <v>778.0</v>
      </c>
      <c r="BK58" s="37" t="s">
        <v>129</v>
      </c>
      <c r="BL58" s="37"/>
      <c r="BM58" s="37"/>
      <c r="BN58" s="37"/>
      <c r="BO58" s="37"/>
      <c r="BP58" s="37"/>
      <c r="BQ58" s="37"/>
      <c r="BR58" s="37"/>
      <c r="BS58" s="37"/>
      <c r="BT58" s="37"/>
      <c r="BU58" s="37"/>
      <c r="BV58" s="37"/>
      <c r="BW58" s="37"/>
      <c r="BX58" s="37"/>
      <c r="BY58" s="37"/>
      <c r="BZ58" s="37"/>
      <c r="CA58" s="37"/>
      <c r="CB58" s="37"/>
      <c r="CC58" s="37"/>
      <c r="CD58" s="37"/>
    </row>
    <row r="59">
      <c r="A59" s="38">
        <v>2407.0</v>
      </c>
      <c r="B59" s="37" t="s">
        <v>130</v>
      </c>
      <c r="C59" s="37" t="s">
        <v>123</v>
      </c>
      <c r="D59" s="37" t="s">
        <v>131</v>
      </c>
      <c r="E59" s="37">
        <v>2015.0</v>
      </c>
      <c r="F59" s="37" t="s">
        <v>132</v>
      </c>
      <c r="G59" s="37" t="s">
        <v>133</v>
      </c>
      <c r="I59" s="37" t="s">
        <v>79</v>
      </c>
      <c r="J59" s="37">
        <v>2005.0</v>
      </c>
      <c r="K59" s="37">
        <v>21.0</v>
      </c>
      <c r="L59" s="37">
        <v>2005.0</v>
      </c>
      <c r="M59" s="37" t="s">
        <v>80</v>
      </c>
      <c r="N59" s="37">
        <v>12.0</v>
      </c>
      <c r="P59" s="37">
        <v>1.5</v>
      </c>
      <c r="Q59" s="37">
        <v>1.5</v>
      </c>
      <c r="AB59" s="37">
        <v>1.0</v>
      </c>
      <c r="BK59" s="37" t="s">
        <v>134</v>
      </c>
      <c r="BL59" s="37"/>
      <c r="BM59" s="37" t="s">
        <v>135</v>
      </c>
      <c r="BN59" s="37"/>
      <c r="BO59" s="37"/>
      <c r="BP59" s="37"/>
      <c r="BQ59" s="37"/>
      <c r="BR59" s="37"/>
      <c r="BS59" s="37"/>
      <c r="BT59" s="37"/>
      <c r="BU59" s="37"/>
      <c r="BV59" s="37"/>
      <c r="BW59" s="37"/>
      <c r="BX59" s="37"/>
      <c r="BY59" s="37"/>
      <c r="BZ59" s="37"/>
      <c r="CA59" s="37"/>
      <c r="CB59" s="37"/>
      <c r="CC59" s="37"/>
      <c r="CD59" s="37"/>
    </row>
    <row r="60">
      <c r="A60" s="38">
        <v>2407.0</v>
      </c>
      <c r="B60" s="37" t="s">
        <v>130</v>
      </c>
      <c r="C60" s="37" t="s">
        <v>123</v>
      </c>
      <c r="D60" s="37" t="s">
        <v>131</v>
      </c>
      <c r="E60" s="37">
        <v>2015.0</v>
      </c>
      <c r="F60" s="37" t="s">
        <v>132</v>
      </c>
      <c r="G60" s="37" t="s">
        <v>133</v>
      </c>
      <c r="I60" s="37" t="s">
        <v>79</v>
      </c>
      <c r="J60" s="37">
        <v>2005.0</v>
      </c>
      <c r="K60" s="37">
        <v>25.0</v>
      </c>
      <c r="L60" s="37">
        <v>2005.0</v>
      </c>
      <c r="M60" s="37" t="s">
        <v>80</v>
      </c>
      <c r="N60" s="37">
        <v>12.0</v>
      </c>
      <c r="P60" s="37">
        <v>1.5</v>
      </c>
      <c r="Q60" s="37">
        <v>1.5</v>
      </c>
      <c r="R60" s="37">
        <v>1.0</v>
      </c>
      <c r="AA60" s="37">
        <v>1.0</v>
      </c>
      <c r="AB60" s="37">
        <v>1.0</v>
      </c>
      <c r="BK60" s="37" t="s">
        <v>134</v>
      </c>
      <c r="BL60" s="37"/>
    </row>
    <row r="61">
      <c r="A61" s="38">
        <v>2407.0</v>
      </c>
      <c r="B61" s="37" t="s">
        <v>130</v>
      </c>
      <c r="C61" s="37" t="s">
        <v>123</v>
      </c>
      <c r="D61" s="37" t="s">
        <v>131</v>
      </c>
      <c r="E61" s="37">
        <v>2015.0</v>
      </c>
      <c r="F61" s="37" t="s">
        <v>132</v>
      </c>
      <c r="G61" s="37" t="s">
        <v>133</v>
      </c>
      <c r="I61" s="37" t="s">
        <v>79</v>
      </c>
      <c r="J61" s="37">
        <v>2005.0</v>
      </c>
      <c r="K61" s="37">
        <v>53.0</v>
      </c>
      <c r="L61" s="37">
        <v>2005.0</v>
      </c>
      <c r="M61" s="37" t="s">
        <v>80</v>
      </c>
      <c r="N61" s="37">
        <v>12.0</v>
      </c>
      <c r="P61" s="37">
        <v>1.5</v>
      </c>
      <c r="Q61" s="37">
        <v>1.5</v>
      </c>
      <c r="R61" s="37">
        <v>1.0</v>
      </c>
      <c r="AA61" s="37">
        <v>1.0</v>
      </c>
      <c r="AB61" s="37">
        <v>1.0</v>
      </c>
      <c r="BB61" s="37"/>
      <c r="BC61" s="37">
        <v>1.0</v>
      </c>
      <c r="BK61" s="37" t="s">
        <v>134</v>
      </c>
      <c r="BL61" s="37"/>
      <c r="BM61" s="37"/>
      <c r="BN61" s="37"/>
      <c r="BO61" s="37"/>
      <c r="BP61" s="37"/>
      <c r="BQ61" s="37"/>
      <c r="BR61" s="37"/>
      <c r="BS61" s="37"/>
      <c r="BT61" s="37"/>
      <c r="BU61" s="37"/>
      <c r="BV61" s="37"/>
      <c r="BW61" s="37"/>
      <c r="BX61" s="37"/>
      <c r="BY61" s="37"/>
      <c r="BZ61" s="37"/>
      <c r="CA61" s="37"/>
      <c r="CB61" s="37"/>
      <c r="CC61" s="37"/>
      <c r="CD61" s="37"/>
    </row>
    <row r="62">
      <c r="A62" s="38">
        <v>2407.0</v>
      </c>
      <c r="B62" s="37" t="s">
        <v>130</v>
      </c>
      <c r="C62" s="37" t="s">
        <v>123</v>
      </c>
      <c r="D62" s="37" t="s">
        <v>131</v>
      </c>
      <c r="E62" s="37">
        <v>2015.0</v>
      </c>
      <c r="F62" s="37" t="s">
        <v>132</v>
      </c>
      <c r="G62" s="37" t="s">
        <v>133</v>
      </c>
      <c r="I62" s="37" t="s">
        <v>79</v>
      </c>
      <c r="J62" s="37">
        <v>2005.0</v>
      </c>
      <c r="K62" s="37">
        <v>49.0</v>
      </c>
      <c r="L62" s="37">
        <v>2005.0</v>
      </c>
      <c r="M62" s="37" t="s">
        <v>80</v>
      </c>
      <c r="N62" s="37">
        <v>12.0</v>
      </c>
      <c r="P62" s="37">
        <v>1.5</v>
      </c>
      <c r="Q62" s="37">
        <v>1.5</v>
      </c>
      <c r="AA62" s="37">
        <v>1.0</v>
      </c>
      <c r="AB62" s="37">
        <v>1.0</v>
      </c>
      <c r="BK62" s="37" t="s">
        <v>134</v>
      </c>
      <c r="BL62" s="37"/>
    </row>
    <row r="63">
      <c r="A63" s="38">
        <v>2407.0</v>
      </c>
      <c r="B63" s="37" t="s">
        <v>130</v>
      </c>
      <c r="C63" s="37" t="s">
        <v>123</v>
      </c>
      <c r="D63" s="37" t="s">
        <v>131</v>
      </c>
      <c r="E63" s="37">
        <v>2015.0</v>
      </c>
      <c r="F63" s="37" t="s">
        <v>132</v>
      </c>
      <c r="G63" s="37" t="s">
        <v>133</v>
      </c>
      <c r="I63" s="37" t="s">
        <v>79</v>
      </c>
      <c r="J63" s="37">
        <v>2005.0</v>
      </c>
      <c r="K63" s="37">
        <v>32.0</v>
      </c>
      <c r="L63" s="37">
        <v>2005.0</v>
      </c>
      <c r="M63" s="37" t="s">
        <v>80</v>
      </c>
      <c r="N63" s="37">
        <v>12.0</v>
      </c>
      <c r="P63" s="37">
        <v>1.5</v>
      </c>
      <c r="Q63" s="37">
        <v>1.5</v>
      </c>
      <c r="AB63" s="37">
        <v>1.0</v>
      </c>
      <c r="BK63" s="37" t="s">
        <v>134</v>
      </c>
      <c r="BL63" s="37"/>
    </row>
    <row r="64">
      <c r="A64" s="38">
        <v>2407.0</v>
      </c>
      <c r="B64" s="37" t="s">
        <v>130</v>
      </c>
      <c r="C64" s="37" t="s">
        <v>123</v>
      </c>
      <c r="D64" s="37" t="s">
        <v>131</v>
      </c>
      <c r="E64" s="37">
        <v>2015.0</v>
      </c>
      <c r="F64" s="37" t="s">
        <v>132</v>
      </c>
      <c r="G64" s="37" t="s">
        <v>133</v>
      </c>
      <c r="I64" s="37" t="s">
        <v>79</v>
      </c>
      <c r="J64" s="37">
        <v>2005.0</v>
      </c>
      <c r="K64" s="37">
        <v>36.0</v>
      </c>
      <c r="L64" s="37">
        <v>2005.0</v>
      </c>
      <c r="M64" s="37" t="s">
        <v>80</v>
      </c>
      <c r="N64" s="37">
        <v>12.0</v>
      </c>
      <c r="P64" s="37">
        <v>1.5</v>
      </c>
      <c r="Q64" s="37">
        <v>1.5</v>
      </c>
      <c r="R64" s="37">
        <v>1.0</v>
      </c>
      <c r="AA64" s="37">
        <v>1.0</v>
      </c>
      <c r="AB64" s="37">
        <v>1.0</v>
      </c>
      <c r="BK64" s="37" t="s">
        <v>134</v>
      </c>
      <c r="BL64" s="37"/>
    </row>
    <row r="65">
      <c r="A65" s="38">
        <v>2407.0</v>
      </c>
      <c r="B65" s="37" t="s">
        <v>130</v>
      </c>
      <c r="C65" s="37" t="s">
        <v>123</v>
      </c>
      <c r="D65" s="37" t="s">
        <v>131</v>
      </c>
      <c r="E65" s="37">
        <v>2015.0</v>
      </c>
      <c r="F65" s="37" t="s">
        <v>132</v>
      </c>
      <c r="G65" s="37" t="s">
        <v>133</v>
      </c>
      <c r="I65" s="37" t="s">
        <v>79</v>
      </c>
      <c r="J65" s="37">
        <v>2005.0</v>
      </c>
      <c r="K65" s="37">
        <v>74.0</v>
      </c>
      <c r="L65" s="37">
        <v>2005.0</v>
      </c>
      <c r="M65" s="37" t="s">
        <v>80</v>
      </c>
      <c r="N65" s="37">
        <v>12.0</v>
      </c>
      <c r="P65" s="37">
        <v>1.5</v>
      </c>
      <c r="Q65" s="37">
        <v>1.5</v>
      </c>
      <c r="R65" s="37">
        <v>1.0</v>
      </c>
      <c r="AA65" s="37">
        <v>1.0</v>
      </c>
      <c r="AB65" s="37">
        <v>1.0</v>
      </c>
      <c r="BB65" s="37"/>
      <c r="BC65" s="37">
        <v>1.0</v>
      </c>
      <c r="BK65" s="37" t="s">
        <v>134</v>
      </c>
      <c r="BL65" s="37"/>
    </row>
    <row r="66">
      <c r="A66" s="38">
        <v>2407.0</v>
      </c>
      <c r="B66" s="37" t="s">
        <v>130</v>
      </c>
      <c r="C66" s="37" t="s">
        <v>123</v>
      </c>
      <c r="D66" s="37" t="s">
        <v>131</v>
      </c>
      <c r="E66" s="37">
        <v>2015.0</v>
      </c>
      <c r="F66" s="37" t="s">
        <v>132</v>
      </c>
      <c r="G66" s="37" t="s">
        <v>133</v>
      </c>
      <c r="I66" s="37" t="s">
        <v>79</v>
      </c>
      <c r="J66" s="37">
        <v>2005.0</v>
      </c>
      <c r="K66" s="37">
        <v>64.0</v>
      </c>
      <c r="L66" s="37">
        <v>2005.0</v>
      </c>
      <c r="M66" s="37" t="s">
        <v>80</v>
      </c>
      <c r="N66" s="37">
        <v>12.0</v>
      </c>
      <c r="P66" s="37">
        <v>1.5</v>
      </c>
      <c r="Q66" s="37">
        <v>1.5</v>
      </c>
      <c r="AA66" s="37">
        <v>1.0</v>
      </c>
      <c r="AB66" s="37">
        <v>1.0</v>
      </c>
      <c r="BK66" s="37" t="s">
        <v>134</v>
      </c>
      <c r="BL66" s="37"/>
    </row>
    <row r="67">
      <c r="A67" s="38">
        <v>2407.0</v>
      </c>
      <c r="B67" s="37" t="s">
        <v>130</v>
      </c>
      <c r="C67" s="37" t="s">
        <v>123</v>
      </c>
      <c r="D67" s="37" t="s">
        <v>131</v>
      </c>
      <c r="E67" s="37">
        <v>2015.0</v>
      </c>
      <c r="F67" s="37" t="s">
        <v>132</v>
      </c>
      <c r="G67" s="37" t="s">
        <v>133</v>
      </c>
      <c r="I67" s="37" t="s">
        <v>79</v>
      </c>
      <c r="J67" s="37">
        <v>2020.0</v>
      </c>
      <c r="K67" s="37">
        <v>28.0</v>
      </c>
      <c r="L67" s="37">
        <v>2005.0</v>
      </c>
      <c r="M67" s="37" t="s">
        <v>80</v>
      </c>
      <c r="N67" s="37">
        <v>14.0</v>
      </c>
      <c r="P67" s="37">
        <v>1.5</v>
      </c>
      <c r="Q67" s="37">
        <v>1.5</v>
      </c>
      <c r="AB67" s="37">
        <v>1.0</v>
      </c>
      <c r="BK67" s="37" t="s">
        <v>134</v>
      </c>
      <c r="BL67" s="37"/>
      <c r="BM67" s="37" t="s">
        <v>135</v>
      </c>
      <c r="BN67" s="37"/>
      <c r="BO67" s="37"/>
      <c r="BP67" s="37"/>
      <c r="BQ67" s="37"/>
      <c r="BR67" s="37"/>
      <c r="BS67" s="37"/>
      <c r="BT67" s="37"/>
      <c r="BU67" s="37"/>
      <c r="BV67" s="37"/>
      <c r="BW67" s="37"/>
      <c r="BX67" s="37"/>
      <c r="BY67" s="37"/>
      <c r="BZ67" s="37"/>
      <c r="CA67" s="37"/>
      <c r="CB67" s="37"/>
      <c r="CC67" s="37"/>
      <c r="CD67" s="37"/>
    </row>
    <row r="68">
      <c r="A68" s="38">
        <v>2407.0</v>
      </c>
      <c r="B68" s="37" t="s">
        <v>130</v>
      </c>
      <c r="C68" s="37" t="s">
        <v>123</v>
      </c>
      <c r="D68" s="37" t="s">
        <v>131</v>
      </c>
      <c r="E68" s="37">
        <v>2015.0</v>
      </c>
      <c r="F68" s="37" t="s">
        <v>132</v>
      </c>
      <c r="G68" s="37" t="s">
        <v>133</v>
      </c>
      <c r="I68" s="37" t="s">
        <v>79</v>
      </c>
      <c r="J68" s="37">
        <v>2020.0</v>
      </c>
      <c r="K68" s="37">
        <v>34.0</v>
      </c>
      <c r="L68" s="37">
        <v>2005.0</v>
      </c>
      <c r="M68" s="37" t="s">
        <v>80</v>
      </c>
      <c r="N68" s="37">
        <v>14.0</v>
      </c>
      <c r="P68" s="37">
        <v>1.5</v>
      </c>
      <c r="Q68" s="37">
        <v>1.5</v>
      </c>
      <c r="R68" s="37">
        <v>1.0</v>
      </c>
      <c r="AA68" s="37">
        <v>1.0</v>
      </c>
      <c r="AB68" s="37">
        <v>1.0</v>
      </c>
      <c r="BK68" s="37" t="s">
        <v>134</v>
      </c>
      <c r="BL68" s="37"/>
    </row>
    <row r="69">
      <c r="A69" s="38">
        <v>2407.0</v>
      </c>
      <c r="B69" s="37" t="s">
        <v>130</v>
      </c>
      <c r="C69" s="37" t="s">
        <v>123</v>
      </c>
      <c r="D69" s="37" t="s">
        <v>131</v>
      </c>
      <c r="E69" s="37">
        <v>2015.0</v>
      </c>
      <c r="F69" s="37" t="s">
        <v>132</v>
      </c>
      <c r="G69" s="37" t="s">
        <v>133</v>
      </c>
      <c r="I69" s="37" t="s">
        <v>79</v>
      </c>
      <c r="J69" s="37">
        <v>2020.0</v>
      </c>
      <c r="K69" s="37">
        <v>73.0</v>
      </c>
      <c r="L69" s="37">
        <v>2005.0</v>
      </c>
      <c r="M69" s="37" t="s">
        <v>80</v>
      </c>
      <c r="N69" s="37">
        <v>14.0</v>
      </c>
      <c r="P69" s="37">
        <v>1.5</v>
      </c>
      <c r="Q69" s="37">
        <v>1.5</v>
      </c>
      <c r="R69" s="37">
        <v>1.0</v>
      </c>
      <c r="AA69" s="37">
        <v>1.0</v>
      </c>
      <c r="AB69" s="37">
        <v>1.0</v>
      </c>
      <c r="BB69" s="37"/>
      <c r="BC69" s="37">
        <v>1.0</v>
      </c>
      <c r="BK69" s="37" t="s">
        <v>134</v>
      </c>
      <c r="BL69" s="37"/>
      <c r="BM69" s="37"/>
      <c r="BN69" s="37"/>
      <c r="BO69" s="37"/>
      <c r="BP69" s="37"/>
      <c r="BQ69" s="37"/>
      <c r="BR69" s="37"/>
      <c r="BS69" s="37"/>
      <c r="BT69" s="37"/>
      <c r="BU69" s="37"/>
      <c r="BV69" s="37"/>
      <c r="BW69" s="37"/>
      <c r="BX69" s="37"/>
      <c r="BY69" s="37"/>
      <c r="BZ69" s="37"/>
      <c r="CA69" s="37"/>
      <c r="CB69" s="37"/>
      <c r="CC69" s="37"/>
      <c r="CD69" s="37"/>
    </row>
    <row r="70">
      <c r="A70" s="38">
        <v>2407.0</v>
      </c>
      <c r="B70" s="37" t="s">
        <v>130</v>
      </c>
      <c r="C70" s="37" t="s">
        <v>123</v>
      </c>
      <c r="D70" s="37" t="s">
        <v>131</v>
      </c>
      <c r="E70" s="37">
        <v>2015.0</v>
      </c>
      <c r="F70" s="37" t="s">
        <v>132</v>
      </c>
      <c r="G70" s="37" t="s">
        <v>133</v>
      </c>
      <c r="I70" s="37" t="s">
        <v>79</v>
      </c>
      <c r="J70" s="37">
        <v>2020.0</v>
      </c>
      <c r="K70" s="37">
        <v>66.0</v>
      </c>
      <c r="L70" s="37">
        <v>2005.0</v>
      </c>
      <c r="M70" s="37" t="s">
        <v>80</v>
      </c>
      <c r="N70" s="37">
        <v>14.0</v>
      </c>
      <c r="P70" s="37">
        <v>1.5</v>
      </c>
      <c r="Q70" s="37">
        <v>1.5</v>
      </c>
      <c r="AA70" s="37">
        <v>1.0</v>
      </c>
      <c r="AB70" s="37">
        <v>1.0</v>
      </c>
      <c r="BK70" s="37" t="s">
        <v>134</v>
      </c>
      <c r="BL70" s="37"/>
    </row>
    <row r="71">
      <c r="A71" s="38">
        <v>2407.0</v>
      </c>
      <c r="B71" s="37" t="s">
        <v>130</v>
      </c>
      <c r="C71" s="37" t="s">
        <v>123</v>
      </c>
      <c r="D71" s="37" t="s">
        <v>131</v>
      </c>
      <c r="E71" s="37">
        <v>2015.0</v>
      </c>
      <c r="F71" s="37" t="s">
        <v>132</v>
      </c>
      <c r="G71" s="37" t="s">
        <v>133</v>
      </c>
      <c r="I71" s="37" t="s">
        <v>79</v>
      </c>
      <c r="J71" s="37">
        <v>2020.0</v>
      </c>
      <c r="K71" s="37">
        <v>43.0</v>
      </c>
      <c r="L71" s="37">
        <v>2005.0</v>
      </c>
      <c r="M71" s="37" t="s">
        <v>80</v>
      </c>
      <c r="N71" s="37">
        <v>14.0</v>
      </c>
      <c r="P71" s="37">
        <v>1.5</v>
      </c>
      <c r="Q71" s="37">
        <v>1.5</v>
      </c>
      <c r="AB71" s="37">
        <v>1.0</v>
      </c>
      <c r="BK71" s="37" t="s">
        <v>134</v>
      </c>
      <c r="BL71" s="37"/>
    </row>
    <row r="72">
      <c r="A72" s="38">
        <v>2407.0</v>
      </c>
      <c r="B72" s="37" t="s">
        <v>130</v>
      </c>
      <c r="C72" s="37" t="s">
        <v>123</v>
      </c>
      <c r="D72" s="37" t="s">
        <v>131</v>
      </c>
      <c r="E72" s="37">
        <v>2015.0</v>
      </c>
      <c r="F72" s="37" t="s">
        <v>132</v>
      </c>
      <c r="G72" s="37" t="s">
        <v>133</v>
      </c>
      <c r="I72" s="37" t="s">
        <v>79</v>
      </c>
      <c r="J72" s="37">
        <v>2020.0</v>
      </c>
      <c r="K72" s="37">
        <v>48.0</v>
      </c>
      <c r="L72" s="37">
        <v>2005.0</v>
      </c>
      <c r="M72" s="37" t="s">
        <v>80</v>
      </c>
      <c r="N72" s="37">
        <v>14.0</v>
      </c>
      <c r="P72" s="37">
        <v>1.5</v>
      </c>
      <c r="Q72" s="37">
        <v>1.5</v>
      </c>
      <c r="R72" s="37">
        <v>1.0</v>
      </c>
      <c r="AA72" s="37">
        <v>1.0</v>
      </c>
      <c r="AB72" s="37">
        <v>1.0</v>
      </c>
      <c r="BK72" s="37" t="s">
        <v>134</v>
      </c>
      <c r="BL72" s="37"/>
    </row>
    <row r="73">
      <c r="A73" s="38">
        <v>2407.0</v>
      </c>
      <c r="B73" s="37" t="s">
        <v>130</v>
      </c>
      <c r="C73" s="37" t="s">
        <v>123</v>
      </c>
      <c r="D73" s="37" t="s">
        <v>131</v>
      </c>
      <c r="E73" s="37">
        <v>2015.0</v>
      </c>
      <c r="F73" s="37" t="s">
        <v>132</v>
      </c>
      <c r="G73" s="37" t="s">
        <v>133</v>
      </c>
      <c r="I73" s="37" t="s">
        <v>79</v>
      </c>
      <c r="J73" s="37">
        <v>2020.0</v>
      </c>
      <c r="K73" s="37">
        <v>99.0</v>
      </c>
      <c r="L73" s="37">
        <v>2005.0</v>
      </c>
      <c r="M73" s="37" t="s">
        <v>80</v>
      </c>
      <c r="N73" s="37">
        <v>14.0</v>
      </c>
      <c r="P73" s="37">
        <v>1.5</v>
      </c>
      <c r="Q73" s="37">
        <v>1.5</v>
      </c>
      <c r="R73" s="37">
        <v>1.0</v>
      </c>
      <c r="AA73" s="37">
        <v>1.0</v>
      </c>
      <c r="AB73" s="37">
        <v>1.0</v>
      </c>
      <c r="BB73" s="37"/>
      <c r="BC73" s="37">
        <v>1.0</v>
      </c>
      <c r="BK73" s="37" t="s">
        <v>134</v>
      </c>
      <c r="BL73" s="37"/>
    </row>
    <row r="74">
      <c r="A74" s="38">
        <v>2407.0</v>
      </c>
      <c r="B74" s="37" t="s">
        <v>130</v>
      </c>
      <c r="C74" s="37" t="s">
        <v>123</v>
      </c>
      <c r="D74" s="37" t="s">
        <v>131</v>
      </c>
      <c r="E74" s="37">
        <v>2015.0</v>
      </c>
      <c r="F74" s="37" t="s">
        <v>132</v>
      </c>
      <c r="G74" s="37" t="s">
        <v>133</v>
      </c>
      <c r="I74" s="37" t="s">
        <v>79</v>
      </c>
      <c r="J74" s="37">
        <v>2020.0</v>
      </c>
      <c r="K74" s="37">
        <v>171.0</v>
      </c>
      <c r="L74" s="37">
        <v>2005.0</v>
      </c>
      <c r="M74" s="37" t="s">
        <v>80</v>
      </c>
      <c r="N74" s="37">
        <v>14.0</v>
      </c>
      <c r="P74" s="37">
        <v>1.5</v>
      </c>
      <c r="Q74" s="37">
        <v>1.5</v>
      </c>
      <c r="AA74" s="37">
        <v>1.0</v>
      </c>
      <c r="AB74" s="37">
        <v>1.0</v>
      </c>
      <c r="BK74" s="37" t="s">
        <v>134</v>
      </c>
      <c r="BL74" s="37"/>
    </row>
    <row r="75">
      <c r="A75" s="38">
        <v>2407.0</v>
      </c>
      <c r="B75" s="37" t="s">
        <v>130</v>
      </c>
      <c r="C75" s="37" t="s">
        <v>123</v>
      </c>
      <c r="D75" s="37" t="s">
        <v>131</v>
      </c>
      <c r="E75" s="37">
        <v>2015.0</v>
      </c>
      <c r="F75" s="37" t="s">
        <v>132</v>
      </c>
      <c r="G75" s="37" t="s">
        <v>133</v>
      </c>
      <c r="I75" s="37" t="s">
        <v>79</v>
      </c>
      <c r="J75" s="37">
        <v>2050.0</v>
      </c>
      <c r="K75" s="37">
        <v>77.0</v>
      </c>
      <c r="L75" s="37">
        <v>2005.0</v>
      </c>
      <c r="M75" s="37" t="s">
        <v>80</v>
      </c>
      <c r="N75" s="37">
        <v>26.0</v>
      </c>
      <c r="O75" s="37"/>
      <c r="P75" s="37">
        <v>1.5</v>
      </c>
      <c r="Q75" s="37">
        <v>1.5</v>
      </c>
      <c r="AB75" s="37">
        <v>1.0</v>
      </c>
      <c r="AL75" s="37"/>
      <c r="AM75" s="37"/>
      <c r="AN75" s="37"/>
      <c r="AS75" s="37"/>
      <c r="AT75" s="37"/>
      <c r="AV75" s="37"/>
      <c r="AW75" s="37"/>
      <c r="BB75" s="37"/>
      <c r="BC75" s="37"/>
      <c r="BE75" s="37"/>
      <c r="BF75" s="37"/>
      <c r="BG75" s="37"/>
      <c r="BK75" s="37" t="s">
        <v>134</v>
      </c>
      <c r="BL75" s="37"/>
    </row>
    <row r="76">
      <c r="A76" s="38">
        <v>2407.0</v>
      </c>
      <c r="B76" s="37" t="s">
        <v>130</v>
      </c>
      <c r="C76" s="37" t="s">
        <v>123</v>
      </c>
      <c r="D76" s="37" t="s">
        <v>131</v>
      </c>
      <c r="E76" s="37">
        <v>2015.0</v>
      </c>
      <c r="F76" s="37" t="s">
        <v>132</v>
      </c>
      <c r="G76" s="37" t="s">
        <v>133</v>
      </c>
      <c r="I76" s="37" t="s">
        <v>79</v>
      </c>
      <c r="J76" s="37">
        <v>2050.0</v>
      </c>
      <c r="K76" s="37">
        <v>98.0</v>
      </c>
      <c r="L76" s="37">
        <v>2005.0</v>
      </c>
      <c r="M76" s="37" t="s">
        <v>80</v>
      </c>
      <c r="N76" s="37">
        <v>26.0</v>
      </c>
      <c r="O76" s="37"/>
      <c r="P76" s="37">
        <v>1.5</v>
      </c>
      <c r="Q76" s="37">
        <v>1.5</v>
      </c>
      <c r="R76" s="37">
        <v>1.0</v>
      </c>
      <c r="AA76" s="37">
        <v>1.0</v>
      </c>
      <c r="AB76" s="37">
        <v>1.0</v>
      </c>
      <c r="AL76" s="37"/>
      <c r="AM76" s="37"/>
      <c r="AN76" s="37"/>
      <c r="AS76" s="37"/>
      <c r="AT76" s="37"/>
      <c r="AV76" s="37"/>
      <c r="AW76" s="37"/>
      <c r="BB76" s="37"/>
      <c r="BC76" s="37"/>
      <c r="BE76" s="37"/>
      <c r="BF76" s="37"/>
      <c r="BG76" s="37"/>
      <c r="BK76" s="37" t="s">
        <v>134</v>
      </c>
      <c r="BL76" s="37"/>
    </row>
    <row r="77">
      <c r="A77" s="38">
        <v>2407.0</v>
      </c>
      <c r="B77" s="37" t="s">
        <v>130</v>
      </c>
      <c r="C77" s="37" t="s">
        <v>123</v>
      </c>
      <c r="D77" s="37" t="s">
        <v>131</v>
      </c>
      <c r="E77" s="37">
        <v>2015.0</v>
      </c>
      <c r="F77" s="37" t="s">
        <v>132</v>
      </c>
      <c r="G77" s="37" t="s">
        <v>133</v>
      </c>
      <c r="I77" s="37" t="s">
        <v>79</v>
      </c>
      <c r="J77" s="37">
        <v>2050.0</v>
      </c>
      <c r="K77" s="37">
        <v>215.0</v>
      </c>
      <c r="L77" s="37">
        <v>2005.0</v>
      </c>
      <c r="M77" s="37" t="s">
        <v>80</v>
      </c>
      <c r="N77" s="37">
        <v>26.0</v>
      </c>
      <c r="O77" s="37"/>
      <c r="P77" s="37">
        <v>1.5</v>
      </c>
      <c r="Q77" s="37">
        <v>1.5</v>
      </c>
      <c r="R77" s="37">
        <v>1.0</v>
      </c>
      <c r="AA77" s="37">
        <v>1.0</v>
      </c>
      <c r="AB77" s="37">
        <v>1.0</v>
      </c>
      <c r="AL77" s="37"/>
      <c r="AM77" s="37"/>
      <c r="AN77" s="37"/>
      <c r="AS77" s="37"/>
      <c r="AT77" s="37"/>
      <c r="AV77" s="37"/>
      <c r="AW77" s="37"/>
      <c r="BB77" s="37"/>
      <c r="BC77" s="37"/>
      <c r="BE77" s="37"/>
      <c r="BF77" s="37"/>
      <c r="BG77" s="37"/>
      <c r="BK77" s="37" t="s">
        <v>134</v>
      </c>
      <c r="BL77" s="37"/>
    </row>
    <row r="78">
      <c r="A78" s="38">
        <v>2407.0</v>
      </c>
      <c r="B78" s="37" t="s">
        <v>130</v>
      </c>
      <c r="C78" s="37" t="s">
        <v>123</v>
      </c>
      <c r="D78" s="37" t="s">
        <v>131</v>
      </c>
      <c r="E78" s="37">
        <v>2015.0</v>
      </c>
      <c r="F78" s="37" t="s">
        <v>132</v>
      </c>
      <c r="G78" s="37" t="s">
        <v>133</v>
      </c>
      <c r="I78" s="37" t="s">
        <v>79</v>
      </c>
      <c r="J78" s="37">
        <v>2050.0</v>
      </c>
      <c r="K78" s="37">
        <v>190.0</v>
      </c>
      <c r="L78" s="37">
        <v>2005.0</v>
      </c>
      <c r="M78" s="37" t="s">
        <v>80</v>
      </c>
      <c r="N78" s="37">
        <v>26.0</v>
      </c>
      <c r="O78" s="37"/>
      <c r="P78" s="37">
        <v>1.5</v>
      </c>
      <c r="Q78" s="37">
        <v>1.5</v>
      </c>
      <c r="AA78" s="37">
        <v>1.0</v>
      </c>
      <c r="AB78" s="37">
        <v>1.0</v>
      </c>
      <c r="AL78" s="37"/>
      <c r="AM78" s="37"/>
      <c r="AN78" s="37"/>
      <c r="AS78" s="37"/>
      <c r="AT78" s="37"/>
      <c r="AV78" s="37"/>
      <c r="AW78" s="37"/>
      <c r="BB78" s="37"/>
      <c r="BC78" s="37"/>
      <c r="BE78" s="37"/>
      <c r="BF78" s="37"/>
      <c r="BG78" s="37"/>
      <c r="BK78" s="37" t="s">
        <v>134</v>
      </c>
      <c r="BL78" s="37"/>
    </row>
    <row r="79">
      <c r="A79" s="38">
        <v>2407.0</v>
      </c>
      <c r="B79" s="37" t="s">
        <v>130</v>
      </c>
      <c r="C79" s="37" t="s">
        <v>123</v>
      </c>
      <c r="D79" s="37" t="s">
        <v>131</v>
      </c>
      <c r="E79" s="37">
        <v>2015.0</v>
      </c>
      <c r="F79" s="37" t="s">
        <v>132</v>
      </c>
      <c r="G79" s="37" t="s">
        <v>133</v>
      </c>
      <c r="I79" s="37" t="s">
        <v>79</v>
      </c>
      <c r="J79" s="37">
        <v>2050.0</v>
      </c>
      <c r="K79" s="37">
        <v>113.0</v>
      </c>
      <c r="L79" s="37">
        <v>2005.0</v>
      </c>
      <c r="M79" s="37" t="s">
        <v>80</v>
      </c>
      <c r="N79" s="37">
        <v>26.0</v>
      </c>
      <c r="O79" s="37"/>
      <c r="P79" s="37">
        <v>1.5</v>
      </c>
      <c r="Q79" s="37">
        <v>1.5</v>
      </c>
      <c r="AB79" s="37">
        <v>1.0</v>
      </c>
      <c r="AL79" s="37"/>
      <c r="AM79" s="37"/>
      <c r="AN79" s="37"/>
      <c r="AS79" s="37"/>
      <c r="AT79" s="37"/>
      <c r="AV79" s="37"/>
      <c r="AW79" s="37"/>
      <c r="BB79" s="37"/>
      <c r="BC79" s="37"/>
      <c r="BE79" s="37"/>
      <c r="BF79" s="37"/>
      <c r="BG79" s="37"/>
      <c r="BK79" s="37" t="s">
        <v>134</v>
      </c>
      <c r="BL79" s="37"/>
    </row>
    <row r="80">
      <c r="A80" s="38">
        <v>2407.0</v>
      </c>
      <c r="B80" s="37" t="s">
        <v>130</v>
      </c>
      <c r="C80" s="37" t="s">
        <v>123</v>
      </c>
      <c r="D80" s="37" t="s">
        <v>131</v>
      </c>
      <c r="E80" s="37">
        <v>2015.0</v>
      </c>
      <c r="F80" s="37" t="s">
        <v>132</v>
      </c>
      <c r="G80" s="37" t="s">
        <v>133</v>
      </c>
      <c r="I80" s="37" t="s">
        <v>79</v>
      </c>
      <c r="J80" s="37">
        <v>2050.0</v>
      </c>
      <c r="K80" s="37">
        <v>131.0</v>
      </c>
      <c r="L80" s="37">
        <v>2005.0</v>
      </c>
      <c r="M80" s="37" t="s">
        <v>80</v>
      </c>
      <c r="N80" s="37">
        <v>26.0</v>
      </c>
      <c r="O80" s="37"/>
      <c r="P80" s="37">
        <v>1.5</v>
      </c>
      <c r="Q80" s="37">
        <v>1.5</v>
      </c>
      <c r="R80" s="37">
        <v>1.0</v>
      </c>
      <c r="AA80" s="37">
        <v>1.0</v>
      </c>
      <c r="AB80" s="37">
        <v>1.0</v>
      </c>
      <c r="AL80" s="37"/>
      <c r="AM80" s="37"/>
      <c r="AN80" s="37"/>
      <c r="AS80" s="37"/>
      <c r="AT80" s="37"/>
      <c r="AV80" s="37"/>
      <c r="AW80" s="37"/>
      <c r="BB80" s="37"/>
      <c r="BC80" s="37"/>
      <c r="BE80" s="37"/>
      <c r="BF80" s="37"/>
      <c r="BG80" s="37"/>
      <c r="BK80" s="37" t="s">
        <v>134</v>
      </c>
      <c r="BL80" s="37"/>
    </row>
    <row r="81">
      <c r="A81" s="38">
        <v>2407.0</v>
      </c>
      <c r="B81" s="37" t="s">
        <v>130</v>
      </c>
      <c r="C81" s="37" t="s">
        <v>123</v>
      </c>
      <c r="D81" s="37" t="s">
        <v>131</v>
      </c>
      <c r="E81" s="37">
        <v>2015.0</v>
      </c>
      <c r="F81" s="37" t="s">
        <v>132</v>
      </c>
      <c r="G81" s="37" t="s">
        <v>133</v>
      </c>
      <c r="I81" s="37" t="s">
        <v>79</v>
      </c>
      <c r="J81" s="37">
        <v>2050.0</v>
      </c>
      <c r="K81" s="37">
        <v>274.0</v>
      </c>
      <c r="L81" s="37">
        <v>2005.0</v>
      </c>
      <c r="M81" s="37" t="s">
        <v>80</v>
      </c>
      <c r="N81" s="37">
        <v>26.0</v>
      </c>
      <c r="O81" s="37"/>
      <c r="P81" s="37">
        <v>1.5</v>
      </c>
      <c r="Q81" s="37">
        <v>1.5</v>
      </c>
      <c r="R81" s="37">
        <v>1.0</v>
      </c>
      <c r="AA81" s="37">
        <v>1.0</v>
      </c>
      <c r="AB81" s="37">
        <v>1.0</v>
      </c>
      <c r="AL81" s="37"/>
      <c r="AM81" s="37"/>
      <c r="AN81" s="37"/>
      <c r="AS81" s="37"/>
      <c r="AT81" s="37"/>
      <c r="AV81" s="37"/>
      <c r="AW81" s="37"/>
      <c r="BB81" s="37"/>
      <c r="BC81" s="37"/>
      <c r="BE81" s="37"/>
      <c r="BF81" s="37"/>
      <c r="BG81" s="37"/>
      <c r="BK81" s="37" t="s">
        <v>134</v>
      </c>
      <c r="BL81" s="37"/>
    </row>
    <row r="82">
      <c r="A82" s="38">
        <v>2407.0</v>
      </c>
      <c r="B82" s="37" t="s">
        <v>130</v>
      </c>
      <c r="C82" s="37" t="s">
        <v>123</v>
      </c>
      <c r="D82" s="37" t="s">
        <v>131</v>
      </c>
      <c r="E82" s="37">
        <v>2015.0</v>
      </c>
      <c r="F82" s="37" t="s">
        <v>132</v>
      </c>
      <c r="G82" s="37" t="s">
        <v>133</v>
      </c>
      <c r="I82" s="37" t="s">
        <v>79</v>
      </c>
      <c r="J82" s="37">
        <v>2050.0</v>
      </c>
      <c r="K82" s="37">
        <v>225.0</v>
      </c>
      <c r="L82" s="37">
        <v>2005.0</v>
      </c>
      <c r="M82" s="37" t="s">
        <v>80</v>
      </c>
      <c r="N82" s="37">
        <v>26.0</v>
      </c>
      <c r="O82" s="37"/>
      <c r="P82" s="37">
        <v>1.5</v>
      </c>
      <c r="Q82" s="37">
        <v>1.5</v>
      </c>
      <c r="AA82" s="37">
        <v>1.0</v>
      </c>
      <c r="AB82" s="37">
        <v>1.0</v>
      </c>
      <c r="AL82" s="37"/>
      <c r="AM82" s="37"/>
      <c r="AN82" s="37"/>
      <c r="AS82" s="37"/>
      <c r="AT82" s="37"/>
      <c r="AV82" s="37"/>
      <c r="AW82" s="37"/>
      <c r="BB82" s="37"/>
      <c r="BC82" s="37"/>
      <c r="BE82" s="37"/>
      <c r="BF82" s="37"/>
      <c r="BG82" s="37"/>
      <c r="BK82" s="37" t="s">
        <v>134</v>
      </c>
      <c r="BL82" s="37"/>
    </row>
    <row r="83">
      <c r="A83" s="38">
        <v>2407.0</v>
      </c>
      <c r="B83" s="37" t="s">
        <v>130</v>
      </c>
      <c r="C83" s="37" t="s">
        <v>123</v>
      </c>
      <c r="D83" s="37" t="s">
        <v>131</v>
      </c>
      <c r="E83" s="37">
        <v>2015.0</v>
      </c>
      <c r="F83" s="37" t="s">
        <v>132</v>
      </c>
      <c r="G83" s="37" t="s">
        <v>133</v>
      </c>
      <c r="I83" s="37" t="s">
        <v>79</v>
      </c>
      <c r="J83" s="37">
        <v>2100.0</v>
      </c>
      <c r="K83" s="37">
        <v>192.0</v>
      </c>
      <c r="L83" s="37">
        <v>2005.0</v>
      </c>
      <c r="M83" s="37" t="s">
        <v>80</v>
      </c>
      <c r="N83" s="37">
        <v>60.0</v>
      </c>
      <c r="O83" s="37"/>
      <c r="P83" s="37">
        <v>1.5</v>
      </c>
      <c r="Q83" s="37">
        <v>1.5</v>
      </c>
      <c r="AB83" s="37">
        <v>1.0</v>
      </c>
      <c r="AL83" s="37"/>
      <c r="AM83" s="37"/>
      <c r="AN83" s="37"/>
      <c r="AS83" s="37"/>
      <c r="AT83" s="37"/>
      <c r="AV83" s="37"/>
      <c r="AW83" s="37"/>
      <c r="BB83" s="37"/>
      <c r="BC83" s="37"/>
      <c r="BE83" s="37"/>
      <c r="BF83" s="37"/>
      <c r="BG83" s="37"/>
      <c r="BK83" s="37" t="s">
        <v>134</v>
      </c>
      <c r="BL83" s="37"/>
    </row>
    <row r="84">
      <c r="A84" s="38">
        <v>2407.0</v>
      </c>
      <c r="B84" s="37" t="s">
        <v>130</v>
      </c>
      <c r="C84" s="37" t="s">
        <v>123</v>
      </c>
      <c r="D84" s="37" t="s">
        <v>131</v>
      </c>
      <c r="E84" s="37">
        <v>2015.0</v>
      </c>
      <c r="F84" s="37" t="s">
        <v>132</v>
      </c>
      <c r="G84" s="37" t="s">
        <v>133</v>
      </c>
      <c r="I84" s="37" t="s">
        <v>79</v>
      </c>
      <c r="J84" s="37">
        <v>2100.0</v>
      </c>
      <c r="K84" s="37">
        <v>235.0</v>
      </c>
      <c r="L84" s="37">
        <v>2005.0</v>
      </c>
      <c r="M84" s="37" t="s">
        <v>80</v>
      </c>
      <c r="N84" s="37">
        <v>60.0</v>
      </c>
      <c r="O84" s="37"/>
      <c r="P84" s="37">
        <v>1.5</v>
      </c>
      <c r="Q84" s="37">
        <v>1.5</v>
      </c>
      <c r="R84" s="37">
        <v>1.0</v>
      </c>
      <c r="AA84" s="37">
        <v>1.0</v>
      </c>
      <c r="AB84" s="37">
        <v>1.0</v>
      </c>
      <c r="AL84" s="37"/>
      <c r="AM84" s="37"/>
      <c r="AN84" s="37"/>
      <c r="AS84" s="37"/>
      <c r="AT84" s="37"/>
      <c r="AV84" s="37"/>
      <c r="AW84" s="37"/>
      <c r="BB84" s="37"/>
      <c r="BC84" s="37"/>
      <c r="BE84" s="37"/>
      <c r="BF84" s="37"/>
      <c r="BG84" s="37"/>
      <c r="BK84" s="37" t="s">
        <v>134</v>
      </c>
      <c r="BL84" s="37"/>
    </row>
    <row r="85">
      <c r="A85" s="38">
        <v>2407.0</v>
      </c>
      <c r="B85" s="37" t="s">
        <v>130</v>
      </c>
      <c r="C85" s="37" t="s">
        <v>123</v>
      </c>
      <c r="D85" s="37" t="s">
        <v>131</v>
      </c>
      <c r="E85" s="37">
        <v>2015.0</v>
      </c>
      <c r="F85" s="37" t="s">
        <v>132</v>
      </c>
      <c r="G85" s="37" t="s">
        <v>133</v>
      </c>
      <c r="I85" s="37" t="s">
        <v>79</v>
      </c>
      <c r="J85" s="37">
        <v>2100.0</v>
      </c>
      <c r="K85" s="37">
        <v>279.0</v>
      </c>
      <c r="L85" s="37">
        <v>2005.0</v>
      </c>
      <c r="M85" s="37" t="s">
        <v>80</v>
      </c>
      <c r="N85" s="37">
        <v>60.0</v>
      </c>
      <c r="O85" s="37"/>
      <c r="P85" s="37">
        <v>1.5</v>
      </c>
      <c r="Q85" s="37">
        <v>1.5</v>
      </c>
      <c r="R85" s="37">
        <v>1.0</v>
      </c>
      <c r="AA85" s="37">
        <v>1.0</v>
      </c>
      <c r="AB85" s="37">
        <v>1.0</v>
      </c>
      <c r="AL85" s="37"/>
      <c r="AM85" s="37"/>
      <c r="AN85" s="37"/>
      <c r="AS85" s="37"/>
      <c r="AT85" s="37"/>
      <c r="AV85" s="37"/>
      <c r="AW85" s="37"/>
      <c r="BB85" s="37"/>
      <c r="BC85" s="37"/>
      <c r="BE85" s="37"/>
      <c r="BF85" s="37"/>
      <c r="BG85" s="37"/>
      <c r="BK85" s="37" t="s">
        <v>134</v>
      </c>
      <c r="BL85" s="37"/>
    </row>
    <row r="86">
      <c r="A86" s="38">
        <v>2407.0</v>
      </c>
      <c r="B86" s="37" t="s">
        <v>130</v>
      </c>
      <c r="C86" s="37" t="s">
        <v>123</v>
      </c>
      <c r="D86" s="37" t="s">
        <v>131</v>
      </c>
      <c r="E86" s="37">
        <v>2015.0</v>
      </c>
      <c r="F86" s="37" t="s">
        <v>132</v>
      </c>
      <c r="G86" s="37" t="s">
        <v>133</v>
      </c>
      <c r="I86" s="37" t="s">
        <v>79</v>
      </c>
      <c r="J86" s="37">
        <v>2100.0</v>
      </c>
      <c r="K86" s="37">
        <v>279.0</v>
      </c>
      <c r="L86" s="37">
        <v>2005.0</v>
      </c>
      <c r="M86" s="37" t="s">
        <v>80</v>
      </c>
      <c r="N86" s="37">
        <v>60.0</v>
      </c>
      <c r="O86" s="37"/>
      <c r="P86" s="37">
        <v>1.5</v>
      </c>
      <c r="Q86" s="37">
        <v>1.5</v>
      </c>
      <c r="AA86" s="37">
        <v>1.0</v>
      </c>
      <c r="AB86" s="37">
        <v>1.0</v>
      </c>
      <c r="AL86" s="37"/>
      <c r="AM86" s="37"/>
      <c r="AN86" s="37"/>
      <c r="AS86" s="37"/>
      <c r="AT86" s="37"/>
      <c r="AV86" s="37"/>
      <c r="AW86" s="37"/>
      <c r="BB86" s="37"/>
      <c r="BC86" s="37"/>
      <c r="BE86" s="37"/>
      <c r="BF86" s="37"/>
      <c r="BG86" s="37"/>
      <c r="BK86" s="37" t="s">
        <v>134</v>
      </c>
      <c r="BL86" s="37"/>
    </row>
    <row r="87">
      <c r="A87" s="38">
        <v>2407.0</v>
      </c>
      <c r="B87" s="37" t="s">
        <v>130</v>
      </c>
      <c r="C87" s="37" t="s">
        <v>123</v>
      </c>
      <c r="D87" s="37" t="s">
        <v>131</v>
      </c>
      <c r="E87" s="37">
        <v>2015.0</v>
      </c>
      <c r="F87" s="37" t="s">
        <v>132</v>
      </c>
      <c r="G87" s="37" t="s">
        <v>133</v>
      </c>
      <c r="I87" s="37" t="s">
        <v>79</v>
      </c>
      <c r="J87" s="37">
        <v>2100.0</v>
      </c>
      <c r="K87" s="37">
        <v>272.0</v>
      </c>
      <c r="L87" s="37">
        <v>2005.0</v>
      </c>
      <c r="M87" s="37" t="s">
        <v>80</v>
      </c>
      <c r="N87" s="37">
        <v>60.0</v>
      </c>
      <c r="O87" s="37"/>
      <c r="P87" s="37">
        <v>1.5</v>
      </c>
      <c r="Q87" s="37">
        <v>1.5</v>
      </c>
      <c r="AB87" s="37">
        <v>1.0</v>
      </c>
      <c r="AL87" s="37"/>
      <c r="AM87" s="37"/>
      <c r="AN87" s="37"/>
      <c r="AS87" s="37"/>
      <c r="AT87" s="37"/>
      <c r="AV87" s="37"/>
      <c r="AW87" s="37"/>
      <c r="BB87" s="37"/>
      <c r="BC87" s="37"/>
      <c r="BE87" s="37"/>
      <c r="BF87" s="37"/>
      <c r="BG87" s="37"/>
      <c r="BK87" s="37" t="s">
        <v>134</v>
      </c>
      <c r="BL87" s="37"/>
    </row>
    <row r="88">
      <c r="A88" s="38">
        <v>2407.0</v>
      </c>
      <c r="B88" s="37" t="s">
        <v>130</v>
      </c>
      <c r="C88" s="37" t="s">
        <v>123</v>
      </c>
      <c r="D88" s="37" t="s">
        <v>131</v>
      </c>
      <c r="E88" s="37">
        <v>2015.0</v>
      </c>
      <c r="F88" s="37" t="s">
        <v>132</v>
      </c>
      <c r="G88" s="37" t="s">
        <v>133</v>
      </c>
      <c r="I88" s="37" t="s">
        <v>79</v>
      </c>
      <c r="J88" s="37">
        <v>2100.0</v>
      </c>
      <c r="K88" s="37">
        <v>279.0</v>
      </c>
      <c r="L88" s="37">
        <v>2005.0</v>
      </c>
      <c r="M88" s="37" t="s">
        <v>80</v>
      </c>
      <c r="N88" s="37">
        <v>60.0</v>
      </c>
      <c r="O88" s="37"/>
      <c r="P88" s="37">
        <v>1.5</v>
      </c>
      <c r="Q88" s="37">
        <v>1.5</v>
      </c>
      <c r="R88" s="37">
        <v>1.0</v>
      </c>
      <c r="AA88" s="37">
        <v>1.0</v>
      </c>
      <c r="AB88" s="37">
        <v>1.0</v>
      </c>
      <c r="AL88" s="37"/>
      <c r="AM88" s="37"/>
      <c r="AN88" s="37"/>
      <c r="AS88" s="37"/>
      <c r="AT88" s="37"/>
      <c r="AV88" s="37"/>
      <c r="AW88" s="37"/>
      <c r="BB88" s="37"/>
      <c r="BC88" s="37"/>
      <c r="BE88" s="37"/>
      <c r="BF88" s="37"/>
      <c r="BG88" s="37"/>
      <c r="BK88" s="37" t="s">
        <v>134</v>
      </c>
      <c r="BL88" s="37"/>
    </row>
    <row r="89">
      <c r="A89" s="38">
        <v>2407.0</v>
      </c>
      <c r="B89" s="37" t="s">
        <v>130</v>
      </c>
      <c r="C89" s="37" t="s">
        <v>123</v>
      </c>
      <c r="D89" s="37" t="s">
        <v>131</v>
      </c>
      <c r="E89" s="37">
        <v>2015.0</v>
      </c>
      <c r="F89" s="37" t="s">
        <v>132</v>
      </c>
      <c r="G89" s="37" t="s">
        <v>133</v>
      </c>
      <c r="I89" s="37" t="s">
        <v>79</v>
      </c>
      <c r="J89" s="37">
        <v>2100.0</v>
      </c>
      <c r="K89" s="37">
        <v>279.0</v>
      </c>
      <c r="L89" s="37">
        <v>2005.0</v>
      </c>
      <c r="M89" s="37" t="s">
        <v>80</v>
      </c>
      <c r="N89" s="37">
        <v>60.0</v>
      </c>
      <c r="O89" s="37"/>
      <c r="P89" s="37">
        <v>1.5</v>
      </c>
      <c r="Q89" s="37">
        <v>1.5</v>
      </c>
      <c r="R89" s="37">
        <v>1.0</v>
      </c>
      <c r="AA89" s="37">
        <v>1.0</v>
      </c>
      <c r="AB89" s="37">
        <v>1.0</v>
      </c>
      <c r="AL89" s="37"/>
      <c r="AM89" s="37"/>
      <c r="AN89" s="37"/>
      <c r="AS89" s="37"/>
      <c r="AT89" s="37"/>
      <c r="AV89" s="37"/>
      <c r="AW89" s="37"/>
      <c r="BB89" s="37"/>
      <c r="BC89" s="37"/>
      <c r="BE89" s="37"/>
      <c r="BF89" s="37"/>
      <c r="BG89" s="37"/>
      <c r="BK89" s="37" t="s">
        <v>134</v>
      </c>
      <c r="BL89" s="37"/>
    </row>
    <row r="90">
      <c r="A90" s="38">
        <v>2407.0</v>
      </c>
      <c r="B90" s="37" t="s">
        <v>130</v>
      </c>
      <c r="C90" s="37" t="s">
        <v>123</v>
      </c>
      <c r="D90" s="37" t="s">
        <v>131</v>
      </c>
      <c r="E90" s="37">
        <v>2015.0</v>
      </c>
      <c r="F90" s="37" t="s">
        <v>132</v>
      </c>
      <c r="G90" s="37" t="s">
        <v>133</v>
      </c>
      <c r="I90" s="37" t="s">
        <v>79</v>
      </c>
      <c r="J90" s="37">
        <v>2100.0</v>
      </c>
      <c r="K90" s="37">
        <v>279.0</v>
      </c>
      <c r="L90" s="37">
        <v>2005.0</v>
      </c>
      <c r="M90" s="37" t="s">
        <v>80</v>
      </c>
      <c r="N90" s="37">
        <v>60.0</v>
      </c>
      <c r="O90" s="37"/>
      <c r="P90" s="37">
        <v>1.5</v>
      </c>
      <c r="Q90" s="37">
        <v>1.5</v>
      </c>
      <c r="AA90" s="37">
        <v>1.0</v>
      </c>
      <c r="AB90" s="37">
        <v>1.0</v>
      </c>
      <c r="AL90" s="37"/>
      <c r="AM90" s="37"/>
      <c r="AN90" s="37"/>
      <c r="AS90" s="37"/>
      <c r="AT90" s="37"/>
      <c r="AV90" s="37"/>
      <c r="AW90" s="37"/>
      <c r="BB90" s="37"/>
      <c r="BC90" s="37"/>
      <c r="BE90" s="37"/>
      <c r="BF90" s="37"/>
      <c r="BG90" s="37"/>
      <c r="BK90" s="37" t="s">
        <v>134</v>
      </c>
      <c r="BL90" s="37"/>
    </row>
    <row r="91">
      <c r="A91" s="38">
        <v>3168.0</v>
      </c>
      <c r="B91" s="37" t="s">
        <v>136</v>
      </c>
      <c r="C91" s="37" t="s">
        <v>123</v>
      </c>
      <c r="D91" s="37" t="s">
        <v>137</v>
      </c>
      <c r="E91" s="37">
        <v>2011.0</v>
      </c>
      <c r="F91" s="37" t="s">
        <v>138</v>
      </c>
      <c r="G91" s="37" t="s">
        <v>139</v>
      </c>
      <c r="I91" s="37" t="s">
        <v>79</v>
      </c>
      <c r="J91" s="37">
        <v>2008.0</v>
      </c>
      <c r="K91" s="37">
        <v>445.0</v>
      </c>
      <c r="L91" s="37">
        <v>2008.0</v>
      </c>
      <c r="M91" s="37" t="s">
        <v>140</v>
      </c>
      <c r="N91" s="37"/>
      <c r="O91" s="37"/>
      <c r="P91" s="37">
        <v>0.1</v>
      </c>
      <c r="Q91" s="37">
        <v>1.0</v>
      </c>
      <c r="AL91" s="37">
        <v>21.0</v>
      </c>
      <c r="AM91" s="37"/>
      <c r="AN91" s="37"/>
      <c r="AS91" s="37"/>
      <c r="AT91" s="37">
        <v>1862.0</v>
      </c>
      <c r="AV91" s="37"/>
      <c r="AW91" s="37"/>
      <c r="BB91" s="37"/>
      <c r="BC91" s="37">
        <v>1.0</v>
      </c>
      <c r="BE91" s="37">
        <v>1.0</v>
      </c>
      <c r="BF91" s="37">
        <v>1.0</v>
      </c>
      <c r="BG91" s="37"/>
      <c r="BK91" s="37" t="s">
        <v>141</v>
      </c>
      <c r="BL91" s="37"/>
    </row>
    <row r="92">
      <c r="A92" s="38">
        <v>3168.0</v>
      </c>
      <c r="B92" s="37" t="s">
        <v>136</v>
      </c>
      <c r="C92" s="37" t="s">
        <v>123</v>
      </c>
      <c r="D92" s="37" t="s">
        <v>137</v>
      </c>
      <c r="E92" s="37">
        <v>2011.0</v>
      </c>
      <c r="F92" s="37" t="s">
        <v>138</v>
      </c>
      <c r="G92" s="37" t="s">
        <v>139</v>
      </c>
      <c r="I92" s="37" t="s">
        <v>79</v>
      </c>
      <c r="J92" s="37">
        <v>2008.0</v>
      </c>
      <c r="K92" s="37">
        <v>346.0</v>
      </c>
      <c r="L92" s="37">
        <v>2008.0</v>
      </c>
      <c r="M92" s="37" t="s">
        <v>140</v>
      </c>
      <c r="N92" s="37"/>
      <c r="O92" s="37"/>
      <c r="P92" s="37">
        <v>1.5</v>
      </c>
      <c r="Q92" s="37">
        <v>3.0</v>
      </c>
      <c r="AL92" s="37">
        <v>5.0</v>
      </c>
      <c r="AM92" s="37"/>
      <c r="AN92" s="37"/>
      <c r="AS92" s="37"/>
      <c r="AT92" s="37">
        <v>1359.0</v>
      </c>
      <c r="AV92" s="37"/>
      <c r="AW92" s="37"/>
      <c r="BB92" s="37"/>
      <c r="BC92" s="37">
        <v>1.0</v>
      </c>
      <c r="BE92" s="37">
        <v>1.0</v>
      </c>
      <c r="BF92" s="37">
        <v>1.0</v>
      </c>
      <c r="BG92" s="37"/>
      <c r="BK92" s="37" t="s">
        <v>141</v>
      </c>
      <c r="BL92" s="37"/>
      <c r="BM92" s="37"/>
      <c r="BN92" s="37"/>
      <c r="BO92" s="37"/>
      <c r="BP92" s="37"/>
      <c r="BQ92" s="37"/>
      <c r="BR92" s="37"/>
      <c r="BS92" s="37"/>
      <c r="BT92" s="37"/>
      <c r="BU92" s="37"/>
      <c r="BV92" s="37"/>
      <c r="BW92" s="37"/>
      <c r="BX92" s="37"/>
      <c r="BY92" s="37"/>
      <c r="BZ92" s="37"/>
      <c r="CA92" s="37"/>
      <c r="CB92" s="37"/>
      <c r="CC92" s="37"/>
      <c r="CD92" s="37"/>
    </row>
    <row r="93">
      <c r="A93" s="38">
        <v>3168.0</v>
      </c>
      <c r="B93" s="37" t="s">
        <v>136</v>
      </c>
      <c r="C93" s="37" t="s">
        <v>123</v>
      </c>
      <c r="D93" s="37" t="s">
        <v>137</v>
      </c>
      <c r="E93" s="37">
        <v>2011.0</v>
      </c>
      <c r="F93" s="37" t="s">
        <v>138</v>
      </c>
      <c r="G93" s="37" t="s">
        <v>139</v>
      </c>
      <c r="I93" s="37" t="s">
        <v>79</v>
      </c>
      <c r="J93" s="37">
        <v>2008.0</v>
      </c>
      <c r="K93" s="37">
        <v>378.0</v>
      </c>
      <c r="L93" s="37">
        <v>2008.0</v>
      </c>
      <c r="M93" s="37" t="s">
        <v>142</v>
      </c>
      <c r="N93" s="37"/>
      <c r="P93" s="37">
        <v>0.1</v>
      </c>
      <c r="Q93" s="37">
        <v>1.0</v>
      </c>
      <c r="AL93" s="37">
        <v>27.0</v>
      </c>
      <c r="AM93" s="37"/>
      <c r="AN93" s="37"/>
      <c r="AS93" s="37"/>
      <c r="AT93" s="37">
        <v>1741.0</v>
      </c>
      <c r="AV93" s="37"/>
      <c r="AW93" s="37"/>
      <c r="BB93" s="37"/>
      <c r="BC93" s="37">
        <v>1.0</v>
      </c>
      <c r="BE93" s="37">
        <v>1.0</v>
      </c>
      <c r="BF93" s="37">
        <v>1.0</v>
      </c>
      <c r="BG93" s="37"/>
      <c r="BK93" s="37" t="s">
        <v>141</v>
      </c>
      <c r="BL93" s="37"/>
    </row>
    <row r="94">
      <c r="A94" s="38">
        <v>3168.0</v>
      </c>
      <c r="B94" s="37" t="s">
        <v>136</v>
      </c>
      <c r="C94" s="37" t="s">
        <v>123</v>
      </c>
      <c r="D94" s="37" t="s">
        <v>137</v>
      </c>
      <c r="E94" s="37">
        <v>2011.0</v>
      </c>
      <c r="F94" s="37" t="s">
        <v>138</v>
      </c>
      <c r="G94" s="37" t="s">
        <v>139</v>
      </c>
      <c r="I94" s="37" t="s">
        <v>79</v>
      </c>
      <c r="J94" s="37">
        <v>2008.0</v>
      </c>
      <c r="K94" s="37">
        <v>224.0</v>
      </c>
      <c r="L94" s="37">
        <v>2008.0</v>
      </c>
      <c r="M94" s="37" t="s">
        <v>142</v>
      </c>
      <c r="N94" s="37"/>
      <c r="P94" s="37">
        <v>1.5</v>
      </c>
      <c r="Q94" s="37">
        <v>3.0</v>
      </c>
      <c r="AL94" s="37">
        <v>4.0</v>
      </c>
      <c r="AM94" s="37"/>
      <c r="AN94" s="37"/>
      <c r="AS94" s="37"/>
      <c r="AT94" s="37">
        <v>335.0</v>
      </c>
      <c r="AV94" s="37"/>
      <c r="AW94" s="37"/>
      <c r="BB94" s="37"/>
      <c r="BC94" s="37">
        <v>1.0</v>
      </c>
      <c r="BE94" s="37">
        <v>1.0</v>
      </c>
      <c r="BF94" s="37">
        <v>1.0</v>
      </c>
      <c r="BG94" s="37"/>
      <c r="BK94" s="37" t="s">
        <v>141</v>
      </c>
      <c r="BL94" s="37"/>
      <c r="BM94" s="37"/>
      <c r="BN94" s="37"/>
      <c r="BO94" s="37"/>
      <c r="BP94" s="37"/>
      <c r="BQ94" s="37"/>
      <c r="BR94" s="37"/>
      <c r="BS94" s="37"/>
      <c r="BT94" s="37"/>
      <c r="BU94" s="37"/>
      <c r="BV94" s="37"/>
      <c r="BW94" s="37"/>
      <c r="BX94" s="37"/>
      <c r="BY94" s="37"/>
      <c r="BZ94" s="37"/>
      <c r="CA94" s="37"/>
      <c r="CB94" s="37"/>
      <c r="CC94" s="37"/>
      <c r="CD94" s="37"/>
    </row>
    <row r="95">
      <c r="A95" s="37">
        <v>750.0</v>
      </c>
      <c r="B95" s="37" t="s">
        <v>143</v>
      </c>
      <c r="C95" s="37" t="s">
        <v>86</v>
      </c>
      <c r="D95" s="37" t="s">
        <v>144</v>
      </c>
      <c r="E95" s="37">
        <v>2019.0</v>
      </c>
      <c r="F95" s="37" t="s">
        <v>145</v>
      </c>
      <c r="G95" s="37" t="s">
        <v>146</v>
      </c>
      <c r="I95" s="40" t="s">
        <v>79</v>
      </c>
      <c r="J95" s="37">
        <v>2015.0</v>
      </c>
      <c r="K95" s="37">
        <f>33.20187/3.66</f>
        <v>9.07154918</v>
      </c>
      <c r="L95" s="40">
        <v>2005.0</v>
      </c>
      <c r="M95" s="37" t="s">
        <v>147</v>
      </c>
      <c r="O95" s="37">
        <v>5.0</v>
      </c>
      <c r="AA95" s="37">
        <v>1.0</v>
      </c>
      <c r="AJ95" s="40">
        <v>5.0</v>
      </c>
      <c r="AW95" s="40">
        <v>124.0</v>
      </c>
      <c r="BB95" s="37"/>
      <c r="BC95" s="37">
        <v>1.0</v>
      </c>
      <c r="BD95" s="37"/>
      <c r="BE95" s="37">
        <v>1.0</v>
      </c>
      <c r="BH95" s="37">
        <v>1.0</v>
      </c>
      <c r="BI95" s="37"/>
      <c r="BJ95" s="37"/>
      <c r="BK95" s="37" t="s">
        <v>148</v>
      </c>
      <c r="BL95" s="37"/>
      <c r="BN95" s="37"/>
      <c r="BO95" s="37"/>
      <c r="BP95" s="37"/>
      <c r="BQ95" s="37"/>
      <c r="BR95" s="37"/>
      <c r="BS95" s="37"/>
      <c r="BT95" s="37"/>
      <c r="BU95" s="37"/>
      <c r="BV95" s="37"/>
      <c r="BW95" s="37"/>
      <c r="BX95" s="37"/>
      <c r="BY95" s="37"/>
      <c r="BZ95" s="37"/>
      <c r="CA95" s="37"/>
      <c r="CB95" s="37"/>
      <c r="CC95" s="37"/>
      <c r="CD95" s="37"/>
    </row>
    <row r="96">
      <c r="A96" s="37">
        <v>750.0</v>
      </c>
      <c r="B96" s="37" t="s">
        <v>143</v>
      </c>
      <c r="C96" s="37" t="s">
        <v>86</v>
      </c>
      <c r="D96" s="37" t="s">
        <v>144</v>
      </c>
      <c r="E96" s="37">
        <v>2019.0</v>
      </c>
      <c r="F96" s="37" t="s">
        <v>145</v>
      </c>
      <c r="G96" s="37" t="s">
        <v>146</v>
      </c>
      <c r="I96" s="40" t="s">
        <v>79</v>
      </c>
      <c r="J96" s="37">
        <v>2015.0</v>
      </c>
      <c r="K96" s="37">
        <f>115.7219/3.66</f>
        <v>31.61800546</v>
      </c>
      <c r="L96" s="40">
        <v>2005.0</v>
      </c>
      <c r="M96" s="37" t="s">
        <v>147</v>
      </c>
      <c r="O96" s="37">
        <v>3.6</v>
      </c>
      <c r="AA96" s="37">
        <v>1.0</v>
      </c>
      <c r="AJ96" s="40">
        <v>0.0</v>
      </c>
      <c r="AW96" s="40">
        <v>977.0</v>
      </c>
      <c r="BB96" s="37"/>
      <c r="BC96" s="37">
        <v>1.0</v>
      </c>
      <c r="BE96" s="37">
        <v>1.0</v>
      </c>
      <c r="BH96" s="37">
        <v>1.0</v>
      </c>
      <c r="BI96" s="37"/>
      <c r="BJ96" s="37"/>
      <c r="BK96" s="37" t="s">
        <v>148</v>
      </c>
      <c r="BL96" s="37"/>
      <c r="BN96" s="37"/>
      <c r="BO96" s="37"/>
      <c r="BP96" s="37"/>
      <c r="BQ96" s="37"/>
      <c r="BR96" s="37"/>
      <c r="BS96" s="37"/>
      <c r="BT96" s="37"/>
      <c r="BU96" s="37"/>
      <c r="BV96" s="37"/>
      <c r="BW96" s="37"/>
      <c r="BX96" s="37"/>
      <c r="BY96" s="37"/>
      <c r="BZ96" s="37"/>
      <c r="CA96" s="37"/>
      <c r="CB96" s="37"/>
      <c r="CC96" s="37"/>
      <c r="CD96" s="37"/>
    </row>
    <row r="97">
      <c r="A97" s="37">
        <v>1209.0</v>
      </c>
      <c r="B97" s="37" t="s">
        <v>149</v>
      </c>
      <c r="C97" s="37" t="s">
        <v>123</v>
      </c>
      <c r="D97" s="37" t="s">
        <v>150</v>
      </c>
      <c r="E97" s="37">
        <v>2018.0</v>
      </c>
      <c r="F97" s="37" t="s">
        <v>151</v>
      </c>
      <c r="G97" s="37" t="s">
        <v>146</v>
      </c>
      <c r="I97" s="37" t="s">
        <v>79</v>
      </c>
      <c r="J97" s="37">
        <v>2020.0</v>
      </c>
      <c r="K97" s="37" t="s">
        <v>152</v>
      </c>
      <c r="L97" s="37">
        <v>2020.0</v>
      </c>
      <c r="M97" s="37" t="s">
        <v>80</v>
      </c>
      <c r="P97" s="37">
        <v>0.82</v>
      </c>
      <c r="Q97" s="37">
        <v>1.0</v>
      </c>
      <c r="AA97" s="37"/>
      <c r="BK97" s="37" t="s">
        <v>153</v>
      </c>
      <c r="BL97" s="37"/>
    </row>
    <row r="98">
      <c r="A98" s="37">
        <v>1209.0</v>
      </c>
      <c r="B98" s="37" t="s">
        <v>149</v>
      </c>
      <c r="C98" s="37" t="s">
        <v>123</v>
      </c>
      <c r="D98" s="37" t="s">
        <v>150</v>
      </c>
      <c r="E98" s="37">
        <v>2018.0</v>
      </c>
      <c r="F98" s="37" t="s">
        <v>151</v>
      </c>
      <c r="G98" s="37" t="s">
        <v>146</v>
      </c>
      <c r="I98" s="37" t="s">
        <v>79</v>
      </c>
      <c r="J98" s="37">
        <v>2020.0</v>
      </c>
      <c r="K98" s="37" t="s">
        <v>154</v>
      </c>
      <c r="L98" s="37">
        <v>2020.0</v>
      </c>
      <c r="M98" s="37" t="s">
        <v>80</v>
      </c>
      <c r="P98" s="37">
        <v>0.82</v>
      </c>
      <c r="Q98" s="37">
        <v>1.0</v>
      </c>
      <c r="AA98" s="37">
        <v>1.0</v>
      </c>
      <c r="AG98" s="37">
        <v>1.0</v>
      </c>
      <c r="AH98" s="37"/>
      <c r="AI98" s="37"/>
      <c r="BK98" s="37" t="s">
        <v>153</v>
      </c>
      <c r="BL98" s="37"/>
      <c r="BM98" s="37"/>
      <c r="BN98" s="37"/>
      <c r="BO98" s="37"/>
      <c r="BP98" s="37"/>
      <c r="BQ98" s="37"/>
      <c r="BR98" s="37"/>
      <c r="BS98" s="37"/>
      <c r="BT98" s="37"/>
      <c r="BU98" s="37"/>
      <c r="BV98" s="37"/>
      <c r="BW98" s="37"/>
      <c r="BX98" s="37"/>
      <c r="BY98" s="37"/>
      <c r="BZ98" s="37"/>
      <c r="CA98" s="37"/>
      <c r="CB98" s="37"/>
      <c r="CC98" s="37"/>
      <c r="CD98" s="37"/>
    </row>
    <row r="99">
      <c r="A99" s="37">
        <v>1209.0</v>
      </c>
      <c r="B99" s="37" t="s">
        <v>149</v>
      </c>
      <c r="C99" s="37" t="s">
        <v>123</v>
      </c>
      <c r="D99" s="37" t="s">
        <v>150</v>
      </c>
      <c r="E99" s="37">
        <v>2018.0</v>
      </c>
      <c r="F99" s="37" t="s">
        <v>151</v>
      </c>
      <c r="G99" s="37" t="s">
        <v>146</v>
      </c>
      <c r="I99" s="37" t="s">
        <v>79</v>
      </c>
      <c r="J99" s="37">
        <v>2050.0</v>
      </c>
      <c r="K99" s="37" t="s">
        <v>155</v>
      </c>
      <c r="L99" s="37">
        <v>2020.0</v>
      </c>
      <c r="M99" s="37" t="s">
        <v>80</v>
      </c>
      <c r="P99" s="37">
        <v>0.82</v>
      </c>
      <c r="Q99" s="37">
        <v>1.0</v>
      </c>
      <c r="AA99" s="37"/>
      <c r="BK99" s="37" t="s">
        <v>153</v>
      </c>
      <c r="BL99" s="37"/>
    </row>
    <row r="100">
      <c r="A100" s="37">
        <v>1209.0</v>
      </c>
      <c r="B100" s="37" t="s">
        <v>149</v>
      </c>
      <c r="C100" s="37" t="s">
        <v>123</v>
      </c>
      <c r="D100" s="37" t="s">
        <v>150</v>
      </c>
      <c r="E100" s="37">
        <v>2018.0</v>
      </c>
      <c r="F100" s="37" t="s">
        <v>151</v>
      </c>
      <c r="G100" s="37" t="s">
        <v>146</v>
      </c>
      <c r="I100" s="37" t="s">
        <v>79</v>
      </c>
      <c r="J100" s="37">
        <v>2050.0</v>
      </c>
      <c r="K100" s="37" t="s">
        <v>155</v>
      </c>
      <c r="L100" s="37">
        <v>2020.0</v>
      </c>
      <c r="M100" s="37" t="s">
        <v>80</v>
      </c>
      <c r="P100" s="37">
        <v>0.82</v>
      </c>
      <c r="Q100" s="37">
        <v>1.0</v>
      </c>
      <c r="AA100" s="37">
        <v>1.0</v>
      </c>
      <c r="AG100" s="37">
        <v>1.0</v>
      </c>
      <c r="AH100" s="37"/>
      <c r="AI100" s="37"/>
      <c r="BK100" s="37" t="s">
        <v>153</v>
      </c>
      <c r="BL100" s="37"/>
      <c r="BM100" s="37"/>
      <c r="BN100" s="37"/>
      <c r="BO100" s="37"/>
      <c r="BP100" s="37"/>
      <c r="BQ100" s="37"/>
      <c r="BR100" s="37"/>
      <c r="BS100" s="37"/>
      <c r="BT100" s="37"/>
      <c r="BU100" s="37"/>
      <c r="BV100" s="37"/>
      <c r="BW100" s="37"/>
      <c r="BX100" s="37"/>
      <c r="BY100" s="37"/>
      <c r="BZ100" s="37"/>
      <c r="CA100" s="37"/>
      <c r="CB100" s="37"/>
      <c r="CC100" s="37"/>
      <c r="CD100" s="37"/>
    </row>
    <row r="101">
      <c r="A101" s="37">
        <v>1209.0</v>
      </c>
      <c r="B101" s="37" t="s">
        <v>149</v>
      </c>
      <c r="C101" s="37" t="s">
        <v>123</v>
      </c>
      <c r="D101" s="37" t="s">
        <v>150</v>
      </c>
      <c r="E101" s="37">
        <v>2018.0</v>
      </c>
      <c r="F101" s="37" t="s">
        <v>151</v>
      </c>
      <c r="G101" s="37" t="s">
        <v>146</v>
      </c>
      <c r="I101" s="37" t="s">
        <v>79</v>
      </c>
      <c r="J101" s="37">
        <v>2100.0</v>
      </c>
      <c r="K101" s="37" t="s">
        <v>156</v>
      </c>
      <c r="L101" s="37">
        <v>2020.0</v>
      </c>
      <c r="M101" s="37" t="s">
        <v>80</v>
      </c>
      <c r="P101" s="37">
        <v>0.82</v>
      </c>
      <c r="Q101" s="37">
        <v>1.0</v>
      </c>
      <c r="AA101" s="37"/>
      <c r="BK101" s="37" t="s">
        <v>153</v>
      </c>
      <c r="BL101" s="37"/>
    </row>
    <row r="102">
      <c r="A102" s="37">
        <v>1209.0</v>
      </c>
      <c r="B102" s="37" t="s">
        <v>149</v>
      </c>
      <c r="C102" s="37" t="s">
        <v>123</v>
      </c>
      <c r="D102" s="37" t="s">
        <v>150</v>
      </c>
      <c r="E102" s="37">
        <v>2018.0</v>
      </c>
      <c r="F102" s="37" t="s">
        <v>151</v>
      </c>
      <c r="G102" s="37" t="s">
        <v>146</v>
      </c>
      <c r="I102" s="37" t="s">
        <v>79</v>
      </c>
      <c r="J102" s="37">
        <v>2100.0</v>
      </c>
      <c r="K102" s="37" t="s">
        <v>157</v>
      </c>
      <c r="L102" s="37">
        <v>2020.0</v>
      </c>
      <c r="M102" s="37" t="s">
        <v>80</v>
      </c>
      <c r="P102" s="37">
        <v>0.82</v>
      </c>
      <c r="Q102" s="37">
        <v>1.0</v>
      </c>
      <c r="AA102" s="37">
        <v>1.0</v>
      </c>
      <c r="AG102" s="37">
        <v>1.0</v>
      </c>
      <c r="AH102" s="37"/>
      <c r="AI102" s="37"/>
      <c r="BK102" s="37" t="s">
        <v>153</v>
      </c>
      <c r="BL102" s="37"/>
      <c r="BM102" s="37"/>
      <c r="BN102" s="37"/>
      <c r="BO102" s="37"/>
      <c r="BP102" s="37"/>
      <c r="BQ102" s="37"/>
      <c r="BR102" s="37"/>
      <c r="BS102" s="37"/>
      <c r="BT102" s="37"/>
      <c r="BU102" s="37"/>
      <c r="BV102" s="37"/>
      <c r="BW102" s="37"/>
      <c r="BX102" s="37"/>
      <c r="BY102" s="37"/>
      <c r="BZ102" s="37"/>
      <c r="CA102" s="37"/>
      <c r="CB102" s="37"/>
      <c r="CC102" s="37"/>
      <c r="CD102" s="37"/>
    </row>
    <row r="103">
      <c r="A103" s="37">
        <v>1185.0</v>
      </c>
      <c r="B103" s="37" t="s">
        <v>158</v>
      </c>
      <c r="C103" s="37" t="s">
        <v>123</v>
      </c>
      <c r="D103" s="37" t="s">
        <v>159</v>
      </c>
      <c r="E103" s="37">
        <v>2018.0</v>
      </c>
      <c r="F103" s="37" t="s">
        <v>160</v>
      </c>
      <c r="G103" s="37" t="s">
        <v>146</v>
      </c>
      <c r="I103" s="37" t="s">
        <v>90</v>
      </c>
      <c r="J103" s="37">
        <v>2005.0</v>
      </c>
      <c r="K103" s="37">
        <v>90.0</v>
      </c>
      <c r="M103" s="37" t="s">
        <v>80</v>
      </c>
      <c r="P103" s="37">
        <v>1.0</v>
      </c>
      <c r="Q103" s="37">
        <v>1.0</v>
      </c>
      <c r="AJ103" s="37">
        <v>0.0</v>
      </c>
      <c r="AV103" s="37"/>
      <c r="AW103" s="37">
        <v>170.0</v>
      </c>
      <c r="BK103" s="37" t="s">
        <v>161</v>
      </c>
      <c r="BL103" s="37"/>
      <c r="BM103" s="37" t="s">
        <v>162</v>
      </c>
      <c r="BN103" s="37"/>
      <c r="BO103" s="37"/>
      <c r="BP103" s="37"/>
      <c r="BQ103" s="37"/>
      <c r="BR103" s="37"/>
      <c r="BS103" s="37"/>
      <c r="BT103" s="37"/>
      <c r="BU103" s="37"/>
      <c r="BV103" s="37"/>
      <c r="BW103" s="37"/>
      <c r="BX103" s="37"/>
      <c r="BY103" s="37"/>
      <c r="BZ103" s="37"/>
      <c r="CA103" s="37"/>
      <c r="CB103" s="37"/>
      <c r="CC103" s="37"/>
      <c r="CD103" s="37"/>
    </row>
    <row r="104">
      <c r="A104" s="37">
        <v>1185.0</v>
      </c>
      <c r="B104" s="37" t="s">
        <v>158</v>
      </c>
      <c r="C104" s="37" t="s">
        <v>123</v>
      </c>
      <c r="D104" s="37" t="s">
        <v>159</v>
      </c>
      <c r="E104" s="37">
        <v>2018.0</v>
      </c>
      <c r="F104" s="37" t="s">
        <v>160</v>
      </c>
      <c r="G104" s="37" t="s">
        <v>146</v>
      </c>
      <c r="I104" s="37" t="s">
        <v>90</v>
      </c>
      <c r="J104" s="37">
        <v>2005.0</v>
      </c>
      <c r="K104" s="37">
        <v>108.0</v>
      </c>
      <c r="M104" s="37" t="s">
        <v>80</v>
      </c>
      <c r="P104" s="37">
        <v>1.0</v>
      </c>
      <c r="Q104" s="37">
        <v>2.0</v>
      </c>
      <c r="AB104" s="37"/>
      <c r="AJ104" s="37">
        <v>0.0</v>
      </c>
      <c r="AV104" s="37"/>
      <c r="AW104" s="37">
        <v>220.0</v>
      </c>
      <c r="BK104" s="37" t="s">
        <v>161</v>
      </c>
      <c r="BL104" s="37"/>
      <c r="BM104" s="37" t="s">
        <v>162</v>
      </c>
      <c r="BN104" s="37"/>
      <c r="BO104" s="37"/>
      <c r="BP104" s="37"/>
      <c r="BQ104" s="37"/>
      <c r="BR104" s="37"/>
      <c r="BS104" s="37"/>
      <c r="BT104" s="37"/>
      <c r="BU104" s="37"/>
      <c r="BV104" s="37"/>
      <c r="BW104" s="37"/>
      <c r="BX104" s="37"/>
      <c r="BY104" s="37"/>
      <c r="BZ104" s="37"/>
      <c r="CA104" s="37"/>
      <c r="CB104" s="37"/>
      <c r="CC104" s="37"/>
      <c r="CD104" s="37"/>
    </row>
    <row r="105">
      <c r="A105" s="37">
        <v>1185.0</v>
      </c>
      <c r="B105" s="37" t="s">
        <v>158</v>
      </c>
      <c r="C105" s="37" t="s">
        <v>123</v>
      </c>
      <c r="D105" s="37" t="s">
        <v>159</v>
      </c>
      <c r="E105" s="37">
        <v>2018.0</v>
      </c>
      <c r="F105" s="37" t="s">
        <v>160</v>
      </c>
      <c r="G105" s="37" t="s">
        <v>146</v>
      </c>
      <c r="I105" s="37" t="s">
        <v>90</v>
      </c>
      <c r="J105" s="37">
        <v>2005.0</v>
      </c>
      <c r="K105" s="37">
        <v>140.0</v>
      </c>
      <c r="M105" s="37" t="s">
        <v>80</v>
      </c>
      <c r="P105" s="37">
        <v>1.0</v>
      </c>
      <c r="Q105" s="37">
        <v>3.0</v>
      </c>
      <c r="AB105" s="37"/>
      <c r="AJ105" s="37">
        <v>0.0</v>
      </c>
      <c r="AV105" s="37"/>
      <c r="AW105" s="37">
        <v>275.0</v>
      </c>
      <c r="BK105" s="37" t="s">
        <v>161</v>
      </c>
      <c r="BL105" s="37"/>
      <c r="BM105" s="37" t="s">
        <v>162</v>
      </c>
      <c r="BN105" s="37"/>
      <c r="BO105" s="37"/>
      <c r="BP105" s="37"/>
      <c r="BQ105" s="37"/>
      <c r="BR105" s="37"/>
      <c r="BS105" s="37"/>
      <c r="BT105" s="37"/>
      <c r="BU105" s="37"/>
      <c r="BV105" s="37"/>
      <c r="BW105" s="37"/>
      <c r="BX105" s="37"/>
      <c r="BY105" s="37"/>
      <c r="BZ105" s="37"/>
      <c r="CA105" s="37"/>
      <c r="CB105" s="37"/>
      <c r="CC105" s="37"/>
      <c r="CD105" s="37"/>
    </row>
    <row r="106">
      <c r="A106" s="37">
        <v>1185.0</v>
      </c>
      <c r="B106" s="37" t="s">
        <v>158</v>
      </c>
      <c r="C106" s="37" t="s">
        <v>123</v>
      </c>
      <c r="D106" s="37" t="s">
        <v>159</v>
      </c>
      <c r="E106" s="37">
        <v>2018.0</v>
      </c>
      <c r="F106" s="37" t="s">
        <v>160</v>
      </c>
      <c r="G106" s="37" t="s">
        <v>146</v>
      </c>
      <c r="I106" s="37" t="s">
        <v>90</v>
      </c>
      <c r="J106" s="37">
        <v>2005.0</v>
      </c>
      <c r="K106" s="37">
        <v>100.0</v>
      </c>
      <c r="M106" s="37" t="s">
        <v>80</v>
      </c>
      <c r="P106" s="37">
        <v>1.5</v>
      </c>
      <c r="Q106" s="37">
        <v>1.0</v>
      </c>
      <c r="AJ106" s="37">
        <v>0.0</v>
      </c>
      <c r="AV106" s="37"/>
      <c r="AW106" s="37">
        <v>195.0</v>
      </c>
      <c r="BK106" s="37" t="s">
        <v>161</v>
      </c>
      <c r="BL106" s="37"/>
      <c r="BM106" s="37" t="s">
        <v>162</v>
      </c>
      <c r="BN106" s="37"/>
      <c r="BO106" s="37"/>
      <c r="BP106" s="37"/>
      <c r="BQ106" s="37"/>
      <c r="BR106" s="37"/>
      <c r="BS106" s="37"/>
      <c r="BT106" s="37"/>
      <c r="BU106" s="37"/>
      <c r="BV106" s="37"/>
      <c r="BW106" s="37"/>
      <c r="BX106" s="37"/>
      <c r="BY106" s="37"/>
      <c r="BZ106" s="37"/>
      <c r="CA106" s="37"/>
      <c r="CB106" s="37"/>
      <c r="CC106" s="37"/>
      <c r="CD106" s="37"/>
    </row>
    <row r="107">
      <c r="A107" s="37">
        <v>1185.0</v>
      </c>
      <c r="B107" s="37" t="s">
        <v>158</v>
      </c>
      <c r="C107" s="37" t="s">
        <v>123</v>
      </c>
      <c r="D107" s="37" t="s">
        <v>159</v>
      </c>
      <c r="E107" s="37">
        <v>2018.0</v>
      </c>
      <c r="F107" s="37" t="s">
        <v>160</v>
      </c>
      <c r="G107" s="37" t="s">
        <v>146</v>
      </c>
      <c r="I107" s="37" t="s">
        <v>90</v>
      </c>
      <c r="J107" s="37">
        <v>2005.0</v>
      </c>
      <c r="K107" s="37">
        <v>124.0</v>
      </c>
      <c r="M107" s="37" t="s">
        <v>80</v>
      </c>
      <c r="P107" s="37">
        <v>1.5</v>
      </c>
      <c r="Q107" s="37">
        <v>2.0</v>
      </c>
      <c r="AJ107" s="37">
        <v>0.0</v>
      </c>
      <c r="AV107" s="37"/>
      <c r="AW107" s="37">
        <v>257.0</v>
      </c>
      <c r="BK107" s="37" t="s">
        <v>161</v>
      </c>
      <c r="BL107" s="37"/>
      <c r="BM107" s="37" t="s">
        <v>162</v>
      </c>
      <c r="BN107" s="37"/>
      <c r="BO107" s="37"/>
      <c r="BP107" s="37"/>
      <c r="BQ107" s="37"/>
      <c r="BR107" s="37"/>
      <c r="BS107" s="37"/>
      <c r="BT107" s="37"/>
      <c r="BU107" s="37"/>
      <c r="BV107" s="37"/>
      <c r="BW107" s="37"/>
      <c r="BX107" s="37"/>
      <c r="BY107" s="37"/>
      <c r="BZ107" s="37"/>
      <c r="CA107" s="37"/>
      <c r="CB107" s="37"/>
      <c r="CC107" s="37"/>
      <c r="CD107" s="37"/>
    </row>
    <row r="108">
      <c r="A108" s="37">
        <v>1185.0</v>
      </c>
      <c r="B108" s="37" t="s">
        <v>158</v>
      </c>
      <c r="C108" s="37" t="s">
        <v>123</v>
      </c>
      <c r="D108" s="37" t="s">
        <v>159</v>
      </c>
      <c r="E108" s="37">
        <v>2018.0</v>
      </c>
      <c r="F108" s="37" t="s">
        <v>160</v>
      </c>
      <c r="G108" s="37" t="s">
        <v>146</v>
      </c>
      <c r="I108" s="37" t="s">
        <v>90</v>
      </c>
      <c r="J108" s="37">
        <v>2005.0</v>
      </c>
      <c r="K108" s="37">
        <v>151.0</v>
      </c>
      <c r="M108" s="37" t="s">
        <v>80</v>
      </c>
      <c r="P108" s="37">
        <v>1.5</v>
      </c>
      <c r="Q108" s="37">
        <v>3.0</v>
      </c>
      <c r="AJ108" s="37">
        <v>0.0</v>
      </c>
      <c r="AV108" s="37"/>
      <c r="AW108" s="37">
        <v>299.0</v>
      </c>
      <c r="BK108" s="37" t="s">
        <v>161</v>
      </c>
      <c r="BL108" s="37"/>
      <c r="BM108" s="37" t="s">
        <v>162</v>
      </c>
      <c r="BN108" s="37"/>
      <c r="BO108" s="37"/>
      <c r="BP108" s="37"/>
      <c r="BQ108" s="37"/>
      <c r="BR108" s="37"/>
      <c r="BS108" s="37"/>
      <c r="BT108" s="37"/>
      <c r="BU108" s="37"/>
      <c r="BV108" s="37"/>
      <c r="BW108" s="37"/>
      <c r="BX108" s="37"/>
      <c r="BY108" s="37"/>
      <c r="BZ108" s="37"/>
      <c r="CA108" s="37"/>
      <c r="CB108" s="37"/>
      <c r="CC108" s="37"/>
      <c r="CD108" s="37"/>
    </row>
    <row r="109">
      <c r="A109" s="37">
        <v>1185.0</v>
      </c>
      <c r="B109" s="37" t="s">
        <v>158</v>
      </c>
      <c r="C109" s="37" t="s">
        <v>123</v>
      </c>
      <c r="D109" s="37" t="s">
        <v>159</v>
      </c>
      <c r="E109" s="37">
        <v>2018.0</v>
      </c>
      <c r="F109" s="37" t="s">
        <v>160</v>
      </c>
      <c r="G109" s="37" t="s">
        <v>146</v>
      </c>
      <c r="I109" s="37" t="s">
        <v>90</v>
      </c>
      <c r="J109" s="37">
        <v>2005.0</v>
      </c>
      <c r="K109" s="37">
        <v>114.0</v>
      </c>
      <c r="M109" s="37" t="s">
        <v>80</v>
      </c>
      <c r="P109" s="37">
        <v>2.0</v>
      </c>
      <c r="Q109" s="37">
        <v>1.0</v>
      </c>
      <c r="AJ109" s="37">
        <v>0.0</v>
      </c>
      <c r="AV109" s="37"/>
      <c r="AW109" s="37">
        <v>231.0</v>
      </c>
      <c r="BK109" s="37" t="s">
        <v>161</v>
      </c>
      <c r="BL109" s="37"/>
      <c r="BM109" s="37" t="s">
        <v>162</v>
      </c>
      <c r="BN109" s="37"/>
      <c r="BO109" s="37"/>
      <c r="BP109" s="37"/>
      <c r="BQ109" s="37"/>
      <c r="BR109" s="37"/>
      <c r="BS109" s="37"/>
      <c r="BT109" s="37"/>
      <c r="BU109" s="37"/>
      <c r="BV109" s="37"/>
      <c r="BW109" s="37"/>
      <c r="BX109" s="37"/>
      <c r="BY109" s="37"/>
      <c r="BZ109" s="37"/>
      <c r="CA109" s="37"/>
      <c r="CB109" s="37"/>
      <c r="CC109" s="37"/>
      <c r="CD109" s="37"/>
    </row>
    <row r="110">
      <c r="A110" s="37">
        <v>1185.0</v>
      </c>
      <c r="B110" s="37" t="s">
        <v>158</v>
      </c>
      <c r="C110" s="37" t="s">
        <v>123</v>
      </c>
      <c r="D110" s="37" t="s">
        <v>159</v>
      </c>
      <c r="E110" s="37">
        <v>2018.0</v>
      </c>
      <c r="F110" s="37" t="s">
        <v>160</v>
      </c>
      <c r="G110" s="37" t="s">
        <v>146</v>
      </c>
      <c r="I110" s="37" t="s">
        <v>90</v>
      </c>
      <c r="J110" s="37">
        <v>2005.0</v>
      </c>
      <c r="K110" s="37">
        <v>139.0</v>
      </c>
      <c r="M110" s="37" t="s">
        <v>80</v>
      </c>
      <c r="P110" s="37">
        <v>2.0</v>
      </c>
      <c r="Q110" s="37">
        <v>2.0</v>
      </c>
      <c r="AJ110" s="37">
        <v>0.0</v>
      </c>
      <c r="AV110" s="37"/>
      <c r="AW110" s="37">
        <v>285.0</v>
      </c>
      <c r="BK110" s="37" t="s">
        <v>161</v>
      </c>
      <c r="BL110" s="37"/>
      <c r="BM110" s="37" t="s">
        <v>162</v>
      </c>
      <c r="BN110" s="37"/>
      <c r="BO110" s="37"/>
      <c r="BP110" s="37"/>
      <c r="BQ110" s="37"/>
      <c r="BR110" s="37"/>
      <c r="BS110" s="37"/>
      <c r="BT110" s="37"/>
      <c r="BU110" s="37"/>
      <c r="BV110" s="37"/>
      <c r="BW110" s="37"/>
      <c r="BX110" s="37"/>
      <c r="BY110" s="37"/>
      <c r="BZ110" s="37"/>
      <c r="CA110" s="37"/>
      <c r="CB110" s="37"/>
      <c r="CC110" s="37"/>
      <c r="CD110" s="37"/>
    </row>
    <row r="111">
      <c r="A111" s="37">
        <v>1185.0</v>
      </c>
      <c r="B111" s="37" t="s">
        <v>158</v>
      </c>
      <c r="C111" s="37" t="s">
        <v>123</v>
      </c>
      <c r="D111" s="37" t="s">
        <v>159</v>
      </c>
      <c r="E111" s="37">
        <v>2018.0</v>
      </c>
      <c r="F111" s="37" t="s">
        <v>160</v>
      </c>
      <c r="G111" s="37" t="s">
        <v>146</v>
      </c>
      <c r="I111" s="37" t="s">
        <v>90</v>
      </c>
      <c r="J111" s="37">
        <v>2005.0</v>
      </c>
      <c r="K111" s="37">
        <v>160.0</v>
      </c>
      <c r="M111" s="37" t="s">
        <v>80</v>
      </c>
      <c r="P111" s="37">
        <v>2.0</v>
      </c>
      <c r="Q111" s="37">
        <v>3.0</v>
      </c>
      <c r="AJ111" s="37">
        <v>0.0</v>
      </c>
      <c r="AV111" s="37"/>
      <c r="AW111" s="37" t="s">
        <v>163</v>
      </c>
      <c r="BK111" s="37" t="s">
        <v>161</v>
      </c>
      <c r="BL111" s="37"/>
      <c r="BM111" s="37" t="s">
        <v>162</v>
      </c>
      <c r="BN111" s="37"/>
      <c r="BO111" s="37"/>
      <c r="BP111" s="37"/>
      <c r="BQ111" s="37"/>
      <c r="BR111" s="37"/>
      <c r="BS111" s="37"/>
      <c r="BT111" s="37"/>
      <c r="BU111" s="37"/>
      <c r="BV111" s="37"/>
      <c r="BW111" s="37"/>
      <c r="BX111" s="37"/>
      <c r="BY111" s="37"/>
      <c r="BZ111" s="37"/>
      <c r="CA111" s="37"/>
      <c r="CB111" s="37"/>
      <c r="CC111" s="37"/>
      <c r="CD111" s="37"/>
    </row>
    <row r="112">
      <c r="A112" s="37">
        <v>1185.0</v>
      </c>
      <c r="B112" s="37" t="s">
        <v>158</v>
      </c>
      <c r="C112" s="37" t="s">
        <v>123</v>
      </c>
      <c r="D112" s="37" t="s">
        <v>159</v>
      </c>
      <c r="E112" s="37">
        <v>2018.0</v>
      </c>
      <c r="F112" s="37" t="s">
        <v>160</v>
      </c>
      <c r="G112" s="37" t="s">
        <v>146</v>
      </c>
      <c r="I112" s="37" t="s">
        <v>90</v>
      </c>
      <c r="J112" s="37">
        <v>2005.0</v>
      </c>
      <c r="K112" s="37">
        <v>143.0</v>
      </c>
      <c r="M112" s="37" t="s">
        <v>80</v>
      </c>
      <c r="P112" s="37">
        <v>1.0</v>
      </c>
      <c r="Q112" s="37">
        <v>1.0</v>
      </c>
      <c r="AB112" s="37">
        <v>1.0</v>
      </c>
      <c r="AJ112" s="37">
        <v>0.0</v>
      </c>
      <c r="AV112" s="37"/>
      <c r="AW112" s="37">
        <v>304.0</v>
      </c>
      <c r="BK112" s="37" t="s">
        <v>161</v>
      </c>
      <c r="BL112" s="37"/>
      <c r="BM112" s="37" t="s">
        <v>164</v>
      </c>
      <c r="BN112" s="37"/>
      <c r="BO112" s="37"/>
      <c r="BP112" s="37"/>
      <c r="BQ112" s="37"/>
      <c r="BR112" s="37"/>
      <c r="BS112" s="37"/>
      <c r="BT112" s="37"/>
      <c r="BU112" s="37"/>
      <c r="BV112" s="37"/>
      <c r="BW112" s="37"/>
      <c r="BX112" s="37"/>
      <c r="BY112" s="37"/>
      <c r="BZ112" s="37"/>
      <c r="CA112" s="37"/>
      <c r="CB112" s="37"/>
      <c r="CC112" s="37"/>
      <c r="CD112" s="37"/>
    </row>
    <row r="113">
      <c r="A113" s="37">
        <v>1185.0</v>
      </c>
      <c r="B113" s="37" t="s">
        <v>158</v>
      </c>
      <c r="C113" s="37" t="s">
        <v>123</v>
      </c>
      <c r="D113" s="37" t="s">
        <v>159</v>
      </c>
      <c r="E113" s="37">
        <v>2018.0</v>
      </c>
      <c r="F113" s="37" t="s">
        <v>160</v>
      </c>
      <c r="G113" s="37" t="s">
        <v>146</v>
      </c>
      <c r="I113" s="37" t="s">
        <v>90</v>
      </c>
      <c r="J113" s="37">
        <v>2005.0</v>
      </c>
      <c r="K113" s="37">
        <v>121.0</v>
      </c>
      <c r="M113" s="37" t="s">
        <v>80</v>
      </c>
      <c r="P113" s="37">
        <v>1.0</v>
      </c>
      <c r="Q113" s="37">
        <v>2.0</v>
      </c>
      <c r="AB113" s="37">
        <v>1.0</v>
      </c>
      <c r="AJ113" s="37">
        <v>0.0</v>
      </c>
      <c r="AV113" s="37"/>
      <c r="AW113" s="37">
        <v>239.0</v>
      </c>
      <c r="BK113" s="37" t="s">
        <v>161</v>
      </c>
      <c r="BL113" s="37"/>
      <c r="BM113" s="37" t="s">
        <v>164</v>
      </c>
      <c r="BN113" s="37"/>
      <c r="BO113" s="37"/>
      <c r="BP113" s="37"/>
      <c r="BQ113" s="37"/>
      <c r="BR113" s="37"/>
      <c r="BS113" s="37"/>
      <c r="BT113" s="37"/>
      <c r="BU113" s="37"/>
      <c r="BV113" s="37"/>
      <c r="BW113" s="37"/>
      <c r="BX113" s="37"/>
      <c r="BY113" s="37"/>
      <c r="BZ113" s="37"/>
      <c r="CA113" s="37"/>
      <c r="CB113" s="37"/>
      <c r="CC113" s="37"/>
      <c r="CD113" s="37"/>
    </row>
    <row r="114">
      <c r="A114" s="37">
        <v>1185.0</v>
      </c>
      <c r="B114" s="37" t="s">
        <v>158</v>
      </c>
      <c r="C114" s="37" t="s">
        <v>123</v>
      </c>
      <c r="D114" s="37" t="s">
        <v>159</v>
      </c>
      <c r="E114" s="37">
        <v>2018.0</v>
      </c>
      <c r="F114" s="37" t="s">
        <v>160</v>
      </c>
      <c r="G114" s="37" t="s">
        <v>146</v>
      </c>
      <c r="I114" s="37" t="s">
        <v>90</v>
      </c>
      <c r="J114" s="37">
        <v>2005.0</v>
      </c>
      <c r="K114" s="37">
        <v>118.0</v>
      </c>
      <c r="M114" s="37" t="s">
        <v>80</v>
      </c>
      <c r="P114" s="37">
        <v>1.0</v>
      </c>
      <c r="Q114" s="37">
        <v>3.0</v>
      </c>
      <c r="AB114" s="37">
        <v>1.0</v>
      </c>
      <c r="AJ114" s="37">
        <v>0.0</v>
      </c>
      <c r="AV114" s="37"/>
      <c r="AW114" s="37">
        <v>211.0</v>
      </c>
      <c r="BK114" s="37" t="s">
        <v>161</v>
      </c>
      <c r="BL114" s="37"/>
      <c r="BM114" s="37" t="s">
        <v>164</v>
      </c>
      <c r="BN114" s="37"/>
      <c r="BO114" s="37"/>
      <c r="BP114" s="37"/>
      <c r="BQ114" s="37"/>
      <c r="BR114" s="37"/>
      <c r="BS114" s="37"/>
      <c r="BT114" s="37"/>
      <c r="BU114" s="37"/>
      <c r="BV114" s="37"/>
      <c r="BW114" s="37"/>
      <c r="BX114" s="37"/>
      <c r="BY114" s="37"/>
      <c r="BZ114" s="37"/>
      <c r="CA114" s="37"/>
      <c r="CB114" s="37"/>
      <c r="CC114" s="37"/>
      <c r="CD114" s="37"/>
    </row>
    <row r="115">
      <c r="A115" s="37">
        <v>1185.0</v>
      </c>
      <c r="B115" s="37" t="s">
        <v>158</v>
      </c>
      <c r="C115" s="37" t="s">
        <v>123</v>
      </c>
      <c r="D115" s="37" t="s">
        <v>159</v>
      </c>
      <c r="E115" s="37">
        <v>2018.0</v>
      </c>
      <c r="F115" s="37" t="s">
        <v>160</v>
      </c>
      <c r="G115" s="37" t="s">
        <v>146</v>
      </c>
      <c r="I115" s="37" t="s">
        <v>90</v>
      </c>
      <c r="J115" s="37">
        <v>2005.0</v>
      </c>
      <c r="K115" s="37">
        <v>134.0</v>
      </c>
      <c r="M115" s="37" t="s">
        <v>80</v>
      </c>
      <c r="P115" s="37">
        <v>1.5</v>
      </c>
      <c r="Q115" s="37">
        <v>1.0</v>
      </c>
      <c r="AB115" s="37">
        <v>1.0</v>
      </c>
      <c r="AJ115" s="37">
        <v>0.0</v>
      </c>
      <c r="AV115" s="37"/>
      <c r="AW115" s="37">
        <v>286.0</v>
      </c>
      <c r="BK115" s="37" t="s">
        <v>161</v>
      </c>
      <c r="BL115" s="37"/>
      <c r="BM115" s="37" t="s">
        <v>164</v>
      </c>
      <c r="BN115" s="37"/>
      <c r="BO115" s="37"/>
      <c r="BP115" s="37"/>
      <c r="BQ115" s="37"/>
      <c r="BR115" s="37"/>
      <c r="BS115" s="37"/>
      <c r="BT115" s="37"/>
      <c r="BU115" s="37"/>
      <c r="BV115" s="37"/>
      <c r="BW115" s="37"/>
      <c r="BX115" s="37"/>
      <c r="BY115" s="37"/>
      <c r="BZ115" s="37"/>
      <c r="CA115" s="37"/>
      <c r="CB115" s="37"/>
      <c r="CC115" s="37"/>
      <c r="CD115" s="37"/>
    </row>
    <row r="116">
      <c r="A116" s="37">
        <v>1185.0</v>
      </c>
      <c r="B116" s="37" t="s">
        <v>158</v>
      </c>
      <c r="C116" s="37" t="s">
        <v>123</v>
      </c>
      <c r="D116" s="37" t="s">
        <v>159</v>
      </c>
      <c r="E116" s="37">
        <v>2018.0</v>
      </c>
      <c r="F116" s="37" t="s">
        <v>160</v>
      </c>
      <c r="G116" s="37" t="s">
        <v>146</v>
      </c>
      <c r="I116" s="37" t="s">
        <v>90</v>
      </c>
      <c r="J116" s="37">
        <v>2005.0</v>
      </c>
      <c r="K116" s="37">
        <v>122.0</v>
      </c>
      <c r="M116" s="37" t="s">
        <v>80</v>
      </c>
      <c r="P116" s="37">
        <v>1.5</v>
      </c>
      <c r="Q116" s="37">
        <v>2.0</v>
      </c>
      <c r="AB116" s="37">
        <v>1.0</v>
      </c>
      <c r="AJ116" s="37">
        <v>0.0</v>
      </c>
      <c r="AV116" s="37"/>
      <c r="AW116" s="37">
        <v>248.0</v>
      </c>
      <c r="BK116" s="37" t="s">
        <v>161</v>
      </c>
      <c r="BL116" s="37"/>
      <c r="BM116" s="37" t="s">
        <v>164</v>
      </c>
      <c r="BN116" s="37"/>
      <c r="BO116" s="37"/>
      <c r="BP116" s="37"/>
      <c r="BQ116" s="37"/>
      <c r="BR116" s="37"/>
      <c r="BS116" s="37"/>
      <c r="BT116" s="37"/>
      <c r="BU116" s="37"/>
      <c r="BV116" s="37"/>
      <c r="BW116" s="37"/>
      <c r="BX116" s="37"/>
      <c r="BY116" s="37"/>
      <c r="BZ116" s="37"/>
      <c r="CA116" s="37"/>
      <c r="CB116" s="37"/>
      <c r="CC116" s="37"/>
      <c r="CD116" s="37"/>
    </row>
    <row r="117">
      <c r="A117" s="37">
        <v>1185.0</v>
      </c>
      <c r="B117" s="37" t="s">
        <v>158</v>
      </c>
      <c r="C117" s="37" t="s">
        <v>123</v>
      </c>
      <c r="D117" s="37" t="s">
        <v>159</v>
      </c>
      <c r="E117" s="37">
        <v>2018.0</v>
      </c>
      <c r="F117" s="37" t="s">
        <v>160</v>
      </c>
      <c r="G117" s="37" t="s">
        <v>146</v>
      </c>
      <c r="I117" s="37" t="s">
        <v>90</v>
      </c>
      <c r="J117" s="37">
        <v>2005.0</v>
      </c>
      <c r="K117" s="37">
        <v>120.0</v>
      </c>
      <c r="M117" s="37" t="s">
        <v>80</v>
      </c>
      <c r="P117" s="37">
        <v>1.5</v>
      </c>
      <c r="Q117" s="37">
        <v>3.0</v>
      </c>
      <c r="AB117" s="37">
        <v>1.0</v>
      </c>
      <c r="AJ117" s="37">
        <v>0.0</v>
      </c>
      <c r="AV117" s="37"/>
      <c r="AW117" s="37">
        <v>226.0</v>
      </c>
      <c r="BK117" s="37" t="s">
        <v>161</v>
      </c>
      <c r="BL117" s="37"/>
      <c r="BM117" s="37" t="s">
        <v>164</v>
      </c>
      <c r="BN117" s="37"/>
      <c r="BO117" s="37"/>
      <c r="BP117" s="37"/>
      <c r="BQ117" s="37"/>
      <c r="BR117" s="37"/>
      <c r="BS117" s="37"/>
      <c r="BT117" s="37"/>
      <c r="BU117" s="37"/>
      <c r="BV117" s="37"/>
      <c r="BW117" s="37"/>
      <c r="BX117" s="37"/>
      <c r="BY117" s="37"/>
      <c r="BZ117" s="37"/>
      <c r="CA117" s="37"/>
      <c r="CB117" s="37"/>
      <c r="CC117" s="37"/>
      <c r="CD117" s="37"/>
    </row>
    <row r="118">
      <c r="A118" s="37">
        <v>1185.0</v>
      </c>
      <c r="B118" s="37" t="s">
        <v>158</v>
      </c>
      <c r="C118" s="37" t="s">
        <v>123</v>
      </c>
      <c r="D118" s="37" t="s">
        <v>159</v>
      </c>
      <c r="E118" s="37">
        <v>2018.0</v>
      </c>
      <c r="F118" s="37" t="s">
        <v>160</v>
      </c>
      <c r="G118" s="37" t="s">
        <v>146</v>
      </c>
      <c r="I118" s="37" t="s">
        <v>90</v>
      </c>
      <c r="J118" s="37">
        <v>2005.0</v>
      </c>
      <c r="K118" s="37">
        <v>133.0</v>
      </c>
      <c r="M118" s="37" t="s">
        <v>80</v>
      </c>
      <c r="P118" s="37">
        <v>2.0</v>
      </c>
      <c r="Q118" s="37">
        <v>1.0</v>
      </c>
      <c r="AB118" s="37">
        <v>1.0</v>
      </c>
      <c r="AJ118" s="37">
        <v>0.0</v>
      </c>
      <c r="AV118" s="37"/>
      <c r="AW118" s="37">
        <v>277.0</v>
      </c>
      <c r="BK118" s="37" t="s">
        <v>161</v>
      </c>
      <c r="BL118" s="37"/>
      <c r="BM118" s="37" t="s">
        <v>164</v>
      </c>
      <c r="BN118" s="37"/>
      <c r="BO118" s="37"/>
      <c r="BP118" s="37"/>
      <c r="BQ118" s="37"/>
      <c r="BR118" s="37"/>
      <c r="BS118" s="37"/>
      <c r="BT118" s="37"/>
      <c r="BU118" s="37"/>
      <c r="BV118" s="37"/>
      <c r="BW118" s="37"/>
      <c r="BX118" s="37"/>
      <c r="BY118" s="37"/>
      <c r="BZ118" s="37"/>
      <c r="CA118" s="37"/>
      <c r="CB118" s="37"/>
      <c r="CC118" s="37"/>
      <c r="CD118" s="37"/>
    </row>
    <row r="119">
      <c r="A119" s="37">
        <v>1185.0</v>
      </c>
      <c r="B119" s="37" t="s">
        <v>158</v>
      </c>
      <c r="C119" s="37" t="s">
        <v>123</v>
      </c>
      <c r="D119" s="37" t="s">
        <v>159</v>
      </c>
      <c r="E119" s="37">
        <v>2018.0</v>
      </c>
      <c r="F119" s="37" t="s">
        <v>160</v>
      </c>
      <c r="G119" s="37" t="s">
        <v>146</v>
      </c>
      <c r="I119" s="37" t="s">
        <v>90</v>
      </c>
      <c r="J119" s="37">
        <v>2005.0</v>
      </c>
      <c r="K119" s="37">
        <v>124.0</v>
      </c>
      <c r="M119" s="37" t="s">
        <v>80</v>
      </c>
      <c r="P119" s="37">
        <v>2.0</v>
      </c>
      <c r="Q119" s="37">
        <v>2.0</v>
      </c>
      <c r="AB119" s="37">
        <v>1.0</v>
      </c>
      <c r="AJ119" s="37">
        <v>0.0</v>
      </c>
      <c r="AV119" s="37"/>
      <c r="AW119" s="37">
        <v>255.0</v>
      </c>
      <c r="BK119" s="37" t="s">
        <v>161</v>
      </c>
      <c r="BL119" s="37"/>
      <c r="BM119" s="37" t="s">
        <v>164</v>
      </c>
      <c r="BN119" s="37"/>
      <c r="BO119" s="37"/>
      <c r="BP119" s="37"/>
      <c r="BQ119" s="37"/>
      <c r="BR119" s="37"/>
      <c r="BS119" s="37"/>
      <c r="BT119" s="37"/>
      <c r="BU119" s="37"/>
      <c r="BV119" s="37"/>
      <c r="BW119" s="37"/>
      <c r="BX119" s="37"/>
      <c r="BY119" s="37"/>
      <c r="BZ119" s="37"/>
      <c r="CA119" s="37"/>
      <c r="CB119" s="37"/>
      <c r="CC119" s="37"/>
      <c r="CD119" s="37"/>
    </row>
    <row r="120">
      <c r="A120" s="37">
        <v>1185.0</v>
      </c>
      <c r="B120" s="37" t="s">
        <v>158</v>
      </c>
      <c r="C120" s="37" t="s">
        <v>123</v>
      </c>
      <c r="D120" s="37" t="s">
        <v>159</v>
      </c>
      <c r="E120" s="37">
        <v>2018.0</v>
      </c>
      <c r="F120" s="37" t="s">
        <v>160</v>
      </c>
      <c r="G120" s="37" t="s">
        <v>146</v>
      </c>
      <c r="I120" s="37" t="s">
        <v>90</v>
      </c>
      <c r="J120" s="37">
        <v>2005.0</v>
      </c>
      <c r="K120" s="37">
        <v>122.0</v>
      </c>
      <c r="M120" s="37" t="s">
        <v>80</v>
      </c>
      <c r="P120" s="37">
        <v>2.0</v>
      </c>
      <c r="Q120" s="37">
        <v>3.0</v>
      </c>
      <c r="AB120" s="37">
        <v>1.0</v>
      </c>
      <c r="AJ120" s="37">
        <v>0.0</v>
      </c>
      <c r="AV120" s="37"/>
      <c r="AW120" s="37">
        <v>238.0</v>
      </c>
      <c r="BK120" s="37" t="s">
        <v>161</v>
      </c>
      <c r="BL120" s="37"/>
      <c r="BM120" s="37" t="s">
        <v>164</v>
      </c>
      <c r="BN120" s="37"/>
      <c r="BO120" s="37"/>
      <c r="BP120" s="37"/>
      <c r="BQ120" s="37"/>
      <c r="BR120" s="37"/>
      <c r="BS120" s="37"/>
      <c r="BT120" s="37"/>
      <c r="BU120" s="37"/>
      <c r="BV120" s="37"/>
      <c r="BW120" s="37"/>
      <c r="BX120" s="37"/>
      <c r="BY120" s="37"/>
      <c r="BZ120" s="37"/>
      <c r="CA120" s="37"/>
      <c r="CB120" s="37"/>
      <c r="CC120" s="37"/>
      <c r="CD120" s="37"/>
    </row>
    <row r="121">
      <c r="A121" s="37">
        <v>1185.0</v>
      </c>
      <c r="B121" s="37" t="s">
        <v>158</v>
      </c>
      <c r="C121" s="37" t="s">
        <v>123</v>
      </c>
      <c r="D121" s="37" t="s">
        <v>159</v>
      </c>
      <c r="E121" s="37">
        <v>2018.0</v>
      </c>
      <c r="F121" s="37" t="s">
        <v>160</v>
      </c>
      <c r="G121" s="37" t="s">
        <v>146</v>
      </c>
      <c r="I121" s="37" t="s">
        <v>90</v>
      </c>
      <c r="J121" s="37">
        <v>2005.0</v>
      </c>
      <c r="K121" s="37">
        <v>90.0</v>
      </c>
      <c r="M121" s="37" t="s">
        <v>80</v>
      </c>
      <c r="P121" s="37">
        <v>1.0</v>
      </c>
      <c r="Q121" s="37">
        <v>1.0</v>
      </c>
      <c r="AB121" s="37">
        <v>1.0</v>
      </c>
      <c r="AJ121" s="37">
        <v>0.0</v>
      </c>
      <c r="AV121" s="37"/>
      <c r="AW121" s="37">
        <v>160.0</v>
      </c>
      <c r="BK121" s="37" t="s">
        <v>161</v>
      </c>
      <c r="BL121" s="37"/>
      <c r="BM121" s="37" t="s">
        <v>165</v>
      </c>
      <c r="BN121" s="37"/>
      <c r="BO121" s="37"/>
      <c r="BP121" s="37"/>
      <c r="BQ121" s="37"/>
      <c r="BR121" s="37"/>
      <c r="BS121" s="37"/>
      <c r="BT121" s="37"/>
      <c r="BU121" s="37"/>
      <c r="BV121" s="37"/>
      <c r="BW121" s="37"/>
      <c r="BX121" s="37"/>
      <c r="BY121" s="37"/>
      <c r="BZ121" s="37"/>
      <c r="CA121" s="37"/>
      <c r="CB121" s="37"/>
      <c r="CC121" s="37"/>
      <c r="CD121" s="37"/>
    </row>
    <row r="122">
      <c r="A122" s="37">
        <v>1185.0</v>
      </c>
      <c r="B122" s="37" t="s">
        <v>158</v>
      </c>
      <c r="C122" s="37" t="s">
        <v>123</v>
      </c>
      <c r="D122" s="37" t="s">
        <v>159</v>
      </c>
      <c r="E122" s="37">
        <v>2018.0</v>
      </c>
      <c r="F122" s="37" t="s">
        <v>160</v>
      </c>
      <c r="G122" s="37" t="s">
        <v>146</v>
      </c>
      <c r="I122" s="37" t="s">
        <v>90</v>
      </c>
      <c r="J122" s="37">
        <v>2005.0</v>
      </c>
      <c r="K122" s="37">
        <v>82.0</v>
      </c>
      <c r="M122" s="37" t="s">
        <v>80</v>
      </c>
      <c r="P122" s="37">
        <v>1.0</v>
      </c>
      <c r="Q122" s="37">
        <v>2.0</v>
      </c>
      <c r="AB122" s="37">
        <v>1.0</v>
      </c>
      <c r="AJ122" s="37">
        <v>0.0</v>
      </c>
      <c r="AV122" s="37"/>
      <c r="AW122" s="37">
        <v>120.0</v>
      </c>
      <c r="BK122" s="37" t="s">
        <v>161</v>
      </c>
      <c r="BL122" s="37"/>
      <c r="BM122" s="37" t="s">
        <v>165</v>
      </c>
      <c r="BN122" s="37"/>
      <c r="BO122" s="37"/>
      <c r="BP122" s="37"/>
      <c r="BQ122" s="37"/>
      <c r="BR122" s="37"/>
      <c r="BS122" s="37"/>
      <c r="BT122" s="37"/>
      <c r="BU122" s="37"/>
      <c r="BV122" s="37"/>
      <c r="BW122" s="37"/>
      <c r="BX122" s="37"/>
      <c r="BY122" s="37"/>
      <c r="BZ122" s="37"/>
      <c r="CA122" s="37"/>
      <c r="CB122" s="37"/>
      <c r="CC122" s="37"/>
      <c r="CD122" s="37"/>
    </row>
    <row r="123">
      <c r="A123" s="37">
        <v>1185.0</v>
      </c>
      <c r="B123" s="37" t="s">
        <v>158</v>
      </c>
      <c r="C123" s="37" t="s">
        <v>123</v>
      </c>
      <c r="D123" s="37" t="s">
        <v>159</v>
      </c>
      <c r="E123" s="37">
        <v>2018.0</v>
      </c>
      <c r="F123" s="37" t="s">
        <v>160</v>
      </c>
      <c r="G123" s="37" t="s">
        <v>146</v>
      </c>
      <c r="I123" s="37" t="s">
        <v>90</v>
      </c>
      <c r="J123" s="37">
        <v>2005.0</v>
      </c>
      <c r="K123" s="37">
        <v>58.0</v>
      </c>
      <c r="M123" s="37" t="s">
        <v>80</v>
      </c>
      <c r="P123" s="37">
        <v>1.0</v>
      </c>
      <c r="Q123" s="37">
        <v>3.0</v>
      </c>
      <c r="AB123" s="37">
        <v>1.0</v>
      </c>
      <c r="AJ123" s="37">
        <v>0.0</v>
      </c>
      <c r="AV123" s="37"/>
      <c r="AW123" s="37">
        <v>71.0</v>
      </c>
      <c r="BK123" s="37" t="s">
        <v>161</v>
      </c>
      <c r="BL123" s="37"/>
      <c r="BM123" s="37" t="s">
        <v>165</v>
      </c>
      <c r="BN123" s="37"/>
      <c r="BO123" s="37"/>
      <c r="BP123" s="37"/>
      <c r="BQ123" s="37"/>
      <c r="BR123" s="37"/>
      <c r="BS123" s="37"/>
      <c r="BT123" s="37"/>
      <c r="BU123" s="37"/>
      <c r="BV123" s="37"/>
      <c r="BW123" s="37"/>
      <c r="BX123" s="37"/>
      <c r="BY123" s="37"/>
      <c r="BZ123" s="37"/>
      <c r="CA123" s="37"/>
      <c r="CB123" s="37"/>
      <c r="CC123" s="37"/>
      <c r="CD123" s="37"/>
    </row>
    <row r="124">
      <c r="A124" s="37">
        <v>1185.0</v>
      </c>
      <c r="B124" s="37" t="s">
        <v>158</v>
      </c>
      <c r="C124" s="37" t="s">
        <v>123</v>
      </c>
      <c r="D124" s="37" t="s">
        <v>159</v>
      </c>
      <c r="E124" s="37">
        <v>2018.0</v>
      </c>
      <c r="F124" s="37" t="s">
        <v>160</v>
      </c>
      <c r="G124" s="37" t="s">
        <v>146</v>
      </c>
      <c r="I124" s="37" t="s">
        <v>90</v>
      </c>
      <c r="J124" s="37">
        <v>2005.0</v>
      </c>
      <c r="K124" s="37">
        <v>99.0</v>
      </c>
      <c r="M124" s="37" t="s">
        <v>80</v>
      </c>
      <c r="P124" s="37">
        <v>1.5</v>
      </c>
      <c r="Q124" s="37">
        <v>1.0</v>
      </c>
      <c r="AB124" s="37">
        <v>1.0</v>
      </c>
      <c r="AJ124" s="37">
        <v>0.0</v>
      </c>
      <c r="AV124" s="37"/>
      <c r="AW124" s="37">
        <v>179.0</v>
      </c>
      <c r="BK124" s="37" t="s">
        <v>161</v>
      </c>
      <c r="BL124" s="37"/>
      <c r="BM124" s="37" t="s">
        <v>165</v>
      </c>
      <c r="BN124" s="37"/>
      <c r="BO124" s="37"/>
      <c r="BP124" s="37"/>
      <c r="BQ124" s="37"/>
      <c r="BR124" s="37"/>
      <c r="BS124" s="37"/>
      <c r="BT124" s="37"/>
      <c r="BU124" s="37"/>
      <c r="BV124" s="37"/>
      <c r="BW124" s="37"/>
      <c r="BX124" s="37"/>
      <c r="BY124" s="37"/>
      <c r="BZ124" s="37"/>
      <c r="CA124" s="37"/>
      <c r="CB124" s="37"/>
      <c r="CC124" s="37"/>
      <c r="CD124" s="37"/>
    </row>
    <row r="125">
      <c r="A125" s="37">
        <v>1185.0</v>
      </c>
      <c r="B125" s="37" t="s">
        <v>158</v>
      </c>
      <c r="C125" s="37" t="s">
        <v>123</v>
      </c>
      <c r="D125" s="37" t="s">
        <v>159</v>
      </c>
      <c r="E125" s="37">
        <v>2018.0</v>
      </c>
      <c r="F125" s="37" t="s">
        <v>160</v>
      </c>
      <c r="G125" s="37" t="s">
        <v>146</v>
      </c>
      <c r="I125" s="37" t="s">
        <v>90</v>
      </c>
      <c r="J125" s="37">
        <v>2005.0</v>
      </c>
      <c r="K125" s="37">
        <v>94.0</v>
      </c>
      <c r="M125" s="37" t="s">
        <v>80</v>
      </c>
      <c r="P125" s="37">
        <v>1.5</v>
      </c>
      <c r="Q125" s="37">
        <v>2.0</v>
      </c>
      <c r="AB125" s="37">
        <v>1.0</v>
      </c>
      <c r="AJ125" s="37">
        <v>0.0</v>
      </c>
      <c r="AV125" s="37"/>
      <c r="AW125" s="37">
        <v>145.0</v>
      </c>
      <c r="BK125" s="37" t="s">
        <v>161</v>
      </c>
      <c r="BL125" s="37"/>
      <c r="BM125" s="37" t="s">
        <v>165</v>
      </c>
      <c r="BN125" s="37"/>
      <c r="BO125" s="37"/>
      <c r="BP125" s="37"/>
      <c r="BQ125" s="37"/>
      <c r="BR125" s="37"/>
      <c r="BS125" s="37"/>
      <c r="BT125" s="37"/>
      <c r="BU125" s="37"/>
      <c r="BV125" s="37"/>
      <c r="BW125" s="37"/>
      <c r="BX125" s="37"/>
      <c r="BY125" s="37"/>
      <c r="BZ125" s="37"/>
      <c r="CA125" s="37"/>
      <c r="CB125" s="37"/>
      <c r="CC125" s="37"/>
      <c r="CD125" s="37"/>
    </row>
    <row r="126">
      <c r="A126" s="37">
        <v>1185.0</v>
      </c>
      <c r="B126" s="37" t="s">
        <v>158</v>
      </c>
      <c r="C126" s="37" t="s">
        <v>123</v>
      </c>
      <c r="D126" s="37" t="s">
        <v>159</v>
      </c>
      <c r="E126" s="37">
        <v>2018.0</v>
      </c>
      <c r="F126" s="37" t="s">
        <v>160</v>
      </c>
      <c r="G126" s="37" t="s">
        <v>146</v>
      </c>
      <c r="I126" s="37" t="s">
        <v>90</v>
      </c>
      <c r="J126" s="37">
        <v>2005.0</v>
      </c>
      <c r="K126" s="37">
        <v>64.0</v>
      </c>
      <c r="M126" s="37" t="s">
        <v>80</v>
      </c>
      <c r="P126" s="37">
        <v>1.5</v>
      </c>
      <c r="Q126" s="37">
        <v>3.0</v>
      </c>
      <c r="AB126" s="37">
        <v>1.0</v>
      </c>
      <c r="AJ126" s="37">
        <v>0.0</v>
      </c>
      <c r="AV126" s="37"/>
      <c r="AW126" s="37">
        <v>78.0</v>
      </c>
      <c r="BK126" s="37" t="s">
        <v>161</v>
      </c>
      <c r="BL126" s="37"/>
      <c r="BM126" s="37" t="s">
        <v>165</v>
      </c>
      <c r="BN126" s="37"/>
      <c r="BO126" s="37"/>
      <c r="BP126" s="37"/>
      <c r="BQ126" s="37"/>
      <c r="BR126" s="37"/>
      <c r="BS126" s="37"/>
      <c r="BT126" s="37"/>
      <c r="BU126" s="37"/>
      <c r="BV126" s="37"/>
      <c r="BW126" s="37"/>
      <c r="BX126" s="37"/>
      <c r="BY126" s="37"/>
      <c r="BZ126" s="37"/>
      <c r="CA126" s="37"/>
      <c r="CB126" s="37"/>
      <c r="CC126" s="37"/>
      <c r="CD126" s="37"/>
    </row>
    <row r="127">
      <c r="A127" s="37">
        <v>1185.0</v>
      </c>
      <c r="B127" s="37" t="s">
        <v>158</v>
      </c>
      <c r="C127" s="37" t="s">
        <v>123</v>
      </c>
      <c r="D127" s="37" t="s">
        <v>159</v>
      </c>
      <c r="E127" s="37">
        <v>2018.0</v>
      </c>
      <c r="F127" s="37" t="s">
        <v>160</v>
      </c>
      <c r="G127" s="37" t="s">
        <v>146</v>
      </c>
      <c r="I127" s="37" t="s">
        <v>90</v>
      </c>
      <c r="J127" s="37">
        <v>2005.0</v>
      </c>
      <c r="K127" s="37">
        <v>112.0</v>
      </c>
      <c r="M127" s="37" t="s">
        <v>80</v>
      </c>
      <c r="P127" s="37">
        <v>2.0</v>
      </c>
      <c r="Q127" s="37">
        <v>1.0</v>
      </c>
      <c r="AB127" s="37">
        <v>1.0</v>
      </c>
      <c r="AJ127" s="37">
        <v>0.0</v>
      </c>
      <c r="AV127" s="37"/>
      <c r="AW127" s="37">
        <v>219.0</v>
      </c>
      <c r="BK127" s="37" t="s">
        <v>161</v>
      </c>
      <c r="BL127" s="37"/>
      <c r="BM127" s="37" t="s">
        <v>165</v>
      </c>
      <c r="BN127" s="37"/>
      <c r="BO127" s="37"/>
      <c r="BP127" s="37"/>
      <c r="BQ127" s="37"/>
      <c r="BR127" s="37"/>
      <c r="BS127" s="37"/>
      <c r="BT127" s="37"/>
      <c r="BU127" s="37"/>
      <c r="BV127" s="37"/>
      <c r="BW127" s="37"/>
      <c r="BX127" s="37"/>
      <c r="BY127" s="37"/>
      <c r="BZ127" s="37"/>
      <c r="CA127" s="37"/>
      <c r="CB127" s="37"/>
      <c r="CC127" s="37"/>
      <c r="CD127" s="37"/>
    </row>
    <row r="128">
      <c r="A128" s="37">
        <v>1185.0</v>
      </c>
      <c r="B128" s="37" t="s">
        <v>158</v>
      </c>
      <c r="C128" s="37" t="s">
        <v>123</v>
      </c>
      <c r="D128" s="37" t="s">
        <v>159</v>
      </c>
      <c r="E128" s="37">
        <v>2018.0</v>
      </c>
      <c r="F128" s="37" t="s">
        <v>160</v>
      </c>
      <c r="G128" s="37" t="s">
        <v>146</v>
      </c>
      <c r="I128" s="37" t="s">
        <v>90</v>
      </c>
      <c r="J128" s="37">
        <v>2005.0</v>
      </c>
      <c r="K128" s="37">
        <v>110.0</v>
      </c>
      <c r="M128" s="37" t="s">
        <v>80</v>
      </c>
      <c r="P128" s="37">
        <v>2.0</v>
      </c>
      <c r="Q128" s="37">
        <v>2.0</v>
      </c>
      <c r="AB128" s="37">
        <v>1.0</v>
      </c>
      <c r="AJ128" s="37">
        <v>0.0</v>
      </c>
      <c r="AV128" s="37"/>
      <c r="AW128" s="37">
        <v>172.0</v>
      </c>
      <c r="BK128" s="37" t="s">
        <v>161</v>
      </c>
      <c r="BL128" s="37"/>
      <c r="BM128" s="37" t="s">
        <v>165</v>
      </c>
      <c r="BN128" s="37"/>
      <c r="BO128" s="37"/>
      <c r="BP128" s="37"/>
      <c r="BQ128" s="37"/>
      <c r="BR128" s="37"/>
      <c r="BS128" s="37"/>
      <c r="BT128" s="37"/>
      <c r="BU128" s="37"/>
      <c r="BV128" s="37"/>
      <c r="BW128" s="37"/>
      <c r="BX128" s="37"/>
      <c r="BY128" s="37"/>
      <c r="BZ128" s="37"/>
      <c r="CA128" s="37"/>
      <c r="CB128" s="37"/>
      <c r="CC128" s="37"/>
      <c r="CD128" s="37"/>
    </row>
    <row r="129">
      <c r="A129" s="37">
        <v>1185.0</v>
      </c>
      <c r="B129" s="37" t="s">
        <v>158</v>
      </c>
      <c r="C129" s="37" t="s">
        <v>123</v>
      </c>
      <c r="D129" s="37" t="s">
        <v>159</v>
      </c>
      <c r="E129" s="37">
        <v>2018.0</v>
      </c>
      <c r="F129" s="37" t="s">
        <v>160</v>
      </c>
      <c r="G129" s="37" t="s">
        <v>146</v>
      </c>
      <c r="I129" s="37" t="s">
        <v>90</v>
      </c>
      <c r="J129" s="37">
        <v>2005.0</v>
      </c>
      <c r="K129" s="37">
        <v>70.0</v>
      </c>
      <c r="M129" s="37" t="s">
        <v>80</v>
      </c>
      <c r="P129" s="37">
        <v>2.0</v>
      </c>
      <c r="Q129" s="37">
        <v>3.0</v>
      </c>
      <c r="AB129" s="37">
        <v>1.0</v>
      </c>
      <c r="AJ129" s="37">
        <v>0.0</v>
      </c>
      <c r="AV129" s="37"/>
      <c r="AW129" s="37">
        <v>88.0</v>
      </c>
      <c r="BK129" s="37" t="s">
        <v>161</v>
      </c>
      <c r="BL129" s="37"/>
      <c r="BM129" s="37" t="s">
        <v>165</v>
      </c>
      <c r="BN129" s="37"/>
      <c r="BO129" s="37"/>
      <c r="BP129" s="37"/>
      <c r="BQ129" s="37"/>
      <c r="BR129" s="37"/>
      <c r="BS129" s="37"/>
      <c r="BT129" s="37"/>
      <c r="BU129" s="37"/>
      <c r="BV129" s="37"/>
      <c r="BW129" s="37"/>
      <c r="BX129" s="37"/>
      <c r="BY129" s="37"/>
      <c r="BZ129" s="37"/>
      <c r="CA129" s="37"/>
      <c r="CB129" s="37"/>
      <c r="CC129" s="37"/>
      <c r="CD129" s="37"/>
    </row>
    <row r="130">
      <c r="A130" s="37">
        <v>1465.0</v>
      </c>
      <c r="B130" s="37" t="s">
        <v>166</v>
      </c>
      <c r="C130" s="37" t="s">
        <v>123</v>
      </c>
      <c r="D130" s="37" t="s">
        <v>167</v>
      </c>
      <c r="E130" s="37">
        <v>2017.0</v>
      </c>
      <c r="F130" s="37" t="s">
        <v>168</v>
      </c>
      <c r="G130" s="37" t="s">
        <v>126</v>
      </c>
      <c r="I130" s="37" t="s">
        <v>90</v>
      </c>
      <c r="J130" s="37">
        <v>2010.0</v>
      </c>
      <c r="K130" s="37">
        <v>21.0</v>
      </c>
      <c r="L130" s="37">
        <v>2010.0</v>
      </c>
      <c r="M130" s="37" t="s">
        <v>169</v>
      </c>
      <c r="P130" s="37">
        <v>1.0</v>
      </c>
      <c r="Q130" s="37">
        <v>2.0</v>
      </c>
      <c r="R130" s="37">
        <v>1.0</v>
      </c>
      <c r="AD130" s="37">
        <v>1.0</v>
      </c>
      <c r="BK130" s="37" t="s">
        <v>170</v>
      </c>
      <c r="BL130" s="37"/>
      <c r="BM130" s="37" t="s">
        <v>171</v>
      </c>
      <c r="BN130" s="37"/>
      <c r="BO130" s="37"/>
      <c r="BP130" s="37"/>
      <c r="BQ130" s="37"/>
      <c r="BR130" s="37"/>
      <c r="BS130" s="37"/>
      <c r="BT130" s="37"/>
      <c r="BU130" s="37"/>
      <c r="BV130" s="37"/>
      <c r="BW130" s="37"/>
      <c r="BX130" s="37"/>
      <c r="BY130" s="37"/>
      <c r="BZ130" s="37"/>
      <c r="CA130" s="37"/>
      <c r="CB130" s="37"/>
      <c r="CC130" s="37"/>
      <c r="CD130" s="37"/>
    </row>
    <row r="131">
      <c r="A131" s="37">
        <v>1465.0</v>
      </c>
      <c r="B131" s="37" t="s">
        <v>166</v>
      </c>
      <c r="C131" s="37" t="s">
        <v>123</v>
      </c>
      <c r="D131" s="37" t="s">
        <v>167</v>
      </c>
      <c r="E131" s="37">
        <v>2017.0</v>
      </c>
      <c r="F131" s="37" t="s">
        <v>168</v>
      </c>
      <c r="G131" s="37" t="s">
        <v>126</v>
      </c>
      <c r="I131" s="37" t="s">
        <v>90</v>
      </c>
      <c r="J131" s="37">
        <v>2010.0</v>
      </c>
      <c r="K131" s="37">
        <v>14.0</v>
      </c>
      <c r="L131" s="37">
        <v>2010.0</v>
      </c>
      <c r="M131" s="37" t="s">
        <v>172</v>
      </c>
      <c r="P131" s="37">
        <v>1.0</v>
      </c>
      <c r="Q131" s="37">
        <v>2.0</v>
      </c>
      <c r="R131" s="37">
        <v>1.0</v>
      </c>
      <c r="AC131" s="37"/>
      <c r="AD131" s="37">
        <v>1.0</v>
      </c>
      <c r="BK131" s="37" t="s">
        <v>170</v>
      </c>
      <c r="BL131" s="37"/>
      <c r="BM131" s="37" t="s">
        <v>171</v>
      </c>
    </row>
    <row r="132">
      <c r="A132" s="37">
        <v>1465.0</v>
      </c>
      <c r="B132" s="37" t="s">
        <v>166</v>
      </c>
      <c r="C132" s="37" t="s">
        <v>123</v>
      </c>
      <c r="D132" s="37" t="s">
        <v>167</v>
      </c>
      <c r="E132" s="37">
        <v>2017.0</v>
      </c>
      <c r="F132" s="37" t="s">
        <v>168</v>
      </c>
      <c r="G132" s="37" t="s">
        <v>126</v>
      </c>
      <c r="I132" s="37" t="s">
        <v>90</v>
      </c>
      <c r="J132" s="37">
        <v>2020.0</v>
      </c>
      <c r="K132" s="37">
        <v>28.0</v>
      </c>
      <c r="L132" s="37">
        <v>2010.0</v>
      </c>
      <c r="M132" s="37" t="s">
        <v>169</v>
      </c>
      <c r="P132" s="37">
        <v>1.0</v>
      </c>
      <c r="Q132" s="37">
        <v>2.0</v>
      </c>
      <c r="R132" s="37">
        <v>1.0</v>
      </c>
      <c r="AD132" s="37">
        <v>1.0</v>
      </c>
      <c r="BK132" s="37" t="s">
        <v>170</v>
      </c>
      <c r="BL132" s="37"/>
      <c r="BM132" s="37" t="s">
        <v>171</v>
      </c>
      <c r="BN132" s="37"/>
      <c r="BO132" s="37"/>
      <c r="BP132" s="37"/>
      <c r="BQ132" s="37"/>
      <c r="BR132" s="37"/>
      <c r="BS132" s="37"/>
      <c r="BT132" s="37"/>
      <c r="BU132" s="37"/>
      <c r="BV132" s="37"/>
      <c r="BW132" s="37"/>
      <c r="BX132" s="37"/>
      <c r="BY132" s="37"/>
      <c r="BZ132" s="37"/>
      <c r="CA132" s="37"/>
      <c r="CB132" s="37"/>
      <c r="CC132" s="37"/>
      <c r="CD132" s="37"/>
    </row>
    <row r="133">
      <c r="A133" s="37">
        <v>1465.0</v>
      </c>
      <c r="B133" s="37" t="s">
        <v>166</v>
      </c>
      <c r="C133" s="37" t="s">
        <v>123</v>
      </c>
      <c r="D133" s="37" t="s">
        <v>167</v>
      </c>
      <c r="E133" s="37">
        <v>2017.0</v>
      </c>
      <c r="F133" s="37" t="s">
        <v>168</v>
      </c>
      <c r="G133" s="37" t="s">
        <v>126</v>
      </c>
      <c r="I133" s="37" t="s">
        <v>90</v>
      </c>
      <c r="J133" s="37">
        <v>2020.0</v>
      </c>
      <c r="K133" s="37">
        <v>18.0</v>
      </c>
      <c r="L133" s="37">
        <v>2010.0</v>
      </c>
      <c r="M133" s="37" t="s">
        <v>172</v>
      </c>
      <c r="P133" s="37">
        <v>1.0</v>
      </c>
      <c r="Q133" s="37">
        <v>2.0</v>
      </c>
      <c r="R133" s="37">
        <v>1.0</v>
      </c>
      <c r="AD133" s="37">
        <v>1.0</v>
      </c>
      <c r="BK133" s="37" t="s">
        <v>170</v>
      </c>
      <c r="BL133" s="37"/>
      <c r="BM133" s="37" t="s">
        <v>171</v>
      </c>
      <c r="BN133" s="37"/>
      <c r="BO133" s="37"/>
      <c r="BP133" s="37"/>
      <c r="BQ133" s="37"/>
      <c r="BR133" s="37"/>
      <c r="BS133" s="37"/>
      <c r="BT133" s="37"/>
      <c r="BU133" s="37"/>
      <c r="BV133" s="37"/>
      <c r="BW133" s="37"/>
      <c r="BX133" s="37"/>
      <c r="BY133" s="37"/>
      <c r="BZ133" s="37"/>
      <c r="CA133" s="37"/>
      <c r="CB133" s="37"/>
      <c r="CC133" s="37"/>
      <c r="CD133" s="37"/>
    </row>
    <row r="134">
      <c r="A134" s="37">
        <v>1465.0</v>
      </c>
      <c r="B134" s="37" t="s">
        <v>166</v>
      </c>
      <c r="C134" s="37" t="s">
        <v>123</v>
      </c>
      <c r="D134" s="37" t="s">
        <v>167</v>
      </c>
      <c r="E134" s="37">
        <v>2017.0</v>
      </c>
      <c r="F134" s="37" t="s">
        <v>168</v>
      </c>
      <c r="G134" s="37" t="s">
        <v>126</v>
      </c>
      <c r="I134" s="37" t="s">
        <v>90</v>
      </c>
      <c r="J134" s="37">
        <v>2050.0</v>
      </c>
      <c r="K134" s="37">
        <v>42.0</v>
      </c>
      <c r="L134" s="37">
        <v>2010.0</v>
      </c>
      <c r="M134" s="37" t="s">
        <v>169</v>
      </c>
      <c r="P134" s="37">
        <v>1.0</v>
      </c>
      <c r="Q134" s="37">
        <v>2.0</v>
      </c>
      <c r="R134" s="37">
        <v>1.0</v>
      </c>
      <c r="AD134" s="37">
        <v>1.0</v>
      </c>
      <c r="BK134" s="37" t="s">
        <v>170</v>
      </c>
      <c r="BL134" s="37"/>
      <c r="BM134" s="37" t="s">
        <v>171</v>
      </c>
      <c r="BN134" s="37"/>
      <c r="BO134" s="37"/>
      <c r="BP134" s="37"/>
      <c r="BQ134" s="37"/>
      <c r="BR134" s="37"/>
      <c r="BS134" s="37"/>
      <c r="BT134" s="37"/>
      <c r="BU134" s="37"/>
      <c r="BV134" s="37"/>
      <c r="BW134" s="37"/>
      <c r="BX134" s="37"/>
      <c r="BY134" s="37"/>
      <c r="BZ134" s="37"/>
      <c r="CA134" s="37"/>
      <c r="CB134" s="37"/>
      <c r="CC134" s="37"/>
      <c r="CD134" s="37"/>
    </row>
    <row r="135">
      <c r="A135" s="37">
        <v>1465.0</v>
      </c>
      <c r="B135" s="37" t="s">
        <v>166</v>
      </c>
      <c r="C135" s="37" t="s">
        <v>123</v>
      </c>
      <c r="D135" s="37" t="s">
        <v>167</v>
      </c>
      <c r="E135" s="37">
        <v>2017.0</v>
      </c>
      <c r="F135" s="37" t="s">
        <v>168</v>
      </c>
      <c r="G135" s="37" t="s">
        <v>126</v>
      </c>
      <c r="I135" s="37" t="s">
        <v>90</v>
      </c>
      <c r="J135" s="37">
        <v>2050.0</v>
      </c>
      <c r="K135" s="37">
        <v>28.0</v>
      </c>
      <c r="L135" s="37">
        <v>2010.0</v>
      </c>
      <c r="M135" s="37" t="s">
        <v>172</v>
      </c>
      <c r="P135" s="37">
        <v>1.0</v>
      </c>
      <c r="Q135" s="37">
        <v>2.0</v>
      </c>
      <c r="R135" s="37">
        <v>1.0</v>
      </c>
      <c r="AC135" s="37"/>
      <c r="AD135" s="37">
        <v>1.0</v>
      </c>
      <c r="BK135" s="37" t="s">
        <v>170</v>
      </c>
      <c r="BL135" s="37"/>
      <c r="BM135" s="37" t="s">
        <v>171</v>
      </c>
    </row>
    <row r="136">
      <c r="A136" s="37">
        <v>1465.0</v>
      </c>
      <c r="B136" s="37" t="s">
        <v>166</v>
      </c>
      <c r="C136" s="37" t="s">
        <v>123</v>
      </c>
      <c r="D136" s="37" t="s">
        <v>167</v>
      </c>
      <c r="E136" s="37">
        <v>2017.0</v>
      </c>
      <c r="F136" s="37" t="s">
        <v>168</v>
      </c>
      <c r="G136" s="37" t="s">
        <v>126</v>
      </c>
      <c r="I136" s="37" t="s">
        <v>90</v>
      </c>
      <c r="J136" s="37">
        <v>2100.0</v>
      </c>
      <c r="K136" s="37">
        <v>80.0</v>
      </c>
      <c r="L136" s="37">
        <v>2010.0</v>
      </c>
      <c r="M136" s="37" t="s">
        <v>169</v>
      </c>
      <c r="P136" s="37">
        <v>1.0</v>
      </c>
      <c r="Q136" s="37">
        <v>2.0</v>
      </c>
      <c r="R136" s="37">
        <v>1.0</v>
      </c>
      <c r="AD136" s="37">
        <v>1.0</v>
      </c>
      <c r="BK136" s="37" t="s">
        <v>170</v>
      </c>
      <c r="BL136" s="37"/>
      <c r="BM136" s="37" t="s">
        <v>171</v>
      </c>
      <c r="BN136" s="37"/>
      <c r="BO136" s="37"/>
      <c r="BP136" s="37"/>
      <c r="BQ136" s="37"/>
      <c r="BR136" s="37"/>
      <c r="BS136" s="37"/>
      <c r="BT136" s="37"/>
      <c r="BU136" s="37"/>
      <c r="BV136" s="37"/>
      <c r="BW136" s="37"/>
      <c r="BX136" s="37"/>
      <c r="BY136" s="37"/>
      <c r="BZ136" s="37"/>
      <c r="CA136" s="37"/>
      <c r="CB136" s="37"/>
      <c r="CC136" s="37"/>
      <c r="CD136" s="37"/>
    </row>
    <row r="137">
      <c r="A137" s="37">
        <v>1465.0</v>
      </c>
      <c r="B137" s="37" t="s">
        <v>166</v>
      </c>
      <c r="C137" s="37" t="s">
        <v>123</v>
      </c>
      <c r="D137" s="37" t="s">
        <v>167</v>
      </c>
      <c r="E137" s="37">
        <v>2017.0</v>
      </c>
      <c r="F137" s="37" t="s">
        <v>168</v>
      </c>
      <c r="G137" s="37" t="s">
        <v>126</v>
      </c>
      <c r="I137" s="37" t="s">
        <v>90</v>
      </c>
      <c r="J137" s="37">
        <v>2100.0</v>
      </c>
      <c r="K137" s="37">
        <v>46.0</v>
      </c>
      <c r="L137" s="37">
        <v>2010.0</v>
      </c>
      <c r="M137" s="37" t="s">
        <v>172</v>
      </c>
      <c r="P137" s="37">
        <v>1.0</v>
      </c>
      <c r="Q137" s="37">
        <v>2.0</v>
      </c>
      <c r="R137" s="37">
        <v>1.0</v>
      </c>
      <c r="AC137" s="37"/>
      <c r="AD137" s="37">
        <v>1.0</v>
      </c>
      <c r="BK137" s="37" t="s">
        <v>170</v>
      </c>
      <c r="BL137" s="37"/>
      <c r="BM137" s="37" t="s">
        <v>171</v>
      </c>
    </row>
    <row r="138">
      <c r="A138" s="37">
        <v>1004.0</v>
      </c>
      <c r="B138" s="37" t="s">
        <v>173</v>
      </c>
      <c r="C138" s="37" t="s">
        <v>123</v>
      </c>
      <c r="D138" s="37" t="s">
        <v>174</v>
      </c>
      <c r="E138" s="37">
        <v>2018.0</v>
      </c>
      <c r="F138" s="37" t="s">
        <v>175</v>
      </c>
      <c r="G138" s="37" t="s">
        <v>126</v>
      </c>
      <c r="I138" s="37" t="s">
        <v>79</v>
      </c>
      <c r="J138" s="37">
        <v>2013.0</v>
      </c>
      <c r="K138" s="37">
        <v>14.0</v>
      </c>
      <c r="L138" s="37">
        <v>2013.0</v>
      </c>
      <c r="M138" s="37" t="s">
        <v>176</v>
      </c>
      <c r="P138" s="37">
        <v>1.0</v>
      </c>
      <c r="Q138" s="37">
        <v>2.0</v>
      </c>
      <c r="AA138" s="37">
        <v>1.0</v>
      </c>
      <c r="BK138" s="37" t="s">
        <v>111</v>
      </c>
      <c r="BL138" s="37"/>
    </row>
    <row r="139">
      <c r="A139" s="37">
        <v>1004.0</v>
      </c>
      <c r="B139" s="37" t="s">
        <v>173</v>
      </c>
      <c r="C139" s="37" t="s">
        <v>123</v>
      </c>
      <c r="D139" s="37" t="s">
        <v>174</v>
      </c>
      <c r="E139" s="37">
        <v>2018.0</v>
      </c>
      <c r="F139" s="37" t="s">
        <v>175</v>
      </c>
      <c r="G139" s="37" t="s">
        <v>126</v>
      </c>
      <c r="I139" s="37" t="s">
        <v>79</v>
      </c>
      <c r="J139" s="37">
        <v>2013.0</v>
      </c>
      <c r="K139" s="37">
        <v>15.0</v>
      </c>
      <c r="L139" s="37">
        <v>2013.0</v>
      </c>
      <c r="M139" s="37" t="s">
        <v>80</v>
      </c>
      <c r="P139" s="37">
        <v>1.0</v>
      </c>
      <c r="Q139" s="37">
        <v>2.0</v>
      </c>
      <c r="AA139" s="37">
        <v>1.0</v>
      </c>
      <c r="AC139" s="37"/>
      <c r="BK139" s="37" t="s">
        <v>111</v>
      </c>
      <c r="BL139" s="37"/>
    </row>
    <row r="140">
      <c r="A140" s="37">
        <v>1004.0</v>
      </c>
      <c r="B140" s="37" t="s">
        <v>173</v>
      </c>
      <c r="C140" s="37" t="s">
        <v>123</v>
      </c>
      <c r="D140" s="37" t="s">
        <v>174</v>
      </c>
      <c r="E140" s="37">
        <v>2018.0</v>
      </c>
      <c r="F140" s="37" t="s">
        <v>175</v>
      </c>
      <c r="G140" s="37" t="s">
        <v>126</v>
      </c>
      <c r="I140" s="37" t="s">
        <v>79</v>
      </c>
      <c r="J140" s="37">
        <v>2020.0</v>
      </c>
      <c r="K140" s="37">
        <v>16.0</v>
      </c>
      <c r="L140" s="37">
        <v>2013.0</v>
      </c>
      <c r="M140" s="37" t="s">
        <v>176</v>
      </c>
      <c r="P140" s="37">
        <v>1.0</v>
      </c>
      <c r="Q140" s="37">
        <v>2.0</v>
      </c>
      <c r="AA140" s="37">
        <v>1.0</v>
      </c>
      <c r="BK140" s="37" t="s">
        <v>111</v>
      </c>
      <c r="BL140" s="37"/>
    </row>
    <row r="141">
      <c r="A141" s="37">
        <v>1004.0</v>
      </c>
      <c r="B141" s="37" t="s">
        <v>173</v>
      </c>
      <c r="C141" s="37" t="s">
        <v>123</v>
      </c>
      <c r="D141" s="37" t="s">
        <v>174</v>
      </c>
      <c r="E141" s="37">
        <v>2018.0</v>
      </c>
      <c r="F141" s="37" t="s">
        <v>175</v>
      </c>
      <c r="G141" s="37" t="s">
        <v>126</v>
      </c>
      <c r="I141" s="37" t="s">
        <v>79</v>
      </c>
      <c r="J141" s="37">
        <v>2020.0</v>
      </c>
      <c r="K141" s="37">
        <v>17.0</v>
      </c>
      <c r="L141" s="37">
        <v>2013.0</v>
      </c>
      <c r="M141" s="37" t="s">
        <v>80</v>
      </c>
      <c r="P141" s="37">
        <v>1.0</v>
      </c>
      <c r="Q141" s="37">
        <v>2.0</v>
      </c>
      <c r="AA141" s="37">
        <v>1.0</v>
      </c>
      <c r="AC141" s="37"/>
      <c r="BK141" s="37" t="s">
        <v>111</v>
      </c>
      <c r="BL141" s="37"/>
    </row>
    <row r="142">
      <c r="A142" s="37">
        <v>1004.0</v>
      </c>
      <c r="B142" s="37" t="s">
        <v>173</v>
      </c>
      <c r="C142" s="37" t="s">
        <v>123</v>
      </c>
      <c r="D142" s="37" t="s">
        <v>174</v>
      </c>
      <c r="E142" s="37">
        <v>2018.0</v>
      </c>
      <c r="F142" s="37" t="s">
        <v>175</v>
      </c>
      <c r="G142" s="37" t="s">
        <v>126</v>
      </c>
      <c r="I142" s="37" t="s">
        <v>79</v>
      </c>
      <c r="J142" s="37">
        <v>2050.0</v>
      </c>
      <c r="K142" s="37">
        <v>19.0</v>
      </c>
      <c r="L142" s="37">
        <v>2013.0</v>
      </c>
      <c r="M142" s="37" t="s">
        <v>176</v>
      </c>
      <c r="P142" s="37">
        <v>1.0</v>
      </c>
      <c r="Q142" s="37">
        <v>2.0</v>
      </c>
      <c r="AA142" s="37">
        <v>1.0</v>
      </c>
      <c r="BK142" s="37" t="s">
        <v>111</v>
      </c>
      <c r="BL142" s="37"/>
    </row>
    <row r="143">
      <c r="A143" s="37">
        <v>1004.0</v>
      </c>
      <c r="B143" s="37" t="s">
        <v>173</v>
      </c>
      <c r="C143" s="37" t="s">
        <v>123</v>
      </c>
      <c r="D143" s="37" t="s">
        <v>174</v>
      </c>
      <c r="E143" s="37">
        <v>2018.0</v>
      </c>
      <c r="F143" s="37" t="s">
        <v>175</v>
      </c>
      <c r="G143" s="37" t="s">
        <v>126</v>
      </c>
      <c r="I143" s="37" t="s">
        <v>79</v>
      </c>
      <c r="J143" s="37">
        <v>2050.0</v>
      </c>
      <c r="K143" s="37">
        <v>20.0</v>
      </c>
      <c r="L143" s="37">
        <v>2013.0</v>
      </c>
      <c r="M143" s="37" t="s">
        <v>80</v>
      </c>
      <c r="P143" s="37">
        <v>1.0</v>
      </c>
      <c r="Q143" s="37">
        <v>2.0</v>
      </c>
      <c r="AA143" s="37">
        <v>1.0</v>
      </c>
      <c r="AC143" s="37"/>
      <c r="BK143" s="37" t="s">
        <v>111</v>
      </c>
      <c r="BL143" s="37"/>
    </row>
    <row r="144">
      <c r="A144" s="37">
        <v>1004.0</v>
      </c>
      <c r="B144" s="37" t="s">
        <v>173</v>
      </c>
      <c r="C144" s="37" t="s">
        <v>123</v>
      </c>
      <c r="D144" s="37" t="s">
        <v>174</v>
      </c>
      <c r="E144" s="37">
        <v>2018.0</v>
      </c>
      <c r="F144" s="37" t="s">
        <v>175</v>
      </c>
      <c r="G144" s="37" t="s">
        <v>126</v>
      </c>
      <c r="I144" s="37" t="s">
        <v>79</v>
      </c>
      <c r="J144" s="37">
        <v>2100.0</v>
      </c>
      <c r="K144" s="37">
        <v>20.0</v>
      </c>
      <c r="L144" s="37">
        <v>2013.0</v>
      </c>
      <c r="M144" s="37" t="s">
        <v>176</v>
      </c>
      <c r="P144" s="37">
        <v>1.0</v>
      </c>
      <c r="Q144" s="37">
        <v>2.0</v>
      </c>
      <c r="AA144" s="37">
        <v>1.0</v>
      </c>
      <c r="BK144" s="37" t="s">
        <v>111</v>
      </c>
      <c r="BL144" s="37"/>
    </row>
    <row r="145">
      <c r="A145" s="37">
        <v>1004.0</v>
      </c>
      <c r="B145" s="37" t="s">
        <v>173</v>
      </c>
      <c r="C145" s="37" t="s">
        <v>123</v>
      </c>
      <c r="D145" s="37" t="s">
        <v>174</v>
      </c>
      <c r="E145" s="37">
        <v>2018.0</v>
      </c>
      <c r="F145" s="37" t="s">
        <v>175</v>
      </c>
      <c r="G145" s="37" t="s">
        <v>126</v>
      </c>
      <c r="I145" s="37" t="s">
        <v>79</v>
      </c>
      <c r="J145" s="37">
        <v>2100.0</v>
      </c>
      <c r="K145" s="37">
        <v>22.0</v>
      </c>
      <c r="L145" s="37">
        <v>2013.0</v>
      </c>
      <c r="M145" s="37" t="s">
        <v>80</v>
      </c>
      <c r="P145" s="37">
        <v>1.0</v>
      </c>
      <c r="Q145" s="37">
        <v>2.0</v>
      </c>
      <c r="AA145" s="37">
        <v>1.0</v>
      </c>
      <c r="AC145" s="37"/>
      <c r="BK145" s="37" t="s">
        <v>111</v>
      </c>
      <c r="BL145" s="37"/>
    </row>
    <row r="146">
      <c r="A146" s="37">
        <v>3634.0</v>
      </c>
      <c r="B146" s="37" t="s">
        <v>177</v>
      </c>
      <c r="C146" s="37" t="s">
        <v>123</v>
      </c>
      <c r="D146" s="37" t="s">
        <v>178</v>
      </c>
      <c r="E146" s="37">
        <v>2002.0</v>
      </c>
      <c r="F146" s="37" t="s">
        <v>179</v>
      </c>
      <c r="G146" s="37" t="s">
        <v>180</v>
      </c>
      <c r="I146" s="37"/>
      <c r="J146" s="37">
        <v>2010.0</v>
      </c>
      <c r="K146" s="37">
        <v>2.0</v>
      </c>
      <c r="L146" s="37">
        <v>1995.0</v>
      </c>
      <c r="M146" s="37" t="s">
        <v>80</v>
      </c>
      <c r="O146" s="37">
        <v>6.0</v>
      </c>
      <c r="P146" s="37"/>
      <c r="Q146" s="37"/>
      <c r="AA146" s="37"/>
      <c r="AC146" s="37"/>
      <c r="BK146" s="37" t="s">
        <v>181</v>
      </c>
      <c r="BL146" s="37" t="s">
        <v>182</v>
      </c>
    </row>
    <row r="147">
      <c r="A147" s="37">
        <v>3634.0</v>
      </c>
      <c r="B147" s="37" t="s">
        <v>177</v>
      </c>
      <c r="C147" s="37" t="s">
        <v>123</v>
      </c>
      <c r="D147" s="37" t="s">
        <v>178</v>
      </c>
      <c r="E147" s="37">
        <v>2002.0</v>
      </c>
      <c r="F147" s="37" t="s">
        <v>179</v>
      </c>
      <c r="G147" s="37" t="s">
        <v>180</v>
      </c>
      <c r="I147" s="37"/>
      <c r="J147" s="37">
        <v>2010.0</v>
      </c>
      <c r="K147" s="37">
        <v>4.0</v>
      </c>
      <c r="L147" s="37">
        <v>1995.0</v>
      </c>
      <c r="M147" s="37" t="s">
        <v>80</v>
      </c>
      <c r="O147" s="37">
        <v>6.0</v>
      </c>
      <c r="BE147" s="37">
        <v>1.0</v>
      </c>
      <c r="BK147" s="37" t="s">
        <v>183</v>
      </c>
      <c r="BL147" s="37" t="s">
        <v>182</v>
      </c>
    </row>
    <row r="148">
      <c r="A148" s="37">
        <v>3634.0</v>
      </c>
      <c r="B148" s="37" t="s">
        <v>177</v>
      </c>
      <c r="C148" s="37" t="s">
        <v>123</v>
      </c>
      <c r="D148" s="37" t="s">
        <v>178</v>
      </c>
      <c r="E148" s="37">
        <v>2002.0</v>
      </c>
      <c r="F148" s="37" t="s">
        <v>179</v>
      </c>
      <c r="G148" s="37" t="s">
        <v>180</v>
      </c>
      <c r="I148" s="37"/>
      <c r="J148" s="37">
        <v>2020.0</v>
      </c>
      <c r="K148" s="37">
        <v>3.0</v>
      </c>
      <c r="L148" s="37">
        <v>1995.0</v>
      </c>
      <c r="M148" s="37" t="s">
        <v>80</v>
      </c>
      <c r="O148" s="37">
        <v>6.0</v>
      </c>
      <c r="P148" s="37"/>
      <c r="Q148" s="37"/>
      <c r="AA148" s="37"/>
      <c r="AC148" s="37"/>
      <c r="BK148" s="37" t="s">
        <v>181</v>
      </c>
      <c r="BL148" s="37" t="s">
        <v>182</v>
      </c>
    </row>
    <row r="149">
      <c r="A149" s="37">
        <v>3634.0</v>
      </c>
      <c r="B149" s="37" t="s">
        <v>177</v>
      </c>
      <c r="C149" s="37" t="s">
        <v>123</v>
      </c>
      <c r="D149" s="37" t="s">
        <v>178</v>
      </c>
      <c r="E149" s="37">
        <v>2002.0</v>
      </c>
      <c r="F149" s="37" t="s">
        <v>179</v>
      </c>
      <c r="G149" s="37" t="s">
        <v>180</v>
      </c>
      <c r="I149" s="37"/>
      <c r="J149" s="37">
        <v>2050.0</v>
      </c>
      <c r="K149" s="37">
        <v>6.0</v>
      </c>
      <c r="L149" s="37">
        <v>1995.0</v>
      </c>
      <c r="M149" s="37" t="s">
        <v>80</v>
      </c>
      <c r="O149" s="37">
        <v>6.0</v>
      </c>
      <c r="P149" s="37"/>
      <c r="Q149" s="37"/>
      <c r="AA149" s="37"/>
      <c r="AC149" s="37"/>
      <c r="BK149" s="37" t="s">
        <v>181</v>
      </c>
      <c r="BL149" s="37" t="s">
        <v>182</v>
      </c>
    </row>
    <row r="150">
      <c r="A150" s="37">
        <v>3634.0</v>
      </c>
      <c r="B150" s="37" t="s">
        <v>177</v>
      </c>
      <c r="C150" s="37" t="s">
        <v>123</v>
      </c>
      <c r="D150" s="37" t="s">
        <v>178</v>
      </c>
      <c r="E150" s="37">
        <v>2002.0</v>
      </c>
      <c r="F150" s="37" t="s">
        <v>179</v>
      </c>
      <c r="G150" s="37" t="s">
        <v>180</v>
      </c>
      <c r="I150" s="37"/>
      <c r="J150" s="37">
        <v>2100.0</v>
      </c>
      <c r="K150" s="37">
        <v>15.0</v>
      </c>
      <c r="L150" s="37">
        <v>1995.0</v>
      </c>
      <c r="M150" s="37" t="s">
        <v>80</v>
      </c>
      <c r="O150" s="37">
        <v>6.0</v>
      </c>
      <c r="P150" s="37"/>
      <c r="Q150" s="37"/>
      <c r="AA150" s="37"/>
      <c r="AC150" s="37"/>
      <c r="BK150" s="37" t="s">
        <v>181</v>
      </c>
      <c r="BL150" s="37" t="s">
        <v>182</v>
      </c>
    </row>
    <row r="151">
      <c r="A151" s="37">
        <v>2220.0</v>
      </c>
      <c r="B151" s="37" t="s">
        <v>184</v>
      </c>
      <c r="C151" s="37" t="s">
        <v>123</v>
      </c>
      <c r="D151" s="37" t="s">
        <v>185</v>
      </c>
      <c r="E151" s="37">
        <v>2015.0</v>
      </c>
      <c r="F151" s="37" t="s">
        <v>186</v>
      </c>
      <c r="G151" s="37" t="s">
        <v>180</v>
      </c>
      <c r="I151" s="37" t="s">
        <v>90</v>
      </c>
      <c r="J151" s="37">
        <v>2000.0</v>
      </c>
      <c r="K151" s="41">
        <v>1.5272727272727271</v>
      </c>
      <c r="L151" s="37"/>
      <c r="M151" s="37" t="s">
        <v>80</v>
      </c>
      <c r="O151" s="37">
        <v>4.0</v>
      </c>
      <c r="BK151" s="37" t="s">
        <v>187</v>
      </c>
      <c r="BL151" s="37"/>
    </row>
    <row r="152">
      <c r="A152" s="37">
        <v>2220.0</v>
      </c>
      <c r="B152" s="37" t="s">
        <v>184</v>
      </c>
      <c r="C152" s="37" t="s">
        <v>123</v>
      </c>
      <c r="D152" s="37" t="s">
        <v>185</v>
      </c>
      <c r="E152" s="37">
        <v>2015.0</v>
      </c>
      <c r="F152" s="37" t="s">
        <v>186</v>
      </c>
      <c r="G152" s="37" t="s">
        <v>180</v>
      </c>
      <c r="I152" s="37" t="s">
        <v>90</v>
      </c>
      <c r="J152" s="37">
        <v>2000.0</v>
      </c>
      <c r="K152" s="41">
        <v>1.772727272727273</v>
      </c>
      <c r="L152" s="37"/>
      <c r="M152" s="37" t="s">
        <v>80</v>
      </c>
      <c r="O152" s="37" t="s">
        <v>188</v>
      </c>
      <c r="BK152" s="37" t="s">
        <v>187</v>
      </c>
      <c r="BL152" s="37"/>
      <c r="BM152" s="37" t="s">
        <v>189</v>
      </c>
    </row>
    <row r="153">
      <c r="A153" s="37">
        <v>2220.0</v>
      </c>
      <c r="B153" s="37" t="s">
        <v>184</v>
      </c>
      <c r="C153" s="37" t="s">
        <v>123</v>
      </c>
      <c r="D153" s="37" t="s">
        <v>185</v>
      </c>
      <c r="E153" s="37">
        <v>2015.0</v>
      </c>
      <c r="F153" s="37" t="s">
        <v>186</v>
      </c>
      <c r="G153" s="37" t="s">
        <v>180</v>
      </c>
      <c r="I153" s="37" t="s">
        <v>90</v>
      </c>
      <c r="J153" s="37">
        <v>2000.0</v>
      </c>
      <c r="K153" s="41">
        <v>2.8363636363636364</v>
      </c>
      <c r="L153" s="37"/>
      <c r="M153" s="37" t="s">
        <v>80</v>
      </c>
      <c r="O153" s="37" t="s">
        <v>188</v>
      </c>
      <c r="BK153" s="37" t="s">
        <v>187</v>
      </c>
      <c r="BL153" s="37"/>
      <c r="BM153" s="37" t="s">
        <v>190</v>
      </c>
    </row>
    <row r="154">
      <c r="A154" s="37">
        <v>2220.0</v>
      </c>
      <c r="B154" s="37" t="s">
        <v>184</v>
      </c>
      <c r="C154" s="37" t="s">
        <v>123</v>
      </c>
      <c r="D154" s="37" t="s">
        <v>185</v>
      </c>
      <c r="E154" s="37">
        <v>2015.0</v>
      </c>
      <c r="F154" s="37" t="s">
        <v>186</v>
      </c>
      <c r="G154" s="37" t="s">
        <v>180</v>
      </c>
      <c r="I154" s="37" t="s">
        <v>90</v>
      </c>
      <c r="J154" s="37">
        <v>2000.0</v>
      </c>
      <c r="K154" s="41">
        <v>2.8718181818181816</v>
      </c>
      <c r="L154" s="37"/>
      <c r="M154" s="37" t="s">
        <v>80</v>
      </c>
      <c r="O154" s="37" t="s">
        <v>191</v>
      </c>
      <c r="BK154" s="37" t="s">
        <v>187</v>
      </c>
      <c r="BL154" s="37"/>
      <c r="BM154" s="37" t="s">
        <v>192</v>
      </c>
    </row>
    <row r="155">
      <c r="A155" s="37">
        <v>2220.0</v>
      </c>
      <c r="B155" s="37" t="s">
        <v>184</v>
      </c>
      <c r="C155" s="37" t="s">
        <v>123</v>
      </c>
      <c r="D155" s="37" t="s">
        <v>185</v>
      </c>
      <c r="E155" s="37">
        <v>2015.0</v>
      </c>
      <c r="F155" s="37" t="s">
        <v>186</v>
      </c>
      <c r="G155" s="37" t="s">
        <v>180</v>
      </c>
      <c r="I155" s="37" t="s">
        <v>90</v>
      </c>
      <c r="J155" s="37">
        <v>2000.0</v>
      </c>
      <c r="K155" s="41">
        <v>3.872727272727272</v>
      </c>
      <c r="L155" s="37"/>
      <c r="M155" s="37" t="s">
        <v>80</v>
      </c>
      <c r="O155" s="37" t="s">
        <v>188</v>
      </c>
      <c r="BK155" s="37" t="s">
        <v>187</v>
      </c>
      <c r="BL155" s="37"/>
      <c r="BM155" s="37" t="s">
        <v>193</v>
      </c>
    </row>
    <row r="156">
      <c r="A156" s="37">
        <v>2220.0</v>
      </c>
      <c r="B156" s="37" t="s">
        <v>184</v>
      </c>
      <c r="C156" s="37" t="s">
        <v>123</v>
      </c>
      <c r="D156" s="37" t="s">
        <v>185</v>
      </c>
      <c r="E156" s="37">
        <v>2015.0</v>
      </c>
      <c r="F156" s="37" t="s">
        <v>186</v>
      </c>
      <c r="G156" s="37" t="s">
        <v>180</v>
      </c>
      <c r="I156" s="37" t="s">
        <v>90</v>
      </c>
      <c r="J156" s="37">
        <v>2000.0</v>
      </c>
      <c r="K156" s="41">
        <v>3.9272727272727272</v>
      </c>
      <c r="L156" s="37"/>
      <c r="M156" s="37" t="s">
        <v>80</v>
      </c>
      <c r="O156" s="37" t="s">
        <v>188</v>
      </c>
      <c r="BK156" s="37" t="s">
        <v>187</v>
      </c>
      <c r="BL156" s="37"/>
      <c r="BM156" s="37" t="s">
        <v>194</v>
      </c>
    </row>
    <row r="157">
      <c r="A157" s="37">
        <v>2220.0</v>
      </c>
      <c r="B157" s="37" t="s">
        <v>184</v>
      </c>
      <c r="C157" s="37" t="s">
        <v>123</v>
      </c>
      <c r="D157" s="37" t="s">
        <v>185</v>
      </c>
      <c r="E157" s="37">
        <v>2015.0</v>
      </c>
      <c r="F157" s="37" t="s">
        <v>186</v>
      </c>
      <c r="G157" s="37" t="s">
        <v>180</v>
      </c>
      <c r="I157" s="37" t="s">
        <v>90</v>
      </c>
      <c r="J157" s="37">
        <v>2000.0</v>
      </c>
      <c r="K157" s="41">
        <v>4.118181818181818</v>
      </c>
      <c r="L157" s="37"/>
      <c r="M157" s="37" t="s">
        <v>80</v>
      </c>
      <c r="O157" s="37">
        <v>2.5</v>
      </c>
      <c r="BK157" s="37" t="s">
        <v>187</v>
      </c>
      <c r="BL157" s="37"/>
    </row>
    <row r="158">
      <c r="A158" s="37">
        <v>3528.0</v>
      </c>
      <c r="B158" s="37" t="s">
        <v>195</v>
      </c>
      <c r="C158" s="37" t="s">
        <v>123</v>
      </c>
      <c r="D158" s="37" t="s">
        <v>196</v>
      </c>
      <c r="E158" s="37">
        <v>2006.0</v>
      </c>
      <c r="F158" s="37" t="s">
        <v>197</v>
      </c>
      <c r="G158" s="37" t="s">
        <v>198</v>
      </c>
      <c r="I158" s="37" t="s">
        <v>90</v>
      </c>
      <c r="J158" s="37">
        <v>1995.0</v>
      </c>
      <c r="K158" s="41">
        <v>15.818181818181817</v>
      </c>
      <c r="L158" s="37"/>
      <c r="M158" s="37" t="s">
        <v>199</v>
      </c>
      <c r="P158" s="37">
        <v>0.0</v>
      </c>
      <c r="Q158" s="37">
        <v>1.0</v>
      </c>
      <c r="BK158" s="37" t="s">
        <v>120</v>
      </c>
      <c r="BL158" s="37"/>
    </row>
    <row r="159">
      <c r="A159" s="37">
        <v>3528.0</v>
      </c>
      <c r="B159" s="37" t="s">
        <v>195</v>
      </c>
      <c r="C159" s="37" t="s">
        <v>123</v>
      </c>
      <c r="D159" s="37" t="s">
        <v>196</v>
      </c>
      <c r="E159" s="37">
        <v>2006.0</v>
      </c>
      <c r="F159" s="37" t="s">
        <v>197</v>
      </c>
      <c r="G159" s="37" t="s">
        <v>198</v>
      </c>
      <c r="I159" s="37" t="s">
        <v>90</v>
      </c>
      <c r="J159" s="37">
        <v>1995.0</v>
      </c>
      <c r="K159" s="41">
        <v>3.0</v>
      </c>
      <c r="L159" s="37"/>
      <c r="M159" s="37" t="s">
        <v>199</v>
      </c>
      <c r="P159" s="37">
        <v>1.0</v>
      </c>
      <c r="Q159" s="37">
        <v>1.0</v>
      </c>
      <c r="BK159" s="37" t="s">
        <v>120</v>
      </c>
      <c r="BL159" s="37"/>
    </row>
    <row r="160">
      <c r="A160" s="37">
        <v>3528.0</v>
      </c>
      <c r="B160" s="37" t="s">
        <v>195</v>
      </c>
      <c r="C160" s="37" t="s">
        <v>123</v>
      </c>
      <c r="D160" s="37" t="s">
        <v>196</v>
      </c>
      <c r="E160" s="37">
        <v>2006.0</v>
      </c>
      <c r="F160" s="37" t="s">
        <v>197</v>
      </c>
      <c r="G160" s="37" t="s">
        <v>198</v>
      </c>
      <c r="I160" s="37" t="s">
        <v>90</v>
      </c>
      <c r="J160" s="37">
        <v>1995.0</v>
      </c>
      <c r="K160" s="41">
        <v>-0.6272727272727272</v>
      </c>
      <c r="L160" s="37"/>
      <c r="M160" s="37" t="s">
        <v>199</v>
      </c>
      <c r="P160" s="37">
        <v>3.0</v>
      </c>
      <c r="Q160" s="37">
        <v>1.0</v>
      </c>
      <c r="BK160" s="37" t="s">
        <v>120</v>
      </c>
      <c r="BL160" s="37"/>
    </row>
    <row r="161">
      <c r="A161" s="37">
        <v>3528.0</v>
      </c>
      <c r="B161" s="37" t="s">
        <v>195</v>
      </c>
      <c r="C161" s="37" t="s">
        <v>123</v>
      </c>
      <c r="D161" s="37" t="s">
        <v>196</v>
      </c>
      <c r="E161" s="37">
        <v>2006.0</v>
      </c>
      <c r="F161" s="37" t="s">
        <v>197</v>
      </c>
      <c r="G161" s="37" t="s">
        <v>198</v>
      </c>
      <c r="I161" s="37" t="s">
        <v>90</v>
      </c>
      <c r="J161" s="37">
        <v>1995.0</v>
      </c>
      <c r="K161" s="41">
        <v>4.909090909090909</v>
      </c>
      <c r="L161" s="37"/>
      <c r="M161" s="37" t="s">
        <v>199</v>
      </c>
      <c r="O161" s="37" t="s">
        <v>191</v>
      </c>
      <c r="BK161" s="37" t="s">
        <v>120</v>
      </c>
      <c r="BL161" s="37"/>
    </row>
    <row r="162">
      <c r="A162" s="37">
        <v>3528.0</v>
      </c>
      <c r="B162" s="37" t="s">
        <v>195</v>
      </c>
      <c r="C162" s="37" t="s">
        <v>123</v>
      </c>
      <c r="D162" s="37" t="s">
        <v>196</v>
      </c>
      <c r="E162" s="37">
        <v>2006.0</v>
      </c>
      <c r="F162" s="37" t="s">
        <v>197</v>
      </c>
      <c r="G162" s="37" t="s">
        <v>198</v>
      </c>
      <c r="I162" s="37" t="s">
        <v>90</v>
      </c>
      <c r="J162" s="37">
        <v>1995.0</v>
      </c>
      <c r="K162" s="41">
        <v>1.7999999999999998</v>
      </c>
      <c r="L162" s="37"/>
      <c r="M162" s="37" t="s">
        <v>199</v>
      </c>
      <c r="O162" s="37">
        <v>3.5</v>
      </c>
      <c r="BK162" s="37" t="s">
        <v>120</v>
      </c>
      <c r="BL162" s="37"/>
    </row>
    <row r="163">
      <c r="A163" s="37">
        <v>3528.0</v>
      </c>
      <c r="B163" s="37" t="s">
        <v>195</v>
      </c>
      <c r="C163" s="37" t="s">
        <v>123</v>
      </c>
      <c r="D163" s="37" t="s">
        <v>196</v>
      </c>
      <c r="E163" s="37">
        <v>2006.0</v>
      </c>
      <c r="F163" s="37" t="s">
        <v>197</v>
      </c>
      <c r="G163" s="37" t="s">
        <v>198</v>
      </c>
      <c r="I163" s="37" t="s">
        <v>90</v>
      </c>
      <c r="J163" s="37">
        <v>1995.0</v>
      </c>
      <c r="K163" s="41">
        <v>24.0</v>
      </c>
      <c r="L163" s="37"/>
      <c r="M163" s="37" t="s">
        <v>199</v>
      </c>
      <c r="O163" s="37" t="s">
        <v>200</v>
      </c>
      <c r="BK163" s="37" t="s">
        <v>120</v>
      </c>
      <c r="BL163" s="37"/>
    </row>
    <row r="164">
      <c r="A164" s="37">
        <v>3528.0</v>
      </c>
      <c r="B164" s="37" t="s">
        <v>195</v>
      </c>
      <c r="C164" s="37" t="s">
        <v>123</v>
      </c>
      <c r="D164" s="37" t="s">
        <v>196</v>
      </c>
      <c r="E164" s="37">
        <v>2006.0</v>
      </c>
      <c r="F164" s="37" t="s">
        <v>197</v>
      </c>
      <c r="G164" s="37" t="s">
        <v>198</v>
      </c>
      <c r="I164" s="37" t="s">
        <v>90</v>
      </c>
      <c r="J164" s="37">
        <v>1995.0</v>
      </c>
      <c r="K164" s="41">
        <v>0.5727272727272728</v>
      </c>
      <c r="L164" s="37"/>
      <c r="M164" s="37" t="s">
        <v>199</v>
      </c>
      <c r="O164" s="37">
        <v>4.0</v>
      </c>
      <c r="BK164" s="37" t="s">
        <v>120</v>
      </c>
      <c r="BL164" s="37"/>
    </row>
    <row r="165">
      <c r="A165" s="37">
        <v>3528.0</v>
      </c>
      <c r="B165" s="37" t="s">
        <v>195</v>
      </c>
      <c r="C165" s="37" t="s">
        <v>123</v>
      </c>
      <c r="D165" s="37" t="s">
        <v>196</v>
      </c>
      <c r="E165" s="37">
        <v>2006.0</v>
      </c>
      <c r="F165" s="37" t="s">
        <v>197</v>
      </c>
      <c r="G165" s="37" t="s">
        <v>198</v>
      </c>
      <c r="I165" s="37" t="s">
        <v>90</v>
      </c>
      <c r="J165" s="37">
        <v>1995.0</v>
      </c>
      <c r="K165" s="41">
        <v>50.45454545454545</v>
      </c>
      <c r="L165" s="37"/>
      <c r="M165" s="37" t="s">
        <v>199</v>
      </c>
      <c r="P165" s="37">
        <v>0.0</v>
      </c>
      <c r="Q165" s="37">
        <v>1.0</v>
      </c>
      <c r="AX165" s="37">
        <v>1.0</v>
      </c>
      <c r="AY165" s="37">
        <v>1.0</v>
      </c>
      <c r="BK165" s="37" t="s">
        <v>120</v>
      </c>
      <c r="BL165" s="37"/>
      <c r="BM165" s="37" t="s">
        <v>201</v>
      </c>
    </row>
    <row r="166">
      <c r="A166" s="37">
        <v>3528.0</v>
      </c>
      <c r="B166" s="37" t="s">
        <v>195</v>
      </c>
      <c r="C166" s="37" t="s">
        <v>123</v>
      </c>
      <c r="D166" s="37" t="s">
        <v>196</v>
      </c>
      <c r="E166" s="37">
        <v>2006.0</v>
      </c>
      <c r="F166" s="37" t="s">
        <v>197</v>
      </c>
      <c r="G166" s="37" t="s">
        <v>198</v>
      </c>
      <c r="I166" s="37" t="s">
        <v>90</v>
      </c>
      <c r="J166" s="37">
        <v>1995.0</v>
      </c>
      <c r="K166" s="41">
        <v>7.909090909090908</v>
      </c>
      <c r="L166" s="37"/>
      <c r="M166" s="37" t="s">
        <v>199</v>
      </c>
      <c r="P166" s="37">
        <v>1.0</v>
      </c>
      <c r="Q166" s="37">
        <v>1.0</v>
      </c>
      <c r="AX166" s="37">
        <v>1.0</v>
      </c>
      <c r="AY166" s="37">
        <v>1.0</v>
      </c>
      <c r="BK166" s="37" t="s">
        <v>120</v>
      </c>
      <c r="BL166" s="37"/>
      <c r="BM166" s="37" t="s">
        <v>201</v>
      </c>
    </row>
    <row r="167">
      <c r="A167" s="37">
        <v>3528.0</v>
      </c>
      <c r="B167" s="37" t="s">
        <v>195</v>
      </c>
      <c r="C167" s="37" t="s">
        <v>123</v>
      </c>
      <c r="D167" s="37" t="s">
        <v>196</v>
      </c>
      <c r="E167" s="37">
        <v>2006.0</v>
      </c>
      <c r="F167" s="37" t="s">
        <v>197</v>
      </c>
      <c r="G167" s="37" t="s">
        <v>198</v>
      </c>
      <c r="I167" s="37" t="s">
        <v>90</v>
      </c>
      <c r="J167" s="37">
        <v>1995.0</v>
      </c>
      <c r="K167" s="41">
        <v>-0.35454545454545455</v>
      </c>
      <c r="L167" s="37"/>
      <c r="M167" s="37" t="s">
        <v>199</v>
      </c>
      <c r="P167" s="37">
        <v>3.0</v>
      </c>
      <c r="Q167" s="37">
        <v>1.0</v>
      </c>
      <c r="AX167" s="37">
        <v>1.0</v>
      </c>
      <c r="AY167" s="37">
        <v>1.0</v>
      </c>
      <c r="BK167" s="37" t="s">
        <v>120</v>
      </c>
      <c r="BL167" s="37"/>
      <c r="BM167" s="37" t="s">
        <v>201</v>
      </c>
    </row>
    <row r="168">
      <c r="A168" s="37">
        <v>3528.0</v>
      </c>
      <c r="B168" s="37" t="s">
        <v>195</v>
      </c>
      <c r="C168" s="37" t="s">
        <v>123</v>
      </c>
      <c r="D168" s="37" t="s">
        <v>196</v>
      </c>
      <c r="E168" s="37">
        <v>2006.0</v>
      </c>
      <c r="F168" s="37" t="s">
        <v>197</v>
      </c>
      <c r="G168" s="37" t="s">
        <v>198</v>
      </c>
      <c r="I168" s="37" t="s">
        <v>90</v>
      </c>
      <c r="J168" s="37">
        <v>1995.0</v>
      </c>
      <c r="K168" s="41">
        <v>23.181818181818183</v>
      </c>
      <c r="L168" s="37"/>
      <c r="M168" s="37" t="s">
        <v>199</v>
      </c>
      <c r="P168" s="37">
        <v>0.0</v>
      </c>
      <c r="Q168" s="37">
        <v>1.0</v>
      </c>
      <c r="AX168" s="37">
        <v>1.0</v>
      </c>
      <c r="AY168" s="37">
        <v>1.0</v>
      </c>
      <c r="BK168" s="37" t="s">
        <v>120</v>
      </c>
      <c r="BL168" s="37"/>
      <c r="BM168" s="37" t="s">
        <v>201</v>
      </c>
    </row>
    <row r="169">
      <c r="A169" s="37">
        <v>3528.0</v>
      </c>
      <c r="B169" s="37" t="s">
        <v>195</v>
      </c>
      <c r="C169" s="37" t="s">
        <v>123</v>
      </c>
      <c r="D169" s="37" t="s">
        <v>196</v>
      </c>
      <c r="E169" s="37">
        <v>2006.0</v>
      </c>
      <c r="F169" s="37" t="s">
        <v>197</v>
      </c>
      <c r="G169" s="37" t="s">
        <v>198</v>
      </c>
      <c r="I169" s="37" t="s">
        <v>90</v>
      </c>
      <c r="J169" s="37">
        <v>1995.0</v>
      </c>
      <c r="K169" s="41">
        <v>4.090909090909091</v>
      </c>
      <c r="L169" s="37"/>
      <c r="M169" s="37" t="s">
        <v>199</v>
      </c>
      <c r="P169" s="37">
        <v>1.0</v>
      </c>
      <c r="Q169" s="37">
        <v>1.0</v>
      </c>
      <c r="AX169" s="37">
        <v>1.0</v>
      </c>
      <c r="AY169" s="37">
        <v>1.0</v>
      </c>
      <c r="BK169" s="37" t="s">
        <v>120</v>
      </c>
      <c r="BL169" s="37"/>
      <c r="BM169" s="37" t="s">
        <v>201</v>
      </c>
    </row>
    <row r="170">
      <c r="A170" s="37">
        <v>3528.0</v>
      </c>
      <c r="B170" s="37" t="s">
        <v>195</v>
      </c>
      <c r="C170" s="37" t="s">
        <v>123</v>
      </c>
      <c r="D170" s="37" t="s">
        <v>196</v>
      </c>
      <c r="E170" s="37">
        <v>2006.0</v>
      </c>
      <c r="F170" s="37" t="s">
        <v>197</v>
      </c>
      <c r="G170" s="37" t="s">
        <v>198</v>
      </c>
      <c r="I170" s="37" t="s">
        <v>90</v>
      </c>
      <c r="J170" s="37">
        <v>1995.0</v>
      </c>
      <c r="K170" s="41">
        <v>-0.5727272727272728</v>
      </c>
      <c r="L170" s="37"/>
      <c r="M170" s="37" t="s">
        <v>199</v>
      </c>
      <c r="P170" s="37">
        <v>3.0</v>
      </c>
      <c r="Q170" s="37">
        <v>1.0</v>
      </c>
      <c r="AX170" s="37">
        <v>1.0</v>
      </c>
      <c r="AY170" s="37">
        <v>1.0</v>
      </c>
      <c r="BK170" s="37" t="s">
        <v>120</v>
      </c>
      <c r="BL170" s="37"/>
      <c r="BM170" s="37" t="s">
        <v>201</v>
      </c>
    </row>
    <row r="171">
      <c r="A171" s="37">
        <v>3528.0</v>
      </c>
      <c r="B171" s="37" t="s">
        <v>195</v>
      </c>
      <c r="C171" s="37" t="s">
        <v>123</v>
      </c>
      <c r="D171" s="37" t="s">
        <v>196</v>
      </c>
      <c r="E171" s="37">
        <v>2006.0</v>
      </c>
      <c r="F171" s="37" t="s">
        <v>197</v>
      </c>
      <c r="G171" s="37" t="s">
        <v>198</v>
      </c>
      <c r="I171" s="37" t="s">
        <v>90</v>
      </c>
      <c r="J171" s="37">
        <v>1995.0</v>
      </c>
      <c r="K171" s="41">
        <v>9.545454545454545</v>
      </c>
      <c r="L171" s="37"/>
      <c r="M171" s="37" t="s">
        <v>199</v>
      </c>
      <c r="O171" s="37" t="s">
        <v>188</v>
      </c>
      <c r="BK171" s="37" t="s">
        <v>120</v>
      </c>
      <c r="BL171" s="37"/>
    </row>
    <row r="172">
      <c r="A172" s="37">
        <v>3590.0</v>
      </c>
      <c r="B172" s="37" t="s">
        <v>202</v>
      </c>
      <c r="C172" s="37" t="s">
        <v>123</v>
      </c>
      <c r="D172" s="37" t="s">
        <v>203</v>
      </c>
      <c r="E172" s="37">
        <v>2004.0</v>
      </c>
      <c r="F172" s="37" t="s">
        <v>204</v>
      </c>
      <c r="G172" s="37" t="s">
        <v>205</v>
      </c>
      <c r="J172" s="37">
        <v>2005.0</v>
      </c>
      <c r="K172" s="41">
        <v>2.779090909090909</v>
      </c>
      <c r="L172" s="37">
        <v>2005.0</v>
      </c>
      <c r="M172" s="37" t="s">
        <v>80</v>
      </c>
      <c r="P172" s="37" t="s">
        <v>206</v>
      </c>
      <c r="Q172" s="37">
        <v>1.0</v>
      </c>
      <c r="BK172" s="37" t="s">
        <v>141</v>
      </c>
      <c r="BL172" s="37" t="s">
        <v>207</v>
      </c>
      <c r="BM172" s="37" t="s">
        <v>208</v>
      </c>
    </row>
    <row r="173">
      <c r="A173" s="37">
        <v>3590.0</v>
      </c>
      <c r="B173" s="37" t="s">
        <v>202</v>
      </c>
      <c r="C173" s="37" t="s">
        <v>123</v>
      </c>
      <c r="D173" s="37" t="s">
        <v>203</v>
      </c>
      <c r="E173" s="37">
        <v>2004.0</v>
      </c>
      <c r="F173" s="37" t="s">
        <v>204</v>
      </c>
      <c r="G173" s="37" t="s">
        <v>205</v>
      </c>
      <c r="J173" s="37">
        <v>2020.0</v>
      </c>
      <c r="K173" s="41">
        <v>5.0</v>
      </c>
      <c r="L173" s="37">
        <v>2005.0</v>
      </c>
      <c r="M173" s="37" t="s">
        <v>80</v>
      </c>
      <c r="P173" s="37" t="s">
        <v>206</v>
      </c>
      <c r="Q173" s="37">
        <v>1.0</v>
      </c>
      <c r="BK173" s="37" t="s">
        <v>141</v>
      </c>
      <c r="BL173" s="37" t="s">
        <v>207</v>
      </c>
      <c r="BM173" s="37" t="s">
        <v>208</v>
      </c>
    </row>
    <row r="174">
      <c r="A174" s="37">
        <v>3590.0</v>
      </c>
      <c r="B174" s="37" t="s">
        <v>202</v>
      </c>
      <c r="C174" s="37" t="s">
        <v>123</v>
      </c>
      <c r="D174" s="38" t="s">
        <v>203</v>
      </c>
      <c r="E174" s="37">
        <v>2004.0</v>
      </c>
      <c r="F174" s="37" t="s">
        <v>204</v>
      </c>
      <c r="G174" s="37" t="s">
        <v>205</v>
      </c>
      <c r="H174" s="37"/>
      <c r="I174" s="37"/>
      <c r="J174" s="37">
        <v>2055.0</v>
      </c>
      <c r="K174" s="41">
        <v>10.0</v>
      </c>
      <c r="L174" s="37">
        <v>2005.0</v>
      </c>
      <c r="M174" s="37" t="s">
        <v>80</v>
      </c>
      <c r="N174" s="37"/>
      <c r="P174" s="37" t="s">
        <v>206</v>
      </c>
      <c r="Q174" s="37">
        <v>1.0</v>
      </c>
      <c r="AE174" s="37"/>
      <c r="AJ174" s="37"/>
      <c r="AV174" s="37"/>
      <c r="AW174" s="37"/>
      <c r="BK174" s="37" t="s">
        <v>141</v>
      </c>
      <c r="BL174" s="37" t="s">
        <v>207</v>
      </c>
      <c r="BM174" s="37" t="s">
        <v>208</v>
      </c>
    </row>
    <row r="175">
      <c r="A175" s="37">
        <v>3590.0</v>
      </c>
      <c r="B175" s="37" t="s">
        <v>202</v>
      </c>
      <c r="C175" s="37" t="s">
        <v>123</v>
      </c>
      <c r="D175" s="38" t="s">
        <v>203</v>
      </c>
      <c r="E175" s="37">
        <v>2004.0</v>
      </c>
      <c r="F175" s="37" t="s">
        <v>204</v>
      </c>
      <c r="G175" s="37" t="s">
        <v>205</v>
      </c>
      <c r="H175" s="37"/>
      <c r="I175" s="37"/>
      <c r="J175" s="37">
        <v>2105.0</v>
      </c>
      <c r="K175" s="41">
        <v>19.0</v>
      </c>
      <c r="L175" s="37">
        <v>2005.0</v>
      </c>
      <c r="M175" s="37" t="s">
        <v>80</v>
      </c>
      <c r="N175" s="37"/>
      <c r="P175" s="37" t="s">
        <v>206</v>
      </c>
      <c r="Q175" s="37">
        <v>1.0</v>
      </c>
      <c r="AE175" s="37"/>
      <c r="AJ175" s="37"/>
      <c r="AV175" s="37"/>
      <c r="AW175" s="37"/>
      <c r="BK175" s="37" t="s">
        <v>141</v>
      </c>
      <c r="BL175" s="37" t="s">
        <v>207</v>
      </c>
      <c r="BM175" s="37" t="s">
        <v>208</v>
      </c>
    </row>
    <row r="176">
      <c r="A176" s="37">
        <v>2280.0</v>
      </c>
      <c r="B176" s="37" t="s">
        <v>209</v>
      </c>
      <c r="C176" s="37" t="s">
        <v>123</v>
      </c>
      <c r="D176" s="38" t="s">
        <v>210</v>
      </c>
      <c r="E176" s="37">
        <v>2015.0</v>
      </c>
      <c r="F176" s="37" t="s">
        <v>211</v>
      </c>
      <c r="G176" s="37" t="s">
        <v>212</v>
      </c>
      <c r="H176" s="37" t="s">
        <v>146</v>
      </c>
      <c r="I176" s="37" t="s">
        <v>79</v>
      </c>
      <c r="J176" s="37">
        <v>2005.0</v>
      </c>
      <c r="K176" s="37">
        <v>12.0</v>
      </c>
      <c r="L176" s="37">
        <v>2005.0</v>
      </c>
      <c r="M176" s="37" t="s">
        <v>80</v>
      </c>
      <c r="N176" s="37">
        <v>10.0</v>
      </c>
      <c r="P176" s="37">
        <v>1.5</v>
      </c>
      <c r="Q176" s="37">
        <v>2.0</v>
      </c>
      <c r="AE176" s="37">
        <v>1.0</v>
      </c>
      <c r="AJ176" s="37">
        <v>10.0</v>
      </c>
      <c r="AV176" s="37"/>
      <c r="AW176" s="37">
        <v>14.0</v>
      </c>
      <c r="BK176" s="37" t="s">
        <v>134</v>
      </c>
      <c r="BL176" s="37"/>
      <c r="BM176" s="37" t="s">
        <v>213</v>
      </c>
    </row>
    <row r="177">
      <c r="A177" s="37">
        <v>2280.0</v>
      </c>
      <c r="B177" s="37" t="s">
        <v>209</v>
      </c>
      <c r="C177" s="37" t="s">
        <v>123</v>
      </c>
      <c r="D177" s="38" t="s">
        <v>210</v>
      </c>
      <c r="E177" s="37">
        <v>2015.0</v>
      </c>
      <c r="F177" s="37" t="s">
        <v>211</v>
      </c>
      <c r="G177" s="37" t="s">
        <v>212</v>
      </c>
      <c r="H177" s="37" t="s">
        <v>146</v>
      </c>
      <c r="I177" s="37" t="s">
        <v>79</v>
      </c>
      <c r="J177" s="37">
        <v>2005.0</v>
      </c>
      <c r="K177" s="37">
        <v>42.0</v>
      </c>
      <c r="L177" s="37">
        <v>2005.0</v>
      </c>
      <c r="M177" s="37" t="s">
        <v>80</v>
      </c>
      <c r="N177" s="37">
        <v>10.0</v>
      </c>
      <c r="P177" s="37">
        <v>1.5</v>
      </c>
      <c r="Q177" s="37">
        <v>2.0</v>
      </c>
      <c r="AA177" s="37">
        <v>1.0</v>
      </c>
      <c r="AE177" s="37">
        <v>1.0</v>
      </c>
      <c r="AJ177" s="37">
        <v>30.0</v>
      </c>
      <c r="AV177" s="37"/>
      <c r="AW177" s="37">
        <v>100.0</v>
      </c>
      <c r="BK177" s="37" t="s">
        <v>134</v>
      </c>
      <c r="BL177" s="37"/>
      <c r="BM177" s="37" t="s">
        <v>213</v>
      </c>
    </row>
    <row r="178">
      <c r="A178" s="37">
        <v>2280.0</v>
      </c>
      <c r="B178" s="37" t="s">
        <v>209</v>
      </c>
      <c r="C178" s="37" t="s">
        <v>123</v>
      </c>
      <c r="D178" s="38" t="s">
        <v>210</v>
      </c>
      <c r="E178" s="37">
        <v>2015.0</v>
      </c>
      <c r="F178" s="37" t="s">
        <v>211</v>
      </c>
      <c r="G178" s="37" t="s">
        <v>212</v>
      </c>
      <c r="H178" s="37" t="s">
        <v>146</v>
      </c>
      <c r="I178" s="37" t="s">
        <v>79</v>
      </c>
      <c r="J178" s="37">
        <v>2020.0</v>
      </c>
      <c r="K178" s="37">
        <v>16.0</v>
      </c>
      <c r="L178" s="37">
        <v>2005.0</v>
      </c>
      <c r="M178" s="37" t="s">
        <v>80</v>
      </c>
      <c r="N178" s="37">
        <v>10.0</v>
      </c>
      <c r="P178" s="37">
        <v>1.5</v>
      </c>
      <c r="Q178" s="37">
        <v>2.0</v>
      </c>
      <c r="AE178" s="37">
        <v>1.0</v>
      </c>
      <c r="AJ178" s="37"/>
      <c r="AV178" s="37"/>
      <c r="AW178" s="37"/>
      <c r="BK178" s="37" t="s">
        <v>134</v>
      </c>
      <c r="BL178" s="37"/>
      <c r="BM178" s="37" t="s">
        <v>213</v>
      </c>
    </row>
    <row r="179">
      <c r="A179" s="37">
        <v>2280.0</v>
      </c>
      <c r="B179" s="37" t="s">
        <v>209</v>
      </c>
      <c r="C179" s="37" t="s">
        <v>123</v>
      </c>
      <c r="D179" s="38" t="s">
        <v>210</v>
      </c>
      <c r="E179" s="37">
        <v>2015.0</v>
      </c>
      <c r="F179" s="37" t="s">
        <v>211</v>
      </c>
      <c r="G179" s="37" t="s">
        <v>212</v>
      </c>
      <c r="H179" s="37" t="s">
        <v>146</v>
      </c>
      <c r="I179" s="37" t="s">
        <v>79</v>
      </c>
      <c r="J179" s="37">
        <v>2020.0</v>
      </c>
      <c r="K179" s="37">
        <v>53.0</v>
      </c>
      <c r="L179" s="37">
        <v>2005.0</v>
      </c>
      <c r="M179" s="37" t="s">
        <v>80</v>
      </c>
      <c r="N179" s="37">
        <v>10.0</v>
      </c>
      <c r="P179" s="37">
        <v>1.5</v>
      </c>
      <c r="Q179" s="37">
        <v>2.0</v>
      </c>
      <c r="AA179" s="37">
        <v>1.0</v>
      </c>
      <c r="AE179" s="37">
        <v>1.0</v>
      </c>
      <c r="AJ179" s="37"/>
      <c r="AV179" s="37"/>
      <c r="AW179" s="37"/>
      <c r="BK179" s="37" t="s">
        <v>134</v>
      </c>
      <c r="BL179" s="37"/>
      <c r="BM179" s="37" t="s">
        <v>213</v>
      </c>
    </row>
    <row r="180">
      <c r="A180" s="37">
        <v>2280.0</v>
      </c>
      <c r="B180" s="37" t="s">
        <v>209</v>
      </c>
      <c r="C180" s="37" t="s">
        <v>123</v>
      </c>
      <c r="D180" s="38" t="s">
        <v>210</v>
      </c>
      <c r="E180" s="37">
        <v>2015.0</v>
      </c>
      <c r="F180" s="37" t="s">
        <v>211</v>
      </c>
      <c r="G180" s="37" t="s">
        <v>212</v>
      </c>
      <c r="H180" s="37" t="s">
        <v>146</v>
      </c>
      <c r="I180" s="37" t="s">
        <v>79</v>
      </c>
      <c r="J180" s="37">
        <v>2050.0</v>
      </c>
      <c r="K180" s="37">
        <v>32.0</v>
      </c>
      <c r="L180" s="37">
        <v>2005.0</v>
      </c>
      <c r="M180" s="37" t="s">
        <v>80</v>
      </c>
      <c r="N180" s="37">
        <v>10.0</v>
      </c>
      <c r="P180" s="37">
        <v>1.5</v>
      </c>
      <c r="Q180" s="37">
        <v>2.0</v>
      </c>
      <c r="AE180" s="37">
        <v>1.0</v>
      </c>
      <c r="AJ180" s="37"/>
      <c r="AV180" s="37"/>
      <c r="AW180" s="37"/>
      <c r="BK180" s="37" t="s">
        <v>134</v>
      </c>
      <c r="BL180" s="37"/>
      <c r="BM180" s="37" t="s">
        <v>213</v>
      </c>
    </row>
    <row r="181">
      <c r="A181" s="37">
        <v>2280.0</v>
      </c>
      <c r="B181" s="37" t="s">
        <v>209</v>
      </c>
      <c r="C181" s="37" t="s">
        <v>123</v>
      </c>
      <c r="D181" s="38" t="s">
        <v>210</v>
      </c>
      <c r="E181" s="37">
        <v>2015.0</v>
      </c>
      <c r="F181" s="37" t="s">
        <v>211</v>
      </c>
      <c r="G181" s="37" t="s">
        <v>212</v>
      </c>
      <c r="H181" s="37" t="s">
        <v>146</v>
      </c>
      <c r="I181" s="37" t="s">
        <v>79</v>
      </c>
      <c r="J181" s="37">
        <v>2050.0</v>
      </c>
      <c r="K181" s="37">
        <v>71.0</v>
      </c>
      <c r="L181" s="37">
        <v>2005.0</v>
      </c>
      <c r="M181" s="37" t="s">
        <v>80</v>
      </c>
      <c r="N181" s="37">
        <v>10.0</v>
      </c>
      <c r="P181" s="37">
        <v>1.5</v>
      </c>
      <c r="Q181" s="37">
        <v>2.0</v>
      </c>
      <c r="AA181" s="37">
        <v>1.0</v>
      </c>
      <c r="AE181" s="37">
        <v>1.0</v>
      </c>
      <c r="AJ181" s="37"/>
      <c r="AV181" s="37"/>
      <c r="AW181" s="37"/>
      <c r="BK181" s="37" t="s">
        <v>134</v>
      </c>
      <c r="BL181" s="37"/>
      <c r="BM181" s="37" t="s">
        <v>213</v>
      </c>
    </row>
    <row r="182">
      <c r="A182" s="37">
        <v>2280.0</v>
      </c>
      <c r="B182" s="37" t="s">
        <v>209</v>
      </c>
      <c r="C182" s="37" t="s">
        <v>123</v>
      </c>
      <c r="D182" s="38" t="s">
        <v>210</v>
      </c>
      <c r="E182" s="37">
        <v>2015.0</v>
      </c>
      <c r="F182" s="37" t="s">
        <v>211</v>
      </c>
      <c r="G182" s="37" t="s">
        <v>212</v>
      </c>
      <c r="H182" s="37" t="s">
        <v>146</v>
      </c>
      <c r="I182" s="37" t="s">
        <v>79</v>
      </c>
      <c r="J182" s="37">
        <v>2100.0</v>
      </c>
      <c r="K182" s="37">
        <v>90.0</v>
      </c>
      <c r="L182" s="37">
        <v>2005.0</v>
      </c>
      <c r="M182" s="37" t="s">
        <v>80</v>
      </c>
      <c r="N182" s="37">
        <v>10.0</v>
      </c>
      <c r="P182" s="37">
        <v>1.5</v>
      </c>
      <c r="Q182" s="37">
        <v>2.0</v>
      </c>
      <c r="AE182" s="37">
        <v>1.0</v>
      </c>
      <c r="AJ182" s="37"/>
      <c r="AV182" s="37"/>
      <c r="AW182" s="37"/>
      <c r="BK182" s="37" t="s">
        <v>134</v>
      </c>
      <c r="BL182" s="37"/>
      <c r="BM182" s="37" t="s">
        <v>213</v>
      </c>
    </row>
    <row r="183">
      <c r="A183" s="37">
        <v>2280.0</v>
      </c>
      <c r="B183" s="37" t="s">
        <v>209</v>
      </c>
      <c r="C183" s="37" t="s">
        <v>123</v>
      </c>
      <c r="D183" s="38" t="s">
        <v>210</v>
      </c>
      <c r="E183" s="37">
        <v>2015.0</v>
      </c>
      <c r="F183" s="37" t="s">
        <v>211</v>
      </c>
      <c r="G183" s="37" t="s">
        <v>212</v>
      </c>
      <c r="H183" s="37" t="s">
        <v>146</v>
      </c>
      <c r="I183" s="37" t="s">
        <v>79</v>
      </c>
      <c r="J183" s="37">
        <v>2100.0</v>
      </c>
      <c r="K183" s="37">
        <v>134.0</v>
      </c>
      <c r="L183" s="37">
        <v>2005.0</v>
      </c>
      <c r="M183" s="37" t="s">
        <v>80</v>
      </c>
      <c r="N183" s="37">
        <v>10.0</v>
      </c>
      <c r="P183" s="37">
        <v>1.5</v>
      </c>
      <c r="Q183" s="37">
        <v>2.0</v>
      </c>
      <c r="AA183" s="37">
        <v>1.0</v>
      </c>
      <c r="AE183" s="37">
        <v>1.0</v>
      </c>
      <c r="AJ183" s="37"/>
      <c r="AV183" s="37"/>
      <c r="AW183" s="37"/>
      <c r="BK183" s="37" t="s">
        <v>134</v>
      </c>
      <c r="BL183" s="37"/>
      <c r="BM183" s="37" t="s">
        <v>213</v>
      </c>
    </row>
    <row r="184">
      <c r="A184" s="38">
        <v>1540.0</v>
      </c>
      <c r="B184" s="37" t="s">
        <v>214</v>
      </c>
      <c r="C184" s="37" t="s">
        <v>123</v>
      </c>
      <c r="D184" s="38" t="s">
        <v>215</v>
      </c>
      <c r="E184" s="37">
        <v>2017.0</v>
      </c>
      <c r="F184" s="37" t="s">
        <v>216</v>
      </c>
      <c r="G184" s="37" t="s">
        <v>217</v>
      </c>
      <c r="I184" s="37" t="s">
        <v>90</v>
      </c>
      <c r="J184" s="37">
        <v>2010.0</v>
      </c>
      <c r="K184" s="41">
        <v>17.7</v>
      </c>
      <c r="L184" s="37">
        <v>2005.0</v>
      </c>
      <c r="M184" s="37" t="s">
        <v>80</v>
      </c>
      <c r="N184" s="41">
        <v>14.7</v>
      </c>
      <c r="P184" s="37">
        <v>1.5</v>
      </c>
      <c r="Q184" s="37">
        <v>1.45</v>
      </c>
      <c r="AJ184" s="41">
        <v>8.6</v>
      </c>
      <c r="AV184" s="41"/>
      <c r="AW184" s="41">
        <v>33.8</v>
      </c>
      <c r="BA184" s="37">
        <v>1.0</v>
      </c>
      <c r="BB184" s="37"/>
      <c r="BC184" s="37">
        <v>1.0</v>
      </c>
      <c r="BK184" s="37" t="s">
        <v>134</v>
      </c>
      <c r="BL184" s="37"/>
      <c r="BM184" s="37" t="s">
        <v>218</v>
      </c>
    </row>
    <row r="185">
      <c r="A185" s="38">
        <v>1540.0</v>
      </c>
      <c r="B185" s="37" t="s">
        <v>214</v>
      </c>
      <c r="C185" s="37" t="s">
        <v>123</v>
      </c>
      <c r="D185" s="38" t="s">
        <v>215</v>
      </c>
      <c r="E185" s="37">
        <v>2017.0</v>
      </c>
      <c r="F185" s="37" t="s">
        <v>216</v>
      </c>
      <c r="G185" s="37" t="s">
        <v>217</v>
      </c>
      <c r="I185" s="37" t="s">
        <v>90</v>
      </c>
      <c r="J185" s="37">
        <v>2020.0</v>
      </c>
      <c r="K185" s="41">
        <v>25.4</v>
      </c>
      <c r="L185" s="37">
        <v>2005.0</v>
      </c>
      <c r="M185" s="37" t="s">
        <v>80</v>
      </c>
      <c r="N185" s="41">
        <v>21.2</v>
      </c>
      <c r="P185" s="37">
        <v>1.5</v>
      </c>
      <c r="Q185" s="37">
        <v>1.45</v>
      </c>
      <c r="AJ185" s="41">
        <v>12.1</v>
      </c>
      <c r="AV185" s="41"/>
      <c r="AW185" s="41">
        <v>49.1</v>
      </c>
      <c r="BA185" s="37">
        <v>1.0</v>
      </c>
      <c r="BB185" s="37"/>
      <c r="BC185" s="37">
        <v>1.0</v>
      </c>
      <c r="BK185" s="37" t="s">
        <v>134</v>
      </c>
      <c r="BL185" s="37"/>
      <c r="BM185" s="37" t="s">
        <v>218</v>
      </c>
    </row>
    <row r="186">
      <c r="A186" s="38">
        <v>1540.0</v>
      </c>
      <c r="B186" s="37" t="s">
        <v>214</v>
      </c>
      <c r="C186" s="37" t="s">
        <v>123</v>
      </c>
      <c r="D186" s="38" t="s">
        <v>215</v>
      </c>
      <c r="E186" s="37">
        <v>2017.0</v>
      </c>
      <c r="F186" s="37" t="s">
        <v>216</v>
      </c>
      <c r="G186" s="37" t="s">
        <v>217</v>
      </c>
      <c r="I186" s="37" t="s">
        <v>90</v>
      </c>
      <c r="J186" s="37">
        <v>2050.0</v>
      </c>
      <c r="K186" s="41">
        <v>62.4</v>
      </c>
      <c r="L186" s="37">
        <v>2005.0</v>
      </c>
      <c r="M186" s="37" t="s">
        <v>80</v>
      </c>
      <c r="N186" s="41">
        <v>51.5</v>
      </c>
      <c r="P186" s="37">
        <v>1.5</v>
      </c>
      <c r="Q186" s="37">
        <v>1.45</v>
      </c>
      <c r="AJ186" s="41">
        <v>28.9</v>
      </c>
      <c r="AV186" s="41"/>
      <c r="AW186" s="41">
        <v>120.5</v>
      </c>
      <c r="BA186" s="37">
        <v>1.0</v>
      </c>
      <c r="BB186" s="37"/>
      <c r="BC186" s="37">
        <v>1.0</v>
      </c>
      <c r="BK186" s="37" t="s">
        <v>134</v>
      </c>
      <c r="BL186" s="37"/>
      <c r="BM186" s="37" t="s">
        <v>218</v>
      </c>
    </row>
    <row r="187">
      <c r="A187" s="38">
        <v>3275.0</v>
      </c>
      <c r="B187" s="37" t="s">
        <v>219</v>
      </c>
      <c r="C187" s="37" t="s">
        <v>123</v>
      </c>
      <c r="D187" s="38" t="s">
        <v>220</v>
      </c>
      <c r="E187" s="37">
        <v>2010.0</v>
      </c>
      <c r="F187" s="37" t="s">
        <v>221</v>
      </c>
      <c r="G187" s="37" t="s">
        <v>222</v>
      </c>
      <c r="J187" s="37">
        <v>1995.0</v>
      </c>
      <c r="K187" s="41">
        <f>6.45/44*12</f>
        <v>1.759090909</v>
      </c>
      <c r="L187" s="37">
        <v>1995.0</v>
      </c>
      <c r="M187" s="37" t="s">
        <v>199</v>
      </c>
      <c r="P187" s="37">
        <v>1.0</v>
      </c>
      <c r="Q187" s="37">
        <v>1.49</v>
      </c>
      <c r="AF187" s="37">
        <v>1.0</v>
      </c>
      <c r="AJ187" s="41">
        <f>5.27/44*12</f>
        <v>1.437272727</v>
      </c>
      <c r="AV187" s="41"/>
      <c r="AW187" s="41">
        <f>13.79/44*12</f>
        <v>3.760909091</v>
      </c>
      <c r="BK187" s="37" t="s">
        <v>134</v>
      </c>
      <c r="BL187" s="37"/>
      <c r="BM187" s="37" t="s">
        <v>223</v>
      </c>
    </row>
    <row r="188">
      <c r="A188" s="38">
        <v>3275.0</v>
      </c>
      <c r="B188" s="37" t="s">
        <v>219</v>
      </c>
      <c r="C188" s="37" t="s">
        <v>123</v>
      </c>
      <c r="D188" s="38" t="s">
        <v>220</v>
      </c>
      <c r="E188" s="37">
        <v>2010.0</v>
      </c>
      <c r="F188" s="37" t="s">
        <v>221</v>
      </c>
      <c r="G188" s="37" t="s">
        <v>222</v>
      </c>
      <c r="J188" s="37">
        <v>1995.0</v>
      </c>
      <c r="K188" s="41">
        <f>38.55/44*12</f>
        <v>10.51363636</v>
      </c>
      <c r="L188" s="37">
        <v>1995.0</v>
      </c>
      <c r="M188" s="37" t="s">
        <v>199</v>
      </c>
      <c r="P188" s="37">
        <v>0.0</v>
      </c>
      <c r="Q188" s="37">
        <v>1.49</v>
      </c>
      <c r="AF188" s="37">
        <v>1.0</v>
      </c>
      <c r="BK188" s="37" t="s">
        <v>134</v>
      </c>
      <c r="BL188" s="37"/>
    </row>
    <row r="189">
      <c r="A189" s="38">
        <v>3275.0</v>
      </c>
      <c r="B189" s="37" t="s">
        <v>219</v>
      </c>
      <c r="C189" s="37" t="s">
        <v>123</v>
      </c>
      <c r="D189" s="38" t="s">
        <v>220</v>
      </c>
      <c r="E189" s="37">
        <v>2010.0</v>
      </c>
      <c r="F189" s="37" t="s">
        <v>221</v>
      </c>
      <c r="G189" s="37" t="s">
        <v>222</v>
      </c>
      <c r="J189" s="37">
        <v>1995.0</v>
      </c>
      <c r="K189" s="41">
        <f>0.3/44*12</f>
        <v>0.08181818182</v>
      </c>
      <c r="L189" s="37">
        <v>1995.0</v>
      </c>
      <c r="M189" s="37" t="s">
        <v>199</v>
      </c>
      <c r="P189" s="37">
        <v>3.0</v>
      </c>
      <c r="Q189" s="37">
        <v>1.49</v>
      </c>
      <c r="AF189" s="37">
        <v>1.0</v>
      </c>
      <c r="BK189" s="37" t="s">
        <v>134</v>
      </c>
      <c r="BL189" s="37"/>
    </row>
    <row r="190">
      <c r="A190" s="38">
        <v>3275.0</v>
      </c>
      <c r="B190" s="37" t="s">
        <v>219</v>
      </c>
      <c r="C190" s="37" t="s">
        <v>123</v>
      </c>
      <c r="D190" s="38" t="s">
        <v>220</v>
      </c>
      <c r="E190" s="37">
        <v>2010.0</v>
      </c>
      <c r="F190" s="37" t="s">
        <v>221</v>
      </c>
      <c r="G190" s="37" t="s">
        <v>222</v>
      </c>
      <c r="J190" s="37">
        <v>1995.0</v>
      </c>
      <c r="K190" s="41">
        <f>215.2/44*12</f>
        <v>58.69090909</v>
      </c>
      <c r="L190" s="37">
        <v>1995.0</v>
      </c>
      <c r="M190" s="37" t="s">
        <v>199</v>
      </c>
      <c r="P190" s="37">
        <v>1.0</v>
      </c>
      <c r="Q190" s="37">
        <v>0.0</v>
      </c>
      <c r="BK190" s="37" t="s">
        <v>134</v>
      </c>
      <c r="BL190" s="37"/>
      <c r="BM190" s="37" t="s">
        <v>224</v>
      </c>
    </row>
    <row r="191">
      <c r="A191" s="38">
        <v>3275.0</v>
      </c>
      <c r="B191" s="37" t="s">
        <v>219</v>
      </c>
      <c r="C191" s="37" t="s">
        <v>123</v>
      </c>
      <c r="D191" s="38" t="s">
        <v>220</v>
      </c>
      <c r="E191" s="37">
        <v>2010.0</v>
      </c>
      <c r="F191" s="37" t="s">
        <v>221</v>
      </c>
      <c r="G191" s="37" t="s">
        <v>222</v>
      </c>
      <c r="J191" s="37">
        <v>1995.0</v>
      </c>
      <c r="K191" s="41">
        <f>28.9/44*12</f>
        <v>7.881818182</v>
      </c>
      <c r="L191" s="37">
        <v>1995.0</v>
      </c>
      <c r="M191" s="37" t="s">
        <v>199</v>
      </c>
      <c r="P191" s="37">
        <v>1.0</v>
      </c>
      <c r="Q191" s="37">
        <v>1.0</v>
      </c>
      <c r="AF191" s="37">
        <v>1.0</v>
      </c>
      <c r="BK191" s="37" t="s">
        <v>134</v>
      </c>
      <c r="BL191" s="37"/>
    </row>
    <row r="192">
      <c r="A192" s="38">
        <v>3275.0</v>
      </c>
      <c r="B192" s="37" t="s">
        <v>219</v>
      </c>
      <c r="C192" s="37" t="s">
        <v>123</v>
      </c>
      <c r="D192" s="38" t="s">
        <v>220</v>
      </c>
      <c r="E192" s="37">
        <v>2010.0</v>
      </c>
      <c r="F192" s="37" t="s">
        <v>221</v>
      </c>
      <c r="G192" s="37" t="s">
        <v>222</v>
      </c>
      <c r="J192" s="37">
        <v>1995.0</v>
      </c>
      <c r="K192" s="41">
        <f>7.76/44*12</f>
        <v>2.116363636</v>
      </c>
      <c r="L192" s="37">
        <v>1995.0</v>
      </c>
      <c r="M192" s="37" t="s">
        <v>199</v>
      </c>
      <c r="P192" s="37">
        <v>1.0</v>
      </c>
      <c r="Q192" s="37">
        <v>2.0</v>
      </c>
      <c r="AF192" s="37">
        <v>1.0</v>
      </c>
      <c r="BK192" s="37" t="s">
        <v>134</v>
      </c>
      <c r="BL192" s="37"/>
    </row>
    <row r="193">
      <c r="A193" s="38">
        <v>3275.0</v>
      </c>
      <c r="B193" s="37" t="s">
        <v>219</v>
      </c>
      <c r="C193" s="37" t="s">
        <v>123</v>
      </c>
      <c r="D193" s="38" t="s">
        <v>220</v>
      </c>
      <c r="E193" s="37">
        <v>2010.0</v>
      </c>
      <c r="F193" s="37" t="s">
        <v>221</v>
      </c>
      <c r="G193" s="37" t="s">
        <v>222</v>
      </c>
      <c r="J193" s="37">
        <v>1995.0</v>
      </c>
      <c r="K193" s="41">
        <f>4.03/44*12</f>
        <v>1.099090909</v>
      </c>
      <c r="L193" s="37">
        <v>1995.0</v>
      </c>
      <c r="M193" s="37" t="s">
        <v>199</v>
      </c>
      <c r="P193" s="37">
        <v>1.0</v>
      </c>
      <c r="Q193" s="37">
        <v>3.0</v>
      </c>
      <c r="AF193" s="37">
        <v>1.0</v>
      </c>
      <c r="BK193" s="37" t="s">
        <v>134</v>
      </c>
      <c r="BL193" s="37"/>
    </row>
    <row r="194">
      <c r="A194" s="38">
        <v>3679.0</v>
      </c>
      <c r="B194" s="37" t="s">
        <v>225</v>
      </c>
      <c r="C194" s="37" t="s">
        <v>123</v>
      </c>
      <c r="D194" s="38" t="s">
        <v>226</v>
      </c>
      <c r="E194" s="37">
        <v>2000.0</v>
      </c>
      <c r="F194" s="37" t="s">
        <v>227</v>
      </c>
      <c r="J194" s="37">
        <v>2000.0</v>
      </c>
      <c r="K194" s="38">
        <f>22/44*12</f>
        <v>6</v>
      </c>
      <c r="L194" s="37">
        <v>2000.0</v>
      </c>
      <c r="M194" s="37" t="s">
        <v>80</v>
      </c>
      <c r="O194" s="37">
        <v>5.0</v>
      </c>
      <c r="AJ194" s="41">
        <f>22/44*12*(1-0.19)</f>
        <v>4.86</v>
      </c>
      <c r="AV194" s="41"/>
      <c r="AW194" s="41">
        <f>22/44*12*1.02</f>
        <v>6.12</v>
      </c>
      <c r="BK194" s="37" t="s">
        <v>228</v>
      </c>
      <c r="BL194" s="37" t="s">
        <v>207</v>
      </c>
      <c r="BM194" s="37" t="s">
        <v>229</v>
      </c>
    </row>
    <row r="195">
      <c r="A195" s="38">
        <v>3679.0</v>
      </c>
      <c r="B195" s="37" t="s">
        <v>225</v>
      </c>
      <c r="C195" s="37" t="s">
        <v>123</v>
      </c>
      <c r="D195" s="38" t="s">
        <v>226</v>
      </c>
      <c r="E195" s="37">
        <v>2000.0</v>
      </c>
      <c r="F195" s="37" t="s">
        <v>227</v>
      </c>
      <c r="J195" s="37">
        <v>2020.0</v>
      </c>
      <c r="K195" s="41">
        <v>6.5</v>
      </c>
      <c r="L195" s="37">
        <v>2000.0</v>
      </c>
      <c r="M195" s="37" t="s">
        <v>80</v>
      </c>
      <c r="O195" s="37">
        <v>5.0</v>
      </c>
      <c r="AJ195" s="41"/>
      <c r="AV195" s="41"/>
      <c r="AW195" s="41"/>
      <c r="BK195" s="37" t="s">
        <v>228</v>
      </c>
      <c r="BL195" s="37" t="s">
        <v>207</v>
      </c>
      <c r="BM195" s="37" t="s">
        <v>229</v>
      </c>
    </row>
    <row r="196">
      <c r="A196" s="38">
        <v>3679.0</v>
      </c>
      <c r="B196" s="37" t="s">
        <v>225</v>
      </c>
      <c r="C196" s="37" t="s">
        <v>123</v>
      </c>
      <c r="D196" s="38" t="s">
        <v>226</v>
      </c>
      <c r="E196" s="37">
        <v>2000.0</v>
      </c>
      <c r="F196" s="37" t="s">
        <v>227</v>
      </c>
      <c r="J196" s="37">
        <v>2050.0</v>
      </c>
      <c r="K196" s="41">
        <v>7.6</v>
      </c>
      <c r="L196" s="37">
        <v>2000.0</v>
      </c>
      <c r="M196" s="37" t="s">
        <v>80</v>
      </c>
      <c r="O196" s="37">
        <v>5.0</v>
      </c>
      <c r="AJ196" s="41">
        <f>K196*0.75</f>
        <v>5.7</v>
      </c>
      <c r="AV196" s="41"/>
      <c r="AW196" s="41">
        <f>K196*1.04</f>
        <v>7.904</v>
      </c>
      <c r="BK196" s="37" t="s">
        <v>228</v>
      </c>
      <c r="BL196" s="37" t="s">
        <v>207</v>
      </c>
      <c r="BM196" s="37" t="s">
        <v>229</v>
      </c>
    </row>
    <row r="197">
      <c r="A197" s="38">
        <v>3679.0</v>
      </c>
      <c r="B197" s="37" t="s">
        <v>225</v>
      </c>
      <c r="C197" s="37" t="s">
        <v>123</v>
      </c>
      <c r="D197" s="38" t="s">
        <v>226</v>
      </c>
      <c r="E197" s="37">
        <v>2000.0</v>
      </c>
      <c r="F197" s="37" t="s">
        <v>227</v>
      </c>
      <c r="J197" s="37">
        <v>2100.0</v>
      </c>
      <c r="K197" s="41">
        <v>9.9</v>
      </c>
      <c r="L197" s="37">
        <v>2000.0</v>
      </c>
      <c r="M197" s="37" t="s">
        <v>80</v>
      </c>
      <c r="O197" s="37">
        <v>5.0</v>
      </c>
      <c r="AJ197" s="41"/>
      <c r="AV197" s="41"/>
      <c r="AW197" s="41"/>
      <c r="BK197" s="37" t="s">
        <v>228</v>
      </c>
      <c r="BL197" s="37" t="s">
        <v>207</v>
      </c>
      <c r="BM197" s="37" t="s">
        <v>229</v>
      </c>
    </row>
    <row r="198">
      <c r="A198" s="38">
        <v>2649.0</v>
      </c>
      <c r="B198" s="37" t="s">
        <v>230</v>
      </c>
      <c r="C198" s="37" t="s">
        <v>123</v>
      </c>
      <c r="D198" s="38" t="s">
        <v>231</v>
      </c>
      <c r="E198" s="37">
        <v>2014.0</v>
      </c>
      <c r="F198" s="37" t="s">
        <v>232</v>
      </c>
      <c r="H198" s="37" t="s">
        <v>146</v>
      </c>
      <c r="J198" s="37">
        <v>2012.0</v>
      </c>
      <c r="K198" s="41">
        <f>56.9/44*12</f>
        <v>15.51818182</v>
      </c>
      <c r="L198" s="37">
        <v>2012.0</v>
      </c>
      <c r="M198" s="37" t="s">
        <v>80</v>
      </c>
      <c r="P198" s="37">
        <v>1.5</v>
      </c>
      <c r="Q198" s="37">
        <v>1.0</v>
      </c>
      <c r="AJ198" s="41">
        <f>25.3/44*12</f>
        <v>6.9</v>
      </c>
      <c r="AV198" s="41"/>
      <c r="AW198" s="41">
        <f>489/44*12</f>
        <v>133.3636364</v>
      </c>
      <c r="BE198" s="37">
        <v>1.0</v>
      </c>
      <c r="BK198" s="37" t="s">
        <v>233</v>
      </c>
      <c r="BL198" s="37"/>
    </row>
    <row r="199">
      <c r="A199" s="38">
        <v>2649.0</v>
      </c>
      <c r="B199" s="37" t="s">
        <v>230</v>
      </c>
      <c r="C199" s="37" t="s">
        <v>123</v>
      </c>
      <c r="D199" s="38" t="s">
        <v>231</v>
      </c>
      <c r="E199" s="37">
        <v>2014.0</v>
      </c>
      <c r="F199" s="37" t="s">
        <v>232</v>
      </c>
      <c r="H199" s="37" t="s">
        <v>146</v>
      </c>
      <c r="J199" s="37">
        <v>2012.0</v>
      </c>
      <c r="K199" s="41">
        <f>496/44*12</f>
        <v>135.2727273</v>
      </c>
      <c r="L199" s="37">
        <v>2012.0</v>
      </c>
      <c r="M199" s="37" t="s">
        <v>80</v>
      </c>
      <c r="P199" s="37">
        <v>0.1</v>
      </c>
      <c r="Q199" s="37">
        <v>1.0</v>
      </c>
      <c r="AJ199" s="41">
        <f>221/44*12</f>
        <v>60.27272727</v>
      </c>
      <c r="AV199" s="41"/>
      <c r="AW199" s="41">
        <f>4263/44*12</f>
        <v>1162.636364</v>
      </c>
      <c r="BE199" s="37">
        <v>1.0</v>
      </c>
      <c r="BK199" s="37" t="s">
        <v>233</v>
      </c>
      <c r="BL199" s="37"/>
    </row>
    <row r="200">
      <c r="A200" s="38">
        <v>2649.0</v>
      </c>
      <c r="B200" s="37" t="s">
        <v>230</v>
      </c>
      <c r="C200" s="37" t="s">
        <v>123</v>
      </c>
      <c r="D200" s="38" t="s">
        <v>231</v>
      </c>
      <c r="E200" s="37">
        <v>2014.0</v>
      </c>
      <c r="F200" s="37" t="s">
        <v>232</v>
      </c>
      <c r="H200" s="37" t="s">
        <v>146</v>
      </c>
      <c r="J200" s="37">
        <v>2012.0</v>
      </c>
      <c r="K200" s="41">
        <f>32/44*12</f>
        <v>8.727272727</v>
      </c>
      <c r="L200" s="37">
        <v>2012.0</v>
      </c>
      <c r="M200" s="37" t="s">
        <v>80</v>
      </c>
      <c r="P200" s="37">
        <v>3.0</v>
      </c>
      <c r="Q200" s="37">
        <v>1.0</v>
      </c>
      <c r="BE200" s="37"/>
      <c r="BK200" s="37" t="s">
        <v>233</v>
      </c>
      <c r="BL200" s="37"/>
    </row>
    <row r="201">
      <c r="A201" s="38">
        <v>787.0</v>
      </c>
      <c r="B201" s="37" t="s">
        <v>234</v>
      </c>
      <c r="C201" s="37" t="s">
        <v>123</v>
      </c>
      <c r="D201" s="38" t="s">
        <v>174</v>
      </c>
      <c r="E201" s="37">
        <v>2019.0</v>
      </c>
      <c r="F201" s="37" t="s">
        <v>235</v>
      </c>
      <c r="H201" s="37"/>
      <c r="J201" s="37">
        <v>2010.0</v>
      </c>
      <c r="K201" s="41">
        <v>15.4</v>
      </c>
      <c r="L201" s="37">
        <v>2010.0</v>
      </c>
      <c r="M201" s="37" t="s">
        <v>80</v>
      </c>
      <c r="P201" s="37">
        <v>1.4</v>
      </c>
      <c r="Q201" s="37">
        <v>2.0</v>
      </c>
      <c r="AA201" s="37"/>
      <c r="AJ201" s="41"/>
      <c r="AV201" s="41"/>
      <c r="AW201" s="41"/>
      <c r="BE201" s="37"/>
      <c r="BK201" s="37" t="s">
        <v>134</v>
      </c>
      <c r="BL201" s="37"/>
    </row>
    <row r="202">
      <c r="A202" s="38">
        <v>787.0</v>
      </c>
      <c r="B202" s="37" t="s">
        <v>234</v>
      </c>
      <c r="C202" s="37" t="s">
        <v>123</v>
      </c>
      <c r="D202" s="38" t="s">
        <v>174</v>
      </c>
      <c r="E202" s="37">
        <v>2019.0</v>
      </c>
      <c r="F202" s="37" t="s">
        <v>235</v>
      </c>
      <c r="H202" s="37"/>
      <c r="J202" s="37">
        <v>2010.0</v>
      </c>
      <c r="K202" s="41">
        <v>54.8</v>
      </c>
      <c r="L202" s="37">
        <v>2010.0</v>
      </c>
      <c r="M202" s="37" t="s">
        <v>80</v>
      </c>
      <c r="P202" s="37">
        <v>1.4</v>
      </c>
      <c r="Q202" s="37">
        <v>2.0</v>
      </c>
      <c r="AA202" s="37">
        <v>1.0</v>
      </c>
      <c r="AJ202" s="41">
        <v>18.5</v>
      </c>
      <c r="AV202" s="41"/>
      <c r="AW202" s="41">
        <v>54.8</v>
      </c>
      <c r="BE202" s="37"/>
      <c r="BK202" s="37" t="s">
        <v>236</v>
      </c>
      <c r="BL202" s="37"/>
    </row>
    <row r="203">
      <c r="A203" s="38">
        <v>787.0</v>
      </c>
      <c r="B203" s="37" t="s">
        <v>234</v>
      </c>
      <c r="C203" s="37" t="s">
        <v>123</v>
      </c>
      <c r="D203" s="38" t="s">
        <v>174</v>
      </c>
      <c r="E203" s="37">
        <v>2019.0</v>
      </c>
      <c r="F203" s="37" t="s">
        <v>235</v>
      </c>
      <c r="J203" s="37">
        <v>2010.0</v>
      </c>
      <c r="K203" s="41">
        <v>71.2</v>
      </c>
      <c r="L203" s="37">
        <v>2010.0</v>
      </c>
      <c r="M203" s="37" t="s">
        <v>80</v>
      </c>
      <c r="P203" s="37">
        <v>1.4</v>
      </c>
      <c r="Q203" s="37">
        <v>2.0</v>
      </c>
      <c r="AA203" s="37">
        <v>1.0</v>
      </c>
      <c r="AJ203" s="41">
        <v>41.5</v>
      </c>
      <c r="AV203" s="41"/>
      <c r="AW203" s="41">
        <v>71.2</v>
      </c>
      <c r="BE203" s="37"/>
      <c r="BK203" s="37" t="s">
        <v>134</v>
      </c>
      <c r="BL203" s="37"/>
    </row>
    <row r="204">
      <c r="A204" s="38">
        <v>787.0</v>
      </c>
      <c r="B204" s="37" t="s">
        <v>234</v>
      </c>
      <c r="C204" s="37" t="s">
        <v>123</v>
      </c>
      <c r="D204" s="38" t="s">
        <v>174</v>
      </c>
      <c r="E204" s="37">
        <v>2019.0</v>
      </c>
      <c r="F204" s="37" t="s">
        <v>235</v>
      </c>
      <c r="J204" s="37">
        <v>2010.0</v>
      </c>
      <c r="K204" s="41">
        <v>26.5</v>
      </c>
      <c r="L204" s="37">
        <v>2010.0</v>
      </c>
      <c r="M204" s="37" t="s">
        <v>80</v>
      </c>
      <c r="P204" s="37">
        <v>1.4</v>
      </c>
      <c r="Q204" s="37">
        <v>2.0</v>
      </c>
      <c r="Z204" s="37">
        <v>1.0</v>
      </c>
      <c r="AA204" s="37"/>
      <c r="BK204" s="37" t="s">
        <v>141</v>
      </c>
      <c r="BL204" s="37"/>
    </row>
    <row r="205">
      <c r="A205" s="38">
        <v>787.0</v>
      </c>
      <c r="B205" s="37" t="s">
        <v>234</v>
      </c>
      <c r="C205" s="37" t="s">
        <v>123</v>
      </c>
      <c r="D205" s="38" t="s">
        <v>174</v>
      </c>
      <c r="E205" s="37">
        <v>2019.0</v>
      </c>
      <c r="F205" s="37" t="s">
        <v>235</v>
      </c>
      <c r="J205" s="37">
        <v>2010.0</v>
      </c>
      <c r="K205" s="41">
        <v>16.9</v>
      </c>
      <c r="L205" s="37">
        <v>2010.0</v>
      </c>
      <c r="M205" s="37" t="s">
        <v>80</v>
      </c>
      <c r="P205" s="37">
        <v>1.4</v>
      </c>
      <c r="Q205" s="37">
        <v>2.0</v>
      </c>
      <c r="Z205" s="37">
        <v>1.0</v>
      </c>
      <c r="BK205" s="37" t="s">
        <v>141</v>
      </c>
      <c r="BL205" s="37"/>
    </row>
    <row r="206">
      <c r="A206" s="38">
        <v>1064.0</v>
      </c>
      <c r="B206" s="37" t="s">
        <v>237</v>
      </c>
      <c r="C206" s="37" t="s">
        <v>123</v>
      </c>
      <c r="D206" s="38" t="s">
        <v>238</v>
      </c>
      <c r="E206" s="37">
        <v>2018.0</v>
      </c>
      <c r="F206" s="37" t="s">
        <v>239</v>
      </c>
      <c r="G206" s="37" t="s">
        <v>240</v>
      </c>
      <c r="J206" s="37">
        <v>2015.0</v>
      </c>
      <c r="K206" s="37">
        <v>30.0</v>
      </c>
      <c r="L206" s="37">
        <v>2010.0</v>
      </c>
      <c r="M206" s="37" t="s">
        <v>100</v>
      </c>
      <c r="P206" s="37">
        <v>1.5</v>
      </c>
      <c r="Q206" s="37">
        <v>1.45</v>
      </c>
      <c r="BK206" s="37" t="s">
        <v>141</v>
      </c>
      <c r="BL206" s="37"/>
    </row>
    <row r="207">
      <c r="A207" s="38">
        <v>1064.0</v>
      </c>
      <c r="B207" s="37" t="s">
        <v>237</v>
      </c>
      <c r="C207" s="37" t="s">
        <v>123</v>
      </c>
      <c r="D207" s="38" t="s">
        <v>238</v>
      </c>
      <c r="E207" s="37">
        <v>2018.0</v>
      </c>
      <c r="F207" s="37" t="s">
        <v>239</v>
      </c>
      <c r="G207" s="37" t="s">
        <v>240</v>
      </c>
      <c r="J207" s="37">
        <v>2015.0</v>
      </c>
      <c r="K207" s="41">
        <v>29.5</v>
      </c>
      <c r="L207" s="37">
        <v>2010.0</v>
      </c>
      <c r="M207" s="37" t="s">
        <v>80</v>
      </c>
      <c r="P207" s="37">
        <v>1.5</v>
      </c>
      <c r="Q207" s="37">
        <v>1.45</v>
      </c>
      <c r="BK207" s="37" t="s">
        <v>141</v>
      </c>
      <c r="BL207" s="37"/>
    </row>
    <row r="208">
      <c r="A208" s="38">
        <v>1064.0</v>
      </c>
      <c r="B208" s="37" t="s">
        <v>237</v>
      </c>
      <c r="C208" s="37" t="s">
        <v>123</v>
      </c>
      <c r="D208" s="38" t="s">
        <v>238</v>
      </c>
      <c r="E208" s="37">
        <v>2018.0</v>
      </c>
      <c r="F208" s="37" t="s">
        <v>239</v>
      </c>
      <c r="G208" s="37" t="s">
        <v>240</v>
      </c>
      <c r="J208" s="37">
        <v>2015.0</v>
      </c>
      <c r="K208" s="41">
        <v>184.1</v>
      </c>
      <c r="L208" s="37">
        <v>2010.0</v>
      </c>
      <c r="M208" s="37" t="s">
        <v>241</v>
      </c>
      <c r="P208" s="37">
        <v>1.5</v>
      </c>
      <c r="Q208" s="37">
        <v>1.45</v>
      </c>
      <c r="BK208" s="37" t="s">
        <v>141</v>
      </c>
      <c r="BL208" s="37"/>
    </row>
    <row r="209">
      <c r="A209" s="38">
        <v>1064.0</v>
      </c>
      <c r="B209" s="37" t="s">
        <v>237</v>
      </c>
      <c r="C209" s="37" t="s">
        <v>123</v>
      </c>
      <c r="D209" s="38" t="s">
        <v>238</v>
      </c>
      <c r="E209" s="37">
        <v>2018.0</v>
      </c>
      <c r="F209" s="37" t="s">
        <v>239</v>
      </c>
      <c r="G209" s="37" t="s">
        <v>240</v>
      </c>
      <c r="J209" s="37">
        <v>2015.0</v>
      </c>
      <c r="K209" s="41">
        <v>147.2</v>
      </c>
      <c r="L209" s="37">
        <v>2010.0</v>
      </c>
      <c r="M209" s="37" t="s">
        <v>242</v>
      </c>
      <c r="P209" s="37">
        <v>1.5</v>
      </c>
      <c r="Q209" s="37">
        <v>1.45</v>
      </c>
      <c r="BK209" s="37" t="s">
        <v>141</v>
      </c>
      <c r="BL209" s="37"/>
    </row>
    <row r="210">
      <c r="A210" s="38">
        <v>1064.0</v>
      </c>
      <c r="B210" s="37" t="s">
        <v>237</v>
      </c>
      <c r="C210" s="37" t="s">
        <v>123</v>
      </c>
      <c r="D210" s="38" t="s">
        <v>238</v>
      </c>
      <c r="E210" s="37">
        <v>2018.0</v>
      </c>
      <c r="F210" s="37" t="s">
        <v>239</v>
      </c>
      <c r="G210" s="37" t="s">
        <v>240</v>
      </c>
      <c r="J210" s="37">
        <v>2015.0</v>
      </c>
      <c r="K210" s="41">
        <v>256.5</v>
      </c>
      <c r="L210" s="37">
        <v>2010.0</v>
      </c>
      <c r="M210" s="37" t="s">
        <v>80</v>
      </c>
      <c r="P210" s="37">
        <v>0.1</v>
      </c>
      <c r="Q210" s="37">
        <v>1.0</v>
      </c>
      <c r="BK210" s="37" t="s">
        <v>141</v>
      </c>
      <c r="BL210" s="37"/>
    </row>
    <row r="211">
      <c r="A211" s="38">
        <v>1064.0</v>
      </c>
      <c r="B211" s="37" t="s">
        <v>237</v>
      </c>
      <c r="C211" s="37" t="s">
        <v>123</v>
      </c>
      <c r="D211" s="38" t="s">
        <v>238</v>
      </c>
      <c r="E211" s="37">
        <v>2018.0</v>
      </c>
      <c r="F211" s="37" t="s">
        <v>239</v>
      </c>
      <c r="G211" s="37" t="s">
        <v>240</v>
      </c>
      <c r="J211" s="37">
        <v>2015.0</v>
      </c>
      <c r="K211" s="41">
        <v>111.1</v>
      </c>
      <c r="L211" s="37">
        <v>2010.0</v>
      </c>
      <c r="M211" s="37" t="s">
        <v>100</v>
      </c>
      <c r="O211" s="37">
        <v>2.5</v>
      </c>
      <c r="BK211" s="37" t="s">
        <v>141</v>
      </c>
      <c r="BL211" s="37"/>
    </row>
    <row r="212">
      <c r="A212" s="38">
        <v>1064.0</v>
      </c>
      <c r="B212" s="37" t="s">
        <v>237</v>
      </c>
      <c r="C212" s="37" t="s">
        <v>123</v>
      </c>
      <c r="D212" s="38" t="s">
        <v>238</v>
      </c>
      <c r="E212" s="37">
        <v>2018.0</v>
      </c>
      <c r="F212" s="37" t="s">
        <v>239</v>
      </c>
      <c r="G212" s="37" t="s">
        <v>240</v>
      </c>
      <c r="J212" s="37">
        <v>2015.0</v>
      </c>
      <c r="K212" s="41">
        <v>71.6</v>
      </c>
      <c r="L212" s="37">
        <v>2010.0</v>
      </c>
      <c r="M212" s="37" t="s">
        <v>100</v>
      </c>
      <c r="O212" s="37">
        <v>3.0</v>
      </c>
      <c r="BK212" s="37" t="s">
        <v>141</v>
      </c>
      <c r="BL212" s="37"/>
    </row>
    <row r="213">
      <c r="A213" s="38">
        <v>1064.0</v>
      </c>
      <c r="B213" s="37" t="s">
        <v>237</v>
      </c>
      <c r="C213" s="37" t="s">
        <v>123</v>
      </c>
      <c r="D213" s="38" t="s">
        <v>238</v>
      </c>
      <c r="E213" s="37">
        <v>2018.0</v>
      </c>
      <c r="F213" s="37" t="s">
        <v>239</v>
      </c>
      <c r="G213" s="37" t="s">
        <v>240</v>
      </c>
      <c r="J213" s="37">
        <v>2015.0</v>
      </c>
      <c r="K213" s="41">
        <v>34.0</v>
      </c>
      <c r="L213" s="37">
        <v>2010.0</v>
      </c>
      <c r="M213" s="37" t="s">
        <v>100</v>
      </c>
      <c r="O213" s="37">
        <v>4.0</v>
      </c>
      <c r="BK213" s="37" t="s">
        <v>141</v>
      </c>
      <c r="BL213" s="37"/>
    </row>
    <row r="214">
      <c r="A214" s="38">
        <v>1064.0</v>
      </c>
      <c r="B214" s="37" t="s">
        <v>237</v>
      </c>
      <c r="C214" s="37" t="s">
        <v>123</v>
      </c>
      <c r="D214" s="38" t="s">
        <v>238</v>
      </c>
      <c r="E214" s="37">
        <v>2018.0</v>
      </c>
      <c r="F214" s="37" t="s">
        <v>239</v>
      </c>
      <c r="G214" s="37" t="s">
        <v>240</v>
      </c>
      <c r="J214" s="37">
        <v>2015.0</v>
      </c>
      <c r="K214" s="41">
        <v>18.9</v>
      </c>
      <c r="L214" s="37">
        <v>2010.0</v>
      </c>
      <c r="M214" s="37" t="s">
        <v>100</v>
      </c>
      <c r="O214" s="37">
        <v>5.0</v>
      </c>
      <c r="BK214" s="37" t="s">
        <v>141</v>
      </c>
      <c r="BL214" s="37"/>
    </row>
    <row r="215">
      <c r="A215" s="38">
        <v>1064.0</v>
      </c>
      <c r="B215" s="37" t="s">
        <v>237</v>
      </c>
      <c r="C215" s="37" t="s">
        <v>123</v>
      </c>
      <c r="D215" s="38" t="s">
        <v>238</v>
      </c>
      <c r="E215" s="37">
        <v>2018.0</v>
      </c>
      <c r="F215" s="37" t="s">
        <v>239</v>
      </c>
      <c r="G215" s="37" t="s">
        <v>240</v>
      </c>
      <c r="J215" s="37">
        <v>2015.0</v>
      </c>
      <c r="K215" s="41">
        <v>33.6</v>
      </c>
      <c r="L215" s="37">
        <v>2010.0</v>
      </c>
      <c r="M215" s="37" t="s">
        <v>100</v>
      </c>
      <c r="N215" s="37"/>
      <c r="P215" s="37">
        <v>1.5</v>
      </c>
      <c r="Q215" s="37">
        <v>1.45</v>
      </c>
      <c r="AJ215" s="37">
        <v>3.0</v>
      </c>
      <c r="AK215" s="37"/>
      <c r="AM215" s="37"/>
      <c r="AN215" s="37"/>
      <c r="AO215" s="37">
        <v>13.0</v>
      </c>
      <c r="AP215" s="37"/>
      <c r="AQ215" s="37">
        <v>43.0</v>
      </c>
      <c r="AR215" s="37"/>
      <c r="AU215" s="37"/>
      <c r="AV215" s="37"/>
      <c r="AW215" s="37">
        <v>89.0</v>
      </c>
      <c r="AX215" s="37">
        <v>1.0</v>
      </c>
      <c r="AZ215" s="37">
        <v>1.0</v>
      </c>
      <c r="BA215" s="37"/>
      <c r="BB215" s="37"/>
      <c r="BC215" s="37">
        <v>1.0</v>
      </c>
      <c r="BE215" s="37">
        <v>1.0</v>
      </c>
      <c r="BK215" s="37" t="s">
        <v>243</v>
      </c>
      <c r="BL215" s="37"/>
    </row>
    <row r="216">
      <c r="A216" s="38">
        <v>1064.0</v>
      </c>
      <c r="B216" s="37" t="s">
        <v>237</v>
      </c>
      <c r="C216" s="37" t="s">
        <v>123</v>
      </c>
      <c r="D216" s="38" t="s">
        <v>238</v>
      </c>
      <c r="E216" s="37">
        <v>2018.0</v>
      </c>
      <c r="F216" s="37" t="s">
        <v>239</v>
      </c>
      <c r="G216" s="37" t="s">
        <v>240</v>
      </c>
      <c r="J216" s="37">
        <v>2015.0</v>
      </c>
      <c r="K216" s="41">
        <v>31.7</v>
      </c>
      <c r="L216" s="37">
        <v>2010.0</v>
      </c>
      <c r="M216" s="37" t="s">
        <v>80</v>
      </c>
      <c r="N216" s="41"/>
      <c r="P216" s="37">
        <v>1.5</v>
      </c>
      <c r="Q216" s="37">
        <v>1.45</v>
      </c>
      <c r="AX216" s="37">
        <v>1.0</v>
      </c>
      <c r="AZ216" s="37">
        <v>1.0</v>
      </c>
      <c r="BA216" s="37"/>
      <c r="BB216" s="37"/>
      <c r="BC216" s="37">
        <v>1.0</v>
      </c>
      <c r="BE216" s="37">
        <v>1.0</v>
      </c>
      <c r="BK216" s="37" t="s">
        <v>243</v>
      </c>
      <c r="BL216" s="37"/>
    </row>
    <row r="217">
      <c r="A217" s="38">
        <v>1064.0</v>
      </c>
      <c r="B217" s="37" t="s">
        <v>237</v>
      </c>
      <c r="C217" s="37" t="s">
        <v>123</v>
      </c>
      <c r="D217" s="38" t="s">
        <v>238</v>
      </c>
      <c r="E217" s="37">
        <v>2018.0</v>
      </c>
      <c r="F217" s="37" t="s">
        <v>239</v>
      </c>
      <c r="G217" s="37" t="s">
        <v>240</v>
      </c>
      <c r="J217" s="37">
        <v>2020.0</v>
      </c>
      <c r="K217" s="41">
        <v>35.7</v>
      </c>
      <c r="L217" s="37">
        <v>2010.0</v>
      </c>
      <c r="M217" s="37" t="s">
        <v>100</v>
      </c>
      <c r="P217" s="37">
        <v>1.5</v>
      </c>
      <c r="Q217" s="37">
        <v>1.45</v>
      </c>
      <c r="BK217" s="37" t="s">
        <v>141</v>
      </c>
      <c r="BL217" s="37"/>
    </row>
    <row r="218">
      <c r="A218" s="38">
        <v>1064.0</v>
      </c>
      <c r="B218" s="37" t="s">
        <v>237</v>
      </c>
      <c r="C218" s="37" t="s">
        <v>123</v>
      </c>
      <c r="D218" s="38" t="s">
        <v>238</v>
      </c>
      <c r="E218" s="37">
        <v>2018.0</v>
      </c>
      <c r="F218" s="37" t="s">
        <v>239</v>
      </c>
      <c r="G218" s="37" t="s">
        <v>240</v>
      </c>
      <c r="J218" s="37">
        <v>2020.0</v>
      </c>
      <c r="K218" s="41">
        <v>35.3</v>
      </c>
      <c r="L218" s="37">
        <v>2010.0</v>
      </c>
      <c r="M218" s="37" t="s">
        <v>80</v>
      </c>
      <c r="P218" s="37">
        <v>1.5</v>
      </c>
      <c r="Q218" s="37">
        <v>1.45</v>
      </c>
      <c r="BK218" s="37" t="s">
        <v>141</v>
      </c>
      <c r="BL218" s="37"/>
    </row>
    <row r="219">
      <c r="A219" s="38">
        <v>1064.0</v>
      </c>
      <c r="B219" s="37" t="s">
        <v>237</v>
      </c>
      <c r="C219" s="37" t="s">
        <v>123</v>
      </c>
      <c r="D219" s="38" t="s">
        <v>238</v>
      </c>
      <c r="E219" s="37">
        <v>2018.0</v>
      </c>
      <c r="F219" s="37" t="s">
        <v>239</v>
      </c>
      <c r="G219" s="37" t="s">
        <v>240</v>
      </c>
      <c r="J219" s="37">
        <v>2020.0</v>
      </c>
      <c r="K219" s="41">
        <v>229.0</v>
      </c>
      <c r="L219" s="37">
        <v>2010.0</v>
      </c>
      <c r="M219" s="37" t="s">
        <v>241</v>
      </c>
      <c r="P219" s="37">
        <v>1.5</v>
      </c>
      <c r="Q219" s="37">
        <v>1.45</v>
      </c>
      <c r="BK219" s="37" t="s">
        <v>141</v>
      </c>
      <c r="BL219" s="37"/>
    </row>
    <row r="220">
      <c r="A220" s="38">
        <v>1064.0</v>
      </c>
      <c r="B220" s="37" t="s">
        <v>237</v>
      </c>
      <c r="C220" s="37" t="s">
        <v>123</v>
      </c>
      <c r="D220" s="38" t="s">
        <v>238</v>
      </c>
      <c r="E220" s="37">
        <v>2018.0</v>
      </c>
      <c r="F220" s="37" t="s">
        <v>239</v>
      </c>
      <c r="G220" s="37" t="s">
        <v>240</v>
      </c>
      <c r="J220" s="37">
        <v>2020.0</v>
      </c>
      <c r="K220" s="41">
        <v>183.2</v>
      </c>
      <c r="L220" s="37">
        <v>2010.0</v>
      </c>
      <c r="M220" s="37" t="s">
        <v>242</v>
      </c>
      <c r="P220" s="37">
        <v>1.5</v>
      </c>
      <c r="Q220" s="37">
        <v>1.45</v>
      </c>
      <c r="BK220" s="37" t="s">
        <v>141</v>
      </c>
      <c r="BL220" s="37"/>
    </row>
    <row r="221">
      <c r="A221" s="38">
        <v>1064.0</v>
      </c>
      <c r="B221" s="37" t="s">
        <v>237</v>
      </c>
      <c r="C221" s="37" t="s">
        <v>123</v>
      </c>
      <c r="D221" s="38" t="s">
        <v>238</v>
      </c>
      <c r="E221" s="37">
        <v>2018.0</v>
      </c>
      <c r="F221" s="37" t="s">
        <v>239</v>
      </c>
      <c r="G221" s="37" t="s">
        <v>240</v>
      </c>
      <c r="J221" s="37">
        <v>2020.0</v>
      </c>
      <c r="K221" s="41">
        <v>299.6</v>
      </c>
      <c r="L221" s="37">
        <v>2010.0</v>
      </c>
      <c r="M221" s="37" t="s">
        <v>80</v>
      </c>
      <c r="P221" s="37">
        <v>0.1</v>
      </c>
      <c r="Q221" s="37">
        <v>1.0</v>
      </c>
      <c r="BK221" s="37" t="s">
        <v>141</v>
      </c>
      <c r="BL221" s="37"/>
    </row>
    <row r="222">
      <c r="A222" s="38">
        <v>1064.0</v>
      </c>
      <c r="B222" s="37" t="s">
        <v>237</v>
      </c>
      <c r="C222" s="37" t="s">
        <v>123</v>
      </c>
      <c r="D222" s="38" t="s">
        <v>238</v>
      </c>
      <c r="E222" s="37">
        <v>2018.0</v>
      </c>
      <c r="F222" s="37" t="s">
        <v>239</v>
      </c>
      <c r="G222" s="37" t="s">
        <v>240</v>
      </c>
      <c r="J222" s="37">
        <v>2020.0</v>
      </c>
      <c r="K222" s="41">
        <v>133.4</v>
      </c>
      <c r="L222" s="37">
        <v>2010.0</v>
      </c>
      <c r="M222" s="37" t="s">
        <v>100</v>
      </c>
      <c r="O222" s="37">
        <v>2.5</v>
      </c>
      <c r="BK222" s="37" t="s">
        <v>141</v>
      </c>
      <c r="BL222" s="37"/>
    </row>
    <row r="223">
      <c r="A223" s="38">
        <v>1064.0</v>
      </c>
      <c r="B223" s="37" t="s">
        <v>237</v>
      </c>
      <c r="C223" s="37" t="s">
        <v>123</v>
      </c>
      <c r="D223" s="38" t="s">
        <v>238</v>
      </c>
      <c r="E223" s="37">
        <v>2018.0</v>
      </c>
      <c r="F223" s="37" t="s">
        <v>239</v>
      </c>
      <c r="G223" s="37" t="s">
        <v>240</v>
      </c>
      <c r="J223" s="37">
        <v>2020.0</v>
      </c>
      <c r="K223" s="41">
        <v>85.3</v>
      </c>
      <c r="L223" s="37">
        <v>2010.0</v>
      </c>
      <c r="M223" s="37" t="s">
        <v>100</v>
      </c>
      <c r="O223" s="37">
        <v>3.0</v>
      </c>
      <c r="BK223" s="37" t="s">
        <v>141</v>
      </c>
      <c r="BL223" s="37"/>
    </row>
    <row r="224">
      <c r="A224" s="38">
        <v>1064.0</v>
      </c>
      <c r="B224" s="37" t="s">
        <v>237</v>
      </c>
      <c r="C224" s="37" t="s">
        <v>123</v>
      </c>
      <c r="D224" s="38" t="s">
        <v>238</v>
      </c>
      <c r="E224" s="37">
        <v>2018.0</v>
      </c>
      <c r="F224" s="37" t="s">
        <v>239</v>
      </c>
      <c r="G224" s="37" t="s">
        <v>240</v>
      </c>
      <c r="J224" s="37">
        <v>2020.0</v>
      </c>
      <c r="K224" s="41">
        <v>39.6</v>
      </c>
      <c r="L224" s="37">
        <v>2010.0</v>
      </c>
      <c r="M224" s="37" t="s">
        <v>100</v>
      </c>
      <c r="O224" s="37">
        <v>4.0</v>
      </c>
      <c r="BK224" s="37" t="s">
        <v>141</v>
      </c>
      <c r="BL224" s="37"/>
    </row>
    <row r="225">
      <c r="A225" s="38">
        <v>1064.0</v>
      </c>
      <c r="B225" s="37" t="s">
        <v>237</v>
      </c>
      <c r="C225" s="37" t="s">
        <v>123</v>
      </c>
      <c r="D225" s="38" t="s">
        <v>238</v>
      </c>
      <c r="E225" s="37">
        <v>2018.0</v>
      </c>
      <c r="F225" s="37" t="s">
        <v>239</v>
      </c>
      <c r="G225" s="37" t="s">
        <v>240</v>
      </c>
      <c r="J225" s="37">
        <v>2020.0</v>
      </c>
      <c r="K225" s="41">
        <v>21.7</v>
      </c>
      <c r="L225" s="37">
        <v>2010.0</v>
      </c>
      <c r="M225" s="37" t="s">
        <v>100</v>
      </c>
      <c r="O225" s="37">
        <v>5.0</v>
      </c>
      <c r="BK225" s="37" t="s">
        <v>141</v>
      </c>
      <c r="BL225" s="37"/>
    </row>
    <row r="226">
      <c r="A226" s="38">
        <v>1064.0</v>
      </c>
      <c r="B226" s="37" t="s">
        <v>237</v>
      </c>
      <c r="C226" s="37" t="s">
        <v>123</v>
      </c>
      <c r="D226" s="38" t="s">
        <v>238</v>
      </c>
      <c r="E226" s="37">
        <v>2018.0</v>
      </c>
      <c r="F226" s="37" t="s">
        <v>239</v>
      </c>
      <c r="G226" s="37" t="s">
        <v>240</v>
      </c>
      <c r="J226" s="37">
        <v>2050.0</v>
      </c>
      <c r="K226" s="41">
        <v>98.3</v>
      </c>
      <c r="L226" s="37">
        <v>2010.0</v>
      </c>
      <c r="M226" s="37" t="s">
        <v>100</v>
      </c>
      <c r="P226" s="37">
        <v>1.5</v>
      </c>
      <c r="Q226" s="37">
        <v>1.45</v>
      </c>
      <c r="BK226" s="37" t="s">
        <v>141</v>
      </c>
      <c r="BL226" s="37"/>
    </row>
    <row r="227">
      <c r="A227" s="38">
        <v>1064.0</v>
      </c>
      <c r="B227" s="37" t="s">
        <v>237</v>
      </c>
      <c r="C227" s="37" t="s">
        <v>123</v>
      </c>
      <c r="D227" s="38" t="s">
        <v>238</v>
      </c>
      <c r="E227" s="37">
        <v>2018.0</v>
      </c>
      <c r="F227" s="37" t="s">
        <v>239</v>
      </c>
      <c r="G227" s="37" t="s">
        <v>240</v>
      </c>
      <c r="J227" s="37">
        <v>2050.0</v>
      </c>
      <c r="K227" s="41">
        <v>99.6</v>
      </c>
      <c r="L227" s="37">
        <v>2010.0</v>
      </c>
      <c r="M227" s="37" t="s">
        <v>80</v>
      </c>
      <c r="P227" s="37">
        <v>1.5</v>
      </c>
      <c r="Q227" s="37">
        <v>1.45</v>
      </c>
      <c r="BK227" s="37" t="s">
        <v>141</v>
      </c>
      <c r="BL227" s="37"/>
    </row>
    <row r="228">
      <c r="A228" s="38">
        <v>1064.0</v>
      </c>
      <c r="B228" s="37" t="s">
        <v>237</v>
      </c>
      <c r="C228" s="37" t="s">
        <v>123</v>
      </c>
      <c r="D228" s="38" t="s">
        <v>238</v>
      </c>
      <c r="E228" s="37">
        <v>2018.0</v>
      </c>
      <c r="F228" s="37" t="s">
        <v>239</v>
      </c>
      <c r="G228" s="37" t="s">
        <v>240</v>
      </c>
      <c r="J228" s="37">
        <v>2050.0</v>
      </c>
      <c r="K228" s="41">
        <v>1008.4</v>
      </c>
      <c r="L228" s="37">
        <v>2010.0</v>
      </c>
      <c r="M228" s="37" t="s">
        <v>241</v>
      </c>
      <c r="P228" s="37">
        <v>1.5</v>
      </c>
      <c r="Q228" s="37">
        <v>1.45</v>
      </c>
      <c r="BK228" s="37" t="s">
        <v>141</v>
      </c>
      <c r="BL228" s="37"/>
    </row>
    <row r="229">
      <c r="A229" s="38">
        <v>1064.0</v>
      </c>
      <c r="B229" s="37" t="s">
        <v>237</v>
      </c>
      <c r="C229" s="37" t="s">
        <v>123</v>
      </c>
      <c r="D229" s="38" t="s">
        <v>238</v>
      </c>
      <c r="E229" s="37">
        <v>2018.0</v>
      </c>
      <c r="F229" s="37" t="s">
        <v>239</v>
      </c>
      <c r="G229" s="37" t="s">
        <v>240</v>
      </c>
      <c r="J229" s="37">
        <v>2050.0</v>
      </c>
      <c r="K229" s="41">
        <v>773.5</v>
      </c>
      <c r="L229" s="37">
        <v>2010.0</v>
      </c>
      <c r="M229" s="37" t="s">
        <v>242</v>
      </c>
      <c r="P229" s="37">
        <v>1.5</v>
      </c>
      <c r="Q229" s="37">
        <v>1.45</v>
      </c>
      <c r="BK229" s="37" t="s">
        <v>141</v>
      </c>
      <c r="BL229" s="37"/>
    </row>
    <row r="230">
      <c r="A230" s="38">
        <v>1064.0</v>
      </c>
      <c r="B230" s="37" t="s">
        <v>237</v>
      </c>
      <c r="C230" s="37" t="s">
        <v>123</v>
      </c>
      <c r="D230" s="38" t="s">
        <v>238</v>
      </c>
      <c r="E230" s="37">
        <v>2018.0</v>
      </c>
      <c r="F230" s="37" t="s">
        <v>239</v>
      </c>
      <c r="G230" s="37" t="s">
        <v>240</v>
      </c>
      <c r="J230" s="37">
        <v>2050.0</v>
      </c>
      <c r="K230" s="41">
        <v>615.6</v>
      </c>
      <c r="L230" s="37">
        <v>2010.0</v>
      </c>
      <c r="M230" s="37" t="s">
        <v>80</v>
      </c>
      <c r="P230" s="37">
        <v>0.1</v>
      </c>
      <c r="Q230" s="37">
        <v>1.0</v>
      </c>
      <c r="BK230" s="37" t="s">
        <v>141</v>
      </c>
      <c r="BL230" s="37"/>
    </row>
    <row r="231">
      <c r="A231" s="38">
        <v>1064.0</v>
      </c>
      <c r="B231" s="37" t="s">
        <v>237</v>
      </c>
      <c r="C231" s="37" t="s">
        <v>123</v>
      </c>
      <c r="D231" s="38" t="s">
        <v>238</v>
      </c>
      <c r="E231" s="37">
        <v>2018.0</v>
      </c>
      <c r="F231" s="37" t="s">
        <v>239</v>
      </c>
      <c r="G231" s="37" t="s">
        <v>240</v>
      </c>
      <c r="J231" s="37">
        <v>2050.0</v>
      </c>
      <c r="K231" s="41">
        <v>242.6</v>
      </c>
      <c r="L231" s="37">
        <v>2010.0</v>
      </c>
      <c r="M231" s="37" t="s">
        <v>100</v>
      </c>
      <c r="O231" s="37">
        <v>2.5</v>
      </c>
      <c r="BK231" s="37" t="s">
        <v>141</v>
      </c>
      <c r="BL231" s="37"/>
    </row>
    <row r="232">
      <c r="A232" s="38">
        <v>1064.0</v>
      </c>
      <c r="B232" s="37" t="s">
        <v>237</v>
      </c>
      <c r="C232" s="37" t="s">
        <v>123</v>
      </c>
      <c r="D232" s="38" t="s">
        <v>238</v>
      </c>
      <c r="E232" s="37">
        <v>2018.0</v>
      </c>
      <c r="F232" s="37" t="s">
        <v>239</v>
      </c>
      <c r="G232" s="37" t="s">
        <v>240</v>
      </c>
      <c r="J232" s="37">
        <v>2050.0</v>
      </c>
      <c r="K232" s="41">
        <v>161.7</v>
      </c>
      <c r="L232" s="37">
        <v>2010.0</v>
      </c>
      <c r="M232" s="37" t="s">
        <v>100</v>
      </c>
      <c r="O232" s="37">
        <v>3.0</v>
      </c>
      <c r="BK232" s="37" t="s">
        <v>141</v>
      </c>
      <c r="BL232" s="37"/>
    </row>
    <row r="233">
      <c r="A233" s="38">
        <v>1064.0</v>
      </c>
      <c r="B233" s="37" t="s">
        <v>237</v>
      </c>
      <c r="C233" s="37" t="s">
        <v>123</v>
      </c>
      <c r="D233" s="38" t="s">
        <v>238</v>
      </c>
      <c r="E233" s="37">
        <v>2018.0</v>
      </c>
      <c r="F233" s="37" t="s">
        <v>239</v>
      </c>
      <c r="G233" s="37" t="s">
        <v>240</v>
      </c>
      <c r="J233" s="37">
        <v>2050.0</v>
      </c>
      <c r="K233" s="41">
        <v>82.1</v>
      </c>
      <c r="L233" s="37">
        <v>2010.0</v>
      </c>
      <c r="M233" s="37" t="s">
        <v>100</v>
      </c>
      <c r="O233" s="37">
        <v>4.0</v>
      </c>
      <c r="BK233" s="37" t="s">
        <v>141</v>
      </c>
      <c r="BL233" s="37"/>
    </row>
    <row r="234">
      <c r="A234" s="38">
        <v>1064.0</v>
      </c>
      <c r="B234" s="37" t="s">
        <v>237</v>
      </c>
      <c r="C234" s="37" t="s">
        <v>123</v>
      </c>
      <c r="D234" s="38" t="s">
        <v>238</v>
      </c>
      <c r="E234" s="37">
        <v>2018.0</v>
      </c>
      <c r="F234" s="37" t="s">
        <v>239</v>
      </c>
      <c r="G234" s="37" t="s">
        <v>240</v>
      </c>
      <c r="J234" s="37">
        <v>2050.0</v>
      </c>
      <c r="K234" s="41">
        <v>48.4</v>
      </c>
      <c r="L234" s="37">
        <v>2010.0</v>
      </c>
      <c r="M234" s="37" t="s">
        <v>100</v>
      </c>
      <c r="O234" s="37">
        <v>5.0</v>
      </c>
      <c r="BK234" s="37" t="s">
        <v>141</v>
      </c>
      <c r="BL234" s="37"/>
    </row>
    <row r="235">
      <c r="A235" s="38">
        <v>2003.0</v>
      </c>
      <c r="B235" s="37" t="s">
        <v>244</v>
      </c>
      <c r="C235" s="37" t="s">
        <v>123</v>
      </c>
      <c r="D235" s="38" t="s">
        <v>245</v>
      </c>
      <c r="E235" s="37">
        <v>2016.0</v>
      </c>
      <c r="F235" s="37" t="s">
        <v>246</v>
      </c>
      <c r="G235" s="37" t="s">
        <v>212</v>
      </c>
      <c r="H235" s="37" t="s">
        <v>247</v>
      </c>
      <c r="J235" s="37">
        <v>2010.0</v>
      </c>
      <c r="K235" s="37">
        <v>15.0</v>
      </c>
      <c r="L235" s="37">
        <v>2010.0</v>
      </c>
      <c r="M235" s="37" t="s">
        <v>80</v>
      </c>
      <c r="N235" s="37">
        <v>15.0</v>
      </c>
      <c r="P235" s="37">
        <v>1.5</v>
      </c>
      <c r="Q235" s="37">
        <v>1.45</v>
      </c>
      <c r="BK235" s="37" t="s">
        <v>248</v>
      </c>
      <c r="BL235" s="37"/>
    </row>
    <row r="236">
      <c r="A236" s="38">
        <v>2003.0</v>
      </c>
      <c r="B236" s="37" t="s">
        <v>244</v>
      </c>
      <c r="C236" s="37" t="s">
        <v>123</v>
      </c>
      <c r="D236" s="38" t="s">
        <v>245</v>
      </c>
      <c r="E236" s="37">
        <v>2016.0</v>
      </c>
      <c r="F236" s="37" t="s">
        <v>246</v>
      </c>
      <c r="G236" s="37" t="s">
        <v>212</v>
      </c>
      <c r="H236" s="37" t="s">
        <v>247</v>
      </c>
      <c r="J236" s="37">
        <v>2010.0</v>
      </c>
      <c r="K236" s="37">
        <v>36.0</v>
      </c>
      <c r="L236" s="37">
        <v>2010.0</v>
      </c>
      <c r="M236" s="37" t="s">
        <v>80</v>
      </c>
      <c r="N236" s="37">
        <v>15.0</v>
      </c>
      <c r="P236" s="37">
        <v>1.5</v>
      </c>
      <c r="Q236" s="42" t="s">
        <v>249</v>
      </c>
      <c r="AC236" s="37">
        <v>1.0</v>
      </c>
      <c r="BK236" s="37" t="s">
        <v>248</v>
      </c>
      <c r="BL236" s="37"/>
    </row>
    <row r="237">
      <c r="A237" s="38">
        <v>2003.0</v>
      </c>
      <c r="B237" s="37" t="s">
        <v>244</v>
      </c>
      <c r="C237" s="37" t="s">
        <v>123</v>
      </c>
      <c r="D237" s="38" t="s">
        <v>245</v>
      </c>
      <c r="E237" s="37">
        <v>2016.0</v>
      </c>
      <c r="F237" s="37" t="s">
        <v>246</v>
      </c>
      <c r="G237" s="37" t="s">
        <v>212</v>
      </c>
      <c r="H237" s="37" t="s">
        <v>247</v>
      </c>
      <c r="J237" s="37">
        <v>2010.0</v>
      </c>
      <c r="K237" s="37">
        <v>116.0</v>
      </c>
      <c r="L237" s="37">
        <v>2010.0</v>
      </c>
      <c r="M237" s="37" t="s">
        <v>80</v>
      </c>
      <c r="N237" s="37">
        <v>15.0</v>
      </c>
      <c r="P237" s="37">
        <v>1.5</v>
      </c>
      <c r="Q237" s="42" t="s">
        <v>249</v>
      </c>
      <c r="AA237" s="37">
        <v>1.0</v>
      </c>
      <c r="AC237" s="37">
        <v>1.0</v>
      </c>
      <c r="AJ237" s="37">
        <v>50.0</v>
      </c>
      <c r="AV237" s="37"/>
      <c r="AW237" s="37">
        <v>166.0</v>
      </c>
      <c r="BD237" s="37">
        <v>1.0</v>
      </c>
      <c r="BK237" s="37" t="s">
        <v>248</v>
      </c>
      <c r="BL237" s="37"/>
    </row>
    <row r="238">
      <c r="A238" s="38">
        <v>2003.0</v>
      </c>
      <c r="B238" s="37" t="s">
        <v>244</v>
      </c>
      <c r="C238" s="37" t="s">
        <v>123</v>
      </c>
      <c r="D238" s="38" t="s">
        <v>245</v>
      </c>
      <c r="E238" s="37">
        <v>2016.0</v>
      </c>
      <c r="F238" s="37" t="s">
        <v>246</v>
      </c>
      <c r="G238" s="37" t="s">
        <v>212</v>
      </c>
      <c r="H238" s="37" t="s">
        <v>247</v>
      </c>
      <c r="J238" s="37">
        <v>2010.0</v>
      </c>
      <c r="K238" s="37">
        <v>146.0</v>
      </c>
      <c r="L238" s="37">
        <v>2010.0</v>
      </c>
      <c r="M238" s="37" t="s">
        <v>80</v>
      </c>
      <c r="N238" s="37">
        <v>15.0</v>
      </c>
      <c r="P238" s="37">
        <v>1.5</v>
      </c>
      <c r="Q238" s="42" t="s">
        <v>250</v>
      </c>
      <c r="AA238" s="37">
        <v>1.0</v>
      </c>
      <c r="AC238" s="37">
        <v>1.0</v>
      </c>
      <c r="BK238" s="37" t="s">
        <v>248</v>
      </c>
      <c r="BL238" s="37"/>
    </row>
    <row r="239">
      <c r="A239" s="38">
        <v>2003.0</v>
      </c>
      <c r="B239" s="37" t="s">
        <v>244</v>
      </c>
      <c r="C239" s="37" t="s">
        <v>123</v>
      </c>
      <c r="D239" s="38" t="s">
        <v>245</v>
      </c>
      <c r="E239" s="37">
        <v>2016.0</v>
      </c>
      <c r="F239" s="37" t="s">
        <v>246</v>
      </c>
      <c r="G239" s="37" t="s">
        <v>212</v>
      </c>
      <c r="H239" s="37" t="s">
        <v>247</v>
      </c>
      <c r="J239" s="37">
        <v>2010.0</v>
      </c>
      <c r="K239" s="37">
        <v>151.0</v>
      </c>
      <c r="L239" s="37">
        <v>2010.0</v>
      </c>
      <c r="M239" s="37" t="s">
        <v>80</v>
      </c>
      <c r="N239" s="37">
        <v>15.0</v>
      </c>
      <c r="P239" s="37">
        <v>1.5</v>
      </c>
      <c r="Q239" s="42" t="s">
        <v>251</v>
      </c>
      <c r="AA239" s="37">
        <v>1.0</v>
      </c>
      <c r="AC239" s="37">
        <v>1.0</v>
      </c>
      <c r="BK239" s="37" t="s">
        <v>248</v>
      </c>
      <c r="BL239" s="37"/>
    </row>
    <row r="240">
      <c r="A240" s="38">
        <v>2003.0</v>
      </c>
      <c r="B240" s="37" t="s">
        <v>244</v>
      </c>
      <c r="C240" s="37" t="s">
        <v>123</v>
      </c>
      <c r="D240" s="38" t="s">
        <v>245</v>
      </c>
      <c r="E240" s="37">
        <v>2016.0</v>
      </c>
      <c r="F240" s="37" t="s">
        <v>246</v>
      </c>
      <c r="G240" s="37" t="s">
        <v>212</v>
      </c>
      <c r="H240" s="37" t="s">
        <v>247</v>
      </c>
      <c r="J240" s="37">
        <v>2010.0</v>
      </c>
      <c r="K240" s="37">
        <v>28.0</v>
      </c>
      <c r="L240" s="37">
        <v>2010.0</v>
      </c>
      <c r="M240" s="37" t="s">
        <v>80</v>
      </c>
      <c r="N240" s="37">
        <v>15.0</v>
      </c>
      <c r="P240" s="37">
        <v>1.5</v>
      </c>
      <c r="Q240" s="37">
        <v>1.45</v>
      </c>
      <c r="AA240" s="37">
        <v>1.0</v>
      </c>
      <c r="BK240" s="37" t="s">
        <v>248</v>
      </c>
      <c r="BL240" s="37"/>
    </row>
    <row r="241">
      <c r="A241" s="38">
        <v>2003.0</v>
      </c>
      <c r="B241" s="37" t="s">
        <v>244</v>
      </c>
      <c r="C241" s="37" t="s">
        <v>123</v>
      </c>
      <c r="D241" s="38" t="s">
        <v>245</v>
      </c>
      <c r="E241" s="37">
        <v>2016.0</v>
      </c>
      <c r="F241" s="37" t="s">
        <v>246</v>
      </c>
      <c r="G241" s="37" t="s">
        <v>212</v>
      </c>
      <c r="H241" s="37" t="s">
        <v>247</v>
      </c>
      <c r="J241" s="37">
        <v>2010.0</v>
      </c>
      <c r="K241" s="37">
        <v>104.0</v>
      </c>
      <c r="L241" s="37">
        <v>2010.0</v>
      </c>
      <c r="M241" s="37" t="s">
        <v>80</v>
      </c>
      <c r="N241" s="37">
        <v>15.0</v>
      </c>
      <c r="P241" s="37">
        <v>1.5</v>
      </c>
      <c r="Q241" s="42" t="s">
        <v>252</v>
      </c>
      <c r="AA241" s="37">
        <v>1.0</v>
      </c>
      <c r="AC241" s="37">
        <v>1.0</v>
      </c>
      <c r="BK241" s="37" t="s">
        <v>248</v>
      </c>
      <c r="BL241" s="37"/>
    </row>
    <row r="242">
      <c r="A242" s="38">
        <v>2003.0</v>
      </c>
      <c r="B242" s="37" t="s">
        <v>244</v>
      </c>
      <c r="C242" s="37" t="s">
        <v>123</v>
      </c>
      <c r="D242" s="38" t="s">
        <v>245</v>
      </c>
      <c r="E242" s="37">
        <v>2016.0</v>
      </c>
      <c r="F242" s="37" t="s">
        <v>246</v>
      </c>
      <c r="G242" s="37" t="s">
        <v>212</v>
      </c>
      <c r="H242" s="37" t="s">
        <v>247</v>
      </c>
      <c r="J242" s="37">
        <v>2020.0</v>
      </c>
      <c r="K242" s="37">
        <v>20.0</v>
      </c>
      <c r="L242" s="37">
        <v>2010.0</v>
      </c>
      <c r="M242" s="37" t="s">
        <v>80</v>
      </c>
      <c r="N242" s="37">
        <v>15.0</v>
      </c>
      <c r="P242" s="37">
        <v>1.5</v>
      </c>
      <c r="Q242" s="37">
        <v>1.45</v>
      </c>
      <c r="BK242" s="37" t="s">
        <v>253</v>
      </c>
      <c r="BL242" s="37"/>
    </row>
    <row r="243">
      <c r="A243" s="38">
        <v>2003.0</v>
      </c>
      <c r="B243" s="37" t="s">
        <v>244</v>
      </c>
      <c r="C243" s="37" t="s">
        <v>123</v>
      </c>
      <c r="D243" s="38" t="s">
        <v>245</v>
      </c>
      <c r="E243" s="37">
        <v>2016.0</v>
      </c>
      <c r="F243" s="37" t="s">
        <v>246</v>
      </c>
      <c r="G243" s="37" t="s">
        <v>212</v>
      </c>
      <c r="H243" s="37" t="s">
        <v>247</v>
      </c>
      <c r="J243" s="37">
        <v>2020.0</v>
      </c>
      <c r="K243" s="37">
        <v>47.0</v>
      </c>
      <c r="L243" s="37">
        <v>2010.0</v>
      </c>
      <c r="M243" s="37" t="s">
        <v>80</v>
      </c>
      <c r="N243" s="37">
        <v>15.0</v>
      </c>
      <c r="P243" s="37">
        <v>1.5</v>
      </c>
      <c r="Q243" s="42" t="s">
        <v>249</v>
      </c>
      <c r="AC243" s="37">
        <v>1.0</v>
      </c>
      <c r="BK243" s="37" t="s">
        <v>253</v>
      </c>
      <c r="BL243" s="37"/>
    </row>
    <row r="244">
      <c r="A244" s="38">
        <v>2003.0</v>
      </c>
      <c r="B244" s="37" t="s">
        <v>244</v>
      </c>
      <c r="C244" s="37" t="s">
        <v>123</v>
      </c>
      <c r="D244" s="38" t="s">
        <v>245</v>
      </c>
      <c r="E244" s="37">
        <v>2016.0</v>
      </c>
      <c r="F244" s="37" t="s">
        <v>246</v>
      </c>
      <c r="G244" s="37" t="s">
        <v>212</v>
      </c>
      <c r="H244" s="37" t="s">
        <v>247</v>
      </c>
      <c r="J244" s="37">
        <v>2020.0</v>
      </c>
      <c r="K244" s="37">
        <v>157.0</v>
      </c>
      <c r="L244" s="37">
        <v>2010.0</v>
      </c>
      <c r="M244" s="37" t="s">
        <v>80</v>
      </c>
      <c r="N244" s="37"/>
      <c r="P244" s="37">
        <v>1.5</v>
      </c>
      <c r="Q244" s="42" t="s">
        <v>249</v>
      </c>
      <c r="AA244" s="37">
        <v>1.0</v>
      </c>
      <c r="AC244" s="37">
        <v>1.0</v>
      </c>
      <c r="AJ244" s="37"/>
      <c r="AV244" s="37"/>
      <c r="AW244" s="37"/>
      <c r="BD244" s="37">
        <v>1.0</v>
      </c>
      <c r="BK244" s="37" t="s">
        <v>253</v>
      </c>
      <c r="BL244" s="37"/>
    </row>
    <row r="245">
      <c r="A245" s="38">
        <v>2003.0</v>
      </c>
      <c r="B245" s="37" t="s">
        <v>244</v>
      </c>
      <c r="C245" s="37" t="s">
        <v>123</v>
      </c>
      <c r="D245" s="38" t="s">
        <v>245</v>
      </c>
      <c r="E245" s="37">
        <v>2016.0</v>
      </c>
      <c r="F245" s="37" t="s">
        <v>246</v>
      </c>
      <c r="G245" s="37" t="s">
        <v>212</v>
      </c>
      <c r="H245" s="37" t="s">
        <v>247</v>
      </c>
      <c r="J245" s="37">
        <v>2050.0</v>
      </c>
      <c r="K245" s="37">
        <v>47.0</v>
      </c>
      <c r="L245" s="37">
        <v>2010.0</v>
      </c>
      <c r="M245" s="37" t="s">
        <v>80</v>
      </c>
      <c r="N245" s="37">
        <v>15.0</v>
      </c>
      <c r="P245" s="37">
        <v>1.5</v>
      </c>
      <c r="Q245" s="37">
        <v>1.45</v>
      </c>
      <c r="BK245" s="37" t="s">
        <v>253</v>
      </c>
      <c r="BL245" s="37"/>
    </row>
    <row r="246">
      <c r="A246" s="38">
        <v>2003.0</v>
      </c>
      <c r="B246" s="37" t="s">
        <v>244</v>
      </c>
      <c r="C246" s="37" t="s">
        <v>123</v>
      </c>
      <c r="D246" s="38" t="s">
        <v>245</v>
      </c>
      <c r="E246" s="37">
        <v>2016.0</v>
      </c>
      <c r="F246" s="37" t="s">
        <v>246</v>
      </c>
      <c r="G246" s="37" t="s">
        <v>212</v>
      </c>
      <c r="H246" s="37" t="s">
        <v>247</v>
      </c>
      <c r="J246" s="37">
        <v>2050.0</v>
      </c>
      <c r="K246" s="37">
        <v>94.0</v>
      </c>
      <c r="L246" s="37">
        <v>2010.0</v>
      </c>
      <c r="M246" s="37" t="s">
        <v>80</v>
      </c>
      <c r="N246" s="37">
        <v>15.0</v>
      </c>
      <c r="P246" s="37">
        <v>1.5</v>
      </c>
      <c r="Q246" s="42" t="s">
        <v>249</v>
      </c>
      <c r="AC246" s="37">
        <v>1.0</v>
      </c>
      <c r="BK246" s="37" t="s">
        <v>253</v>
      </c>
      <c r="BL246" s="37"/>
    </row>
    <row r="247">
      <c r="A247" s="38">
        <v>2003.0</v>
      </c>
      <c r="B247" s="37" t="s">
        <v>244</v>
      </c>
      <c r="C247" s="37" t="s">
        <v>123</v>
      </c>
      <c r="D247" s="38" t="s">
        <v>245</v>
      </c>
      <c r="E247" s="37">
        <v>2016.0</v>
      </c>
      <c r="F247" s="37" t="s">
        <v>246</v>
      </c>
      <c r="G247" s="37" t="s">
        <v>212</v>
      </c>
      <c r="H247" s="37" t="s">
        <v>247</v>
      </c>
      <c r="J247" s="37">
        <v>2050.0</v>
      </c>
      <c r="K247" s="37">
        <v>276.0</v>
      </c>
      <c r="L247" s="37">
        <v>2010.0</v>
      </c>
      <c r="M247" s="37" t="s">
        <v>80</v>
      </c>
      <c r="N247" s="37"/>
      <c r="P247" s="37">
        <v>1.5</v>
      </c>
      <c r="Q247" s="42" t="s">
        <v>249</v>
      </c>
      <c r="AA247" s="37">
        <v>1.0</v>
      </c>
      <c r="AC247" s="37">
        <v>1.0</v>
      </c>
      <c r="AJ247" s="37"/>
      <c r="AV247" s="37"/>
      <c r="AW247" s="37"/>
      <c r="BD247" s="37">
        <v>1.0</v>
      </c>
      <c r="BK247" s="37" t="s">
        <v>253</v>
      </c>
      <c r="BL247" s="37"/>
    </row>
    <row r="248">
      <c r="A248" s="38">
        <v>2003.0</v>
      </c>
      <c r="B248" s="37" t="s">
        <v>244</v>
      </c>
      <c r="C248" s="37" t="s">
        <v>123</v>
      </c>
      <c r="D248" s="38" t="s">
        <v>245</v>
      </c>
      <c r="E248" s="37">
        <v>2016.0</v>
      </c>
      <c r="F248" s="37" t="s">
        <v>246</v>
      </c>
      <c r="G248" s="37" t="s">
        <v>212</v>
      </c>
      <c r="H248" s="37" t="s">
        <v>247</v>
      </c>
      <c r="J248" s="37">
        <v>2100.0</v>
      </c>
      <c r="K248" s="37">
        <v>125.0</v>
      </c>
      <c r="L248" s="37">
        <v>2010.0</v>
      </c>
      <c r="M248" s="37" t="s">
        <v>80</v>
      </c>
      <c r="N248" s="37">
        <v>15.0</v>
      </c>
      <c r="P248" s="37">
        <v>1.5</v>
      </c>
      <c r="Q248" s="37">
        <v>1.45</v>
      </c>
      <c r="BK248" s="37" t="s">
        <v>253</v>
      </c>
      <c r="BL248" s="37"/>
    </row>
    <row r="249">
      <c r="A249" s="38">
        <v>2003.0</v>
      </c>
      <c r="B249" s="37" t="s">
        <v>244</v>
      </c>
      <c r="C249" s="37" t="s">
        <v>123</v>
      </c>
      <c r="D249" s="38" t="s">
        <v>245</v>
      </c>
      <c r="E249" s="37">
        <v>2016.0</v>
      </c>
      <c r="F249" s="37" t="s">
        <v>246</v>
      </c>
      <c r="G249" s="37" t="s">
        <v>212</v>
      </c>
      <c r="H249" s="37" t="s">
        <v>247</v>
      </c>
      <c r="J249" s="37">
        <v>2100.0</v>
      </c>
      <c r="K249" s="37">
        <v>218.0</v>
      </c>
      <c r="L249" s="37">
        <v>2010.0</v>
      </c>
      <c r="M249" s="37" t="s">
        <v>80</v>
      </c>
      <c r="N249" s="37">
        <v>15.0</v>
      </c>
      <c r="P249" s="37">
        <v>1.5</v>
      </c>
      <c r="Q249" s="42" t="s">
        <v>249</v>
      </c>
      <c r="AC249" s="37">
        <v>1.0</v>
      </c>
      <c r="BK249" s="37" t="s">
        <v>253</v>
      </c>
      <c r="BL249" s="37"/>
    </row>
    <row r="250">
      <c r="A250" s="38">
        <v>2003.0</v>
      </c>
      <c r="B250" s="37" t="s">
        <v>244</v>
      </c>
      <c r="C250" s="37" t="s">
        <v>123</v>
      </c>
      <c r="D250" s="38" t="s">
        <v>245</v>
      </c>
      <c r="E250" s="37">
        <v>2016.0</v>
      </c>
      <c r="F250" s="37" t="s">
        <v>246</v>
      </c>
      <c r="G250" s="37" t="s">
        <v>212</v>
      </c>
      <c r="H250" s="37" t="s">
        <v>247</v>
      </c>
      <c r="J250" s="37">
        <v>2100.0</v>
      </c>
      <c r="K250" s="37">
        <v>584.0</v>
      </c>
      <c r="L250" s="37">
        <v>2010.0</v>
      </c>
      <c r="M250" s="37" t="s">
        <v>80</v>
      </c>
      <c r="N250" s="37"/>
      <c r="P250" s="37">
        <v>1.5</v>
      </c>
      <c r="Q250" s="42" t="s">
        <v>249</v>
      </c>
      <c r="AA250" s="37">
        <v>1.0</v>
      </c>
      <c r="AC250" s="37">
        <v>1.0</v>
      </c>
      <c r="AJ250" s="37"/>
      <c r="AV250" s="37"/>
      <c r="AW250" s="37"/>
      <c r="BD250" s="37">
        <v>1.0</v>
      </c>
      <c r="BK250" s="37" t="s">
        <v>253</v>
      </c>
      <c r="BL250" s="37"/>
    </row>
    <row r="251">
      <c r="A251" s="38">
        <v>2321.0</v>
      </c>
      <c r="B251" s="37" t="s">
        <v>254</v>
      </c>
      <c r="C251" s="37" t="s">
        <v>123</v>
      </c>
      <c r="D251" s="38" t="s">
        <v>255</v>
      </c>
      <c r="E251" s="37">
        <v>2015.0</v>
      </c>
      <c r="F251" s="37" t="s">
        <v>256</v>
      </c>
      <c r="G251" s="37" t="s">
        <v>212</v>
      </c>
      <c r="H251" s="37" t="s">
        <v>146</v>
      </c>
      <c r="J251" s="37">
        <v>2005.0</v>
      </c>
      <c r="K251" s="41">
        <f>36.7/44*12</f>
        <v>10.00909091</v>
      </c>
      <c r="L251" s="37">
        <v>2005.0</v>
      </c>
      <c r="M251" s="37" t="s">
        <v>80</v>
      </c>
      <c r="P251" s="37">
        <v>1.5</v>
      </c>
      <c r="Q251" s="37">
        <v>2.0</v>
      </c>
      <c r="BK251" s="37" t="s">
        <v>248</v>
      </c>
      <c r="BL251" s="37"/>
    </row>
    <row r="252">
      <c r="A252" s="38">
        <v>2321.0</v>
      </c>
      <c r="B252" s="37" t="s">
        <v>254</v>
      </c>
      <c r="C252" s="37" t="s">
        <v>123</v>
      </c>
      <c r="D252" s="38" t="s">
        <v>255</v>
      </c>
      <c r="E252" s="37">
        <v>2015.0</v>
      </c>
      <c r="F252" s="37" t="s">
        <v>256</v>
      </c>
      <c r="G252" s="37" t="s">
        <v>212</v>
      </c>
      <c r="H252" s="37" t="s">
        <v>146</v>
      </c>
      <c r="J252" s="37">
        <v>2005.0</v>
      </c>
      <c r="K252" s="41">
        <f>55.6/44*12</f>
        <v>15.16363636</v>
      </c>
      <c r="L252" s="37">
        <v>2005.0</v>
      </c>
      <c r="M252" s="37" t="s">
        <v>80</v>
      </c>
      <c r="P252" s="37">
        <v>1.5</v>
      </c>
      <c r="Q252" s="37">
        <v>2.0</v>
      </c>
      <c r="AA252" s="37">
        <v>1.0</v>
      </c>
      <c r="AJ252" s="37">
        <v>15.0</v>
      </c>
      <c r="AV252" s="41"/>
      <c r="AW252" s="41">
        <f>(15+129)/44*12</f>
        <v>39.27272727</v>
      </c>
      <c r="BD252" s="37">
        <v>1.0</v>
      </c>
      <c r="BK252" s="37" t="s">
        <v>248</v>
      </c>
      <c r="BL252" s="37"/>
    </row>
    <row r="253">
      <c r="A253" s="38">
        <v>2321.0</v>
      </c>
      <c r="B253" s="37" t="s">
        <v>254</v>
      </c>
      <c r="C253" s="37" t="s">
        <v>123</v>
      </c>
      <c r="D253" s="38" t="s">
        <v>255</v>
      </c>
      <c r="E253" s="37">
        <v>2015.0</v>
      </c>
      <c r="F253" s="37" t="s">
        <v>256</v>
      </c>
      <c r="G253" s="37" t="s">
        <v>212</v>
      </c>
      <c r="H253" s="37" t="s">
        <v>146</v>
      </c>
      <c r="J253" s="37">
        <v>2020.0</v>
      </c>
      <c r="K253" s="41">
        <v>13.0</v>
      </c>
      <c r="L253" s="37">
        <v>2005.0</v>
      </c>
      <c r="M253" s="37" t="s">
        <v>80</v>
      </c>
      <c r="P253" s="37">
        <v>1.5</v>
      </c>
      <c r="Q253" s="37">
        <v>2.0</v>
      </c>
      <c r="BK253" s="37" t="s">
        <v>257</v>
      </c>
      <c r="BL253" s="37"/>
    </row>
    <row r="254">
      <c r="A254" s="38">
        <v>2321.0</v>
      </c>
      <c r="B254" s="37" t="s">
        <v>254</v>
      </c>
      <c r="C254" s="37" t="s">
        <v>123</v>
      </c>
      <c r="D254" s="38" t="s">
        <v>255</v>
      </c>
      <c r="E254" s="37">
        <v>2015.0</v>
      </c>
      <c r="F254" s="37" t="s">
        <v>256</v>
      </c>
      <c r="G254" s="37" t="s">
        <v>212</v>
      </c>
      <c r="H254" s="37" t="s">
        <v>146</v>
      </c>
      <c r="J254" s="37">
        <v>2020.0</v>
      </c>
      <c r="K254" s="41">
        <v>19.0</v>
      </c>
      <c r="L254" s="37">
        <v>2005.0</v>
      </c>
      <c r="M254" s="37" t="s">
        <v>80</v>
      </c>
      <c r="P254" s="37">
        <v>1.5</v>
      </c>
      <c r="Q254" s="37">
        <v>2.0</v>
      </c>
      <c r="AA254" s="37">
        <v>1.0</v>
      </c>
      <c r="AJ254" s="37"/>
      <c r="AV254" s="41"/>
      <c r="AW254" s="41"/>
      <c r="BD254" s="37">
        <v>1.0</v>
      </c>
      <c r="BK254" s="37" t="s">
        <v>257</v>
      </c>
      <c r="BL254" s="37"/>
    </row>
    <row r="255">
      <c r="A255" s="38">
        <v>2321.0</v>
      </c>
      <c r="B255" s="37" t="s">
        <v>254</v>
      </c>
      <c r="C255" s="37" t="s">
        <v>123</v>
      </c>
      <c r="D255" s="38" t="s">
        <v>255</v>
      </c>
      <c r="E255" s="37">
        <v>2015.0</v>
      </c>
      <c r="F255" s="37" t="s">
        <v>256</v>
      </c>
      <c r="G255" s="37" t="s">
        <v>212</v>
      </c>
      <c r="H255" s="37" t="s">
        <v>146</v>
      </c>
      <c r="J255" s="37">
        <v>2050.0</v>
      </c>
      <c r="K255" s="41">
        <v>22.0</v>
      </c>
      <c r="L255" s="37">
        <v>2005.0</v>
      </c>
      <c r="M255" s="37" t="s">
        <v>80</v>
      </c>
      <c r="P255" s="37">
        <v>1.5</v>
      </c>
      <c r="Q255" s="37">
        <v>2.0</v>
      </c>
      <c r="BK255" s="37" t="s">
        <v>257</v>
      </c>
      <c r="BL255" s="37"/>
    </row>
    <row r="256">
      <c r="A256" s="38">
        <v>2321.0</v>
      </c>
      <c r="B256" s="37" t="s">
        <v>254</v>
      </c>
      <c r="C256" s="37" t="s">
        <v>123</v>
      </c>
      <c r="D256" s="38" t="s">
        <v>255</v>
      </c>
      <c r="E256" s="37">
        <v>2015.0</v>
      </c>
      <c r="F256" s="37" t="s">
        <v>256</v>
      </c>
      <c r="G256" s="37" t="s">
        <v>212</v>
      </c>
      <c r="H256" s="37" t="s">
        <v>146</v>
      </c>
      <c r="J256" s="37">
        <v>2050.0</v>
      </c>
      <c r="K256" s="41">
        <v>31.0</v>
      </c>
      <c r="L256" s="37">
        <v>2005.0</v>
      </c>
      <c r="M256" s="37" t="s">
        <v>80</v>
      </c>
      <c r="P256" s="37">
        <v>1.5</v>
      </c>
      <c r="Q256" s="37">
        <v>2.0</v>
      </c>
      <c r="AA256" s="37">
        <v>1.0</v>
      </c>
      <c r="AJ256" s="37"/>
      <c r="AV256" s="41"/>
      <c r="AW256" s="41"/>
      <c r="BD256" s="37">
        <v>1.0</v>
      </c>
      <c r="BK256" s="37" t="s">
        <v>257</v>
      </c>
      <c r="BL256" s="37"/>
    </row>
    <row r="257">
      <c r="A257" s="38">
        <v>2321.0</v>
      </c>
      <c r="B257" s="37" t="s">
        <v>254</v>
      </c>
      <c r="C257" s="37" t="s">
        <v>123</v>
      </c>
      <c r="D257" s="38" t="s">
        <v>255</v>
      </c>
      <c r="E257" s="37">
        <v>2015.0</v>
      </c>
      <c r="F257" s="37" t="s">
        <v>256</v>
      </c>
      <c r="G257" s="37" t="s">
        <v>212</v>
      </c>
      <c r="H257" s="37" t="s">
        <v>146</v>
      </c>
      <c r="J257" s="37">
        <v>2100.0</v>
      </c>
      <c r="K257" s="41">
        <v>47.0</v>
      </c>
      <c r="L257" s="37">
        <v>2005.0</v>
      </c>
      <c r="M257" s="37" t="s">
        <v>80</v>
      </c>
      <c r="P257" s="37">
        <v>1.5</v>
      </c>
      <c r="Q257" s="37">
        <v>2.0</v>
      </c>
      <c r="BK257" s="37" t="s">
        <v>257</v>
      </c>
      <c r="BL257" s="37"/>
    </row>
    <row r="258">
      <c r="A258" s="38">
        <v>2321.0</v>
      </c>
      <c r="B258" s="37" t="s">
        <v>254</v>
      </c>
      <c r="C258" s="37" t="s">
        <v>123</v>
      </c>
      <c r="D258" s="38" t="s">
        <v>255</v>
      </c>
      <c r="E258" s="37">
        <v>2015.0</v>
      </c>
      <c r="F258" s="37" t="s">
        <v>256</v>
      </c>
      <c r="G258" s="37" t="s">
        <v>212</v>
      </c>
      <c r="H258" s="37" t="s">
        <v>146</v>
      </c>
      <c r="J258" s="37">
        <v>2100.0</v>
      </c>
      <c r="K258" s="41">
        <v>58.0</v>
      </c>
      <c r="L258" s="37">
        <v>2005.0</v>
      </c>
      <c r="M258" s="37" t="s">
        <v>80</v>
      </c>
      <c r="P258" s="37">
        <v>1.5</v>
      </c>
      <c r="Q258" s="37">
        <v>2.0</v>
      </c>
      <c r="AA258" s="37">
        <v>1.0</v>
      </c>
      <c r="AJ258" s="37"/>
      <c r="AV258" s="41"/>
      <c r="AW258" s="41"/>
      <c r="BD258" s="37">
        <v>1.0</v>
      </c>
      <c r="BK258" s="37" t="s">
        <v>257</v>
      </c>
      <c r="BL258" s="37"/>
    </row>
    <row r="259">
      <c r="A259" s="38">
        <v>1998.0</v>
      </c>
      <c r="B259" s="37" t="s">
        <v>258</v>
      </c>
      <c r="C259" s="37" t="s">
        <v>123</v>
      </c>
      <c r="D259" s="38" t="s">
        <v>259</v>
      </c>
      <c r="E259" s="37">
        <v>2016.0</v>
      </c>
      <c r="F259" s="37" t="s">
        <v>260</v>
      </c>
      <c r="G259" s="37" t="s">
        <v>261</v>
      </c>
      <c r="J259" s="37">
        <v>2015.0</v>
      </c>
      <c r="K259" s="37">
        <v>36.0</v>
      </c>
      <c r="L259" s="37">
        <v>2005.0</v>
      </c>
      <c r="M259" s="37" t="s">
        <v>262</v>
      </c>
      <c r="P259" s="37">
        <v>1.5</v>
      </c>
      <c r="Q259" s="37">
        <v>1.45</v>
      </c>
      <c r="BK259" s="37" t="s">
        <v>263</v>
      </c>
      <c r="BL259" s="37"/>
    </row>
    <row r="260">
      <c r="A260" s="38">
        <v>1998.0</v>
      </c>
      <c r="B260" s="37" t="s">
        <v>258</v>
      </c>
      <c r="C260" s="37" t="s">
        <v>123</v>
      </c>
      <c r="D260" s="38" t="s">
        <v>259</v>
      </c>
      <c r="E260" s="37">
        <v>2016.0</v>
      </c>
      <c r="F260" s="37" t="s">
        <v>260</v>
      </c>
      <c r="G260" s="37" t="s">
        <v>261</v>
      </c>
      <c r="J260" s="37">
        <v>2015.0</v>
      </c>
      <c r="K260" s="37">
        <v>41.0</v>
      </c>
      <c r="L260" s="37">
        <v>2005.0</v>
      </c>
      <c r="M260" s="37" t="s">
        <v>262</v>
      </c>
      <c r="N260" s="37"/>
      <c r="P260" s="37">
        <v>1.5</v>
      </c>
      <c r="Q260" s="37">
        <v>1.45</v>
      </c>
      <c r="Z260" s="37">
        <v>1.0</v>
      </c>
      <c r="AN260" s="37">
        <v>38.0</v>
      </c>
      <c r="AR260" s="37">
        <v>46.0</v>
      </c>
      <c r="BD260" s="37">
        <v>1.0</v>
      </c>
      <c r="BK260" s="37" t="s">
        <v>263</v>
      </c>
      <c r="BL260" s="37"/>
    </row>
    <row r="261">
      <c r="A261" s="38">
        <v>1998.0</v>
      </c>
      <c r="B261" s="37" t="s">
        <v>258</v>
      </c>
      <c r="C261" s="37" t="s">
        <v>123</v>
      </c>
      <c r="D261" s="38" t="s">
        <v>259</v>
      </c>
      <c r="E261" s="37">
        <v>2016.0</v>
      </c>
      <c r="F261" s="37" t="s">
        <v>260</v>
      </c>
      <c r="G261" s="37" t="s">
        <v>261</v>
      </c>
      <c r="J261" s="37">
        <v>2020.0</v>
      </c>
      <c r="K261" s="37">
        <v>45.0</v>
      </c>
      <c r="L261" s="37">
        <v>2005.0</v>
      </c>
      <c r="M261" s="37" t="s">
        <v>262</v>
      </c>
      <c r="P261" s="37">
        <v>1.5</v>
      </c>
      <c r="Q261" s="37">
        <v>1.45</v>
      </c>
      <c r="BK261" s="37" t="s">
        <v>264</v>
      </c>
      <c r="BL261" s="37"/>
    </row>
    <row r="262">
      <c r="A262" s="38">
        <v>1998.0</v>
      </c>
      <c r="B262" s="37" t="s">
        <v>258</v>
      </c>
      <c r="C262" s="37" t="s">
        <v>123</v>
      </c>
      <c r="D262" s="38" t="s">
        <v>259</v>
      </c>
      <c r="E262" s="37">
        <v>2016.0</v>
      </c>
      <c r="F262" s="37" t="s">
        <v>260</v>
      </c>
      <c r="G262" s="37" t="s">
        <v>261</v>
      </c>
      <c r="J262" s="37">
        <v>2020.0</v>
      </c>
      <c r="K262" s="37">
        <v>53.0</v>
      </c>
      <c r="L262" s="37">
        <v>2005.0</v>
      </c>
      <c r="M262" s="37" t="s">
        <v>262</v>
      </c>
      <c r="N262" s="37"/>
      <c r="P262" s="37">
        <v>1.5</v>
      </c>
      <c r="Q262" s="37">
        <v>1.45</v>
      </c>
      <c r="Z262" s="37">
        <v>1.0</v>
      </c>
      <c r="AN262" s="37">
        <v>49.0</v>
      </c>
      <c r="AR262" s="37">
        <v>60.0</v>
      </c>
      <c r="BD262" s="37">
        <v>1.0</v>
      </c>
      <c r="BK262" s="37" t="s">
        <v>264</v>
      </c>
      <c r="BL262" s="37"/>
    </row>
    <row r="263">
      <c r="A263" s="38">
        <v>1998.0</v>
      </c>
      <c r="B263" s="37" t="s">
        <v>258</v>
      </c>
      <c r="C263" s="37" t="s">
        <v>123</v>
      </c>
      <c r="D263" s="38" t="s">
        <v>259</v>
      </c>
      <c r="E263" s="37">
        <v>2016.0</v>
      </c>
      <c r="F263" s="37" t="s">
        <v>260</v>
      </c>
      <c r="G263" s="37" t="s">
        <v>261</v>
      </c>
      <c r="J263" s="37">
        <v>2050.0</v>
      </c>
      <c r="K263" s="37">
        <v>180.0</v>
      </c>
      <c r="L263" s="37">
        <v>2005.0</v>
      </c>
      <c r="M263" s="37" t="s">
        <v>262</v>
      </c>
      <c r="P263" s="37">
        <v>1.5</v>
      </c>
      <c r="Q263" s="37">
        <v>1.45</v>
      </c>
      <c r="BK263" s="37" t="s">
        <v>264</v>
      </c>
      <c r="BL263" s="37"/>
    </row>
    <row r="264">
      <c r="A264" s="38">
        <v>1998.0</v>
      </c>
      <c r="B264" s="37" t="s">
        <v>258</v>
      </c>
      <c r="C264" s="37" t="s">
        <v>123</v>
      </c>
      <c r="D264" s="38" t="s">
        <v>259</v>
      </c>
      <c r="E264" s="37">
        <v>2016.0</v>
      </c>
      <c r="F264" s="37" t="s">
        <v>260</v>
      </c>
      <c r="G264" s="37" t="s">
        <v>261</v>
      </c>
      <c r="J264" s="37">
        <v>2050.0</v>
      </c>
      <c r="K264" s="37">
        <v>210.0</v>
      </c>
      <c r="L264" s="37">
        <v>2005.0</v>
      </c>
      <c r="M264" s="37" t="s">
        <v>262</v>
      </c>
      <c r="N264" s="37"/>
      <c r="P264" s="37">
        <v>1.5</v>
      </c>
      <c r="Q264" s="37">
        <v>1.45</v>
      </c>
      <c r="Z264" s="37">
        <v>1.0</v>
      </c>
      <c r="AN264" s="37">
        <v>200.0</v>
      </c>
      <c r="AR264" s="37">
        <v>240.0</v>
      </c>
      <c r="BD264" s="37">
        <v>1.0</v>
      </c>
      <c r="BK264" s="37" t="s">
        <v>264</v>
      </c>
      <c r="BL264" s="37"/>
    </row>
    <row r="265">
      <c r="A265" s="38">
        <v>1998.0</v>
      </c>
      <c r="B265" s="37" t="s">
        <v>258</v>
      </c>
      <c r="C265" s="37" t="s">
        <v>123</v>
      </c>
      <c r="D265" s="38" t="s">
        <v>259</v>
      </c>
      <c r="E265" s="37">
        <v>2016.0</v>
      </c>
      <c r="F265" s="37" t="s">
        <v>260</v>
      </c>
      <c r="G265" s="37" t="s">
        <v>261</v>
      </c>
      <c r="J265" s="37">
        <v>2100.0</v>
      </c>
      <c r="K265" s="37">
        <v>219.0</v>
      </c>
      <c r="L265" s="37">
        <v>2005.0</v>
      </c>
      <c r="M265" s="37" t="s">
        <v>262</v>
      </c>
      <c r="P265" s="37">
        <v>1.5</v>
      </c>
      <c r="Q265" s="37">
        <v>1.45</v>
      </c>
      <c r="BK265" s="37" t="s">
        <v>264</v>
      </c>
      <c r="BL265" s="37"/>
    </row>
    <row r="266">
      <c r="A266" s="38">
        <v>1998.0</v>
      </c>
      <c r="B266" s="37" t="s">
        <v>258</v>
      </c>
      <c r="C266" s="37" t="s">
        <v>123</v>
      </c>
      <c r="D266" s="38" t="s">
        <v>259</v>
      </c>
      <c r="E266" s="37">
        <v>2016.0</v>
      </c>
      <c r="F266" s="37" t="s">
        <v>260</v>
      </c>
      <c r="G266" s="37" t="s">
        <v>261</v>
      </c>
      <c r="J266" s="37">
        <v>2100.0</v>
      </c>
      <c r="K266" s="37">
        <v>219.0</v>
      </c>
      <c r="L266" s="37">
        <v>2005.0</v>
      </c>
      <c r="M266" s="37" t="s">
        <v>262</v>
      </c>
      <c r="N266" s="37"/>
      <c r="P266" s="37">
        <v>1.5</v>
      </c>
      <c r="Q266" s="37">
        <v>1.45</v>
      </c>
      <c r="Z266" s="37">
        <v>1.0</v>
      </c>
      <c r="AJ266" s="37"/>
      <c r="AN266" s="37">
        <v>219.0</v>
      </c>
      <c r="AR266" s="37">
        <v>219.0</v>
      </c>
      <c r="AV266" s="37"/>
      <c r="AW266" s="37"/>
      <c r="BD266" s="37">
        <v>1.0</v>
      </c>
      <c r="BK266" s="37" t="s">
        <v>264</v>
      </c>
      <c r="BL266" s="37"/>
    </row>
    <row r="267">
      <c r="A267" s="38">
        <v>2201.0</v>
      </c>
      <c r="B267" s="37" t="s">
        <v>265</v>
      </c>
      <c r="C267" s="37" t="s">
        <v>123</v>
      </c>
      <c r="D267" s="38" t="s">
        <v>266</v>
      </c>
      <c r="E267" s="37">
        <v>2015.0</v>
      </c>
      <c r="F267" s="37" t="s">
        <v>267</v>
      </c>
      <c r="G267" s="37" t="s">
        <v>268</v>
      </c>
      <c r="H267" s="37" t="s">
        <v>269</v>
      </c>
      <c r="J267" s="37">
        <v>2020.0</v>
      </c>
      <c r="K267" s="41">
        <v>13.6</v>
      </c>
      <c r="L267" s="37">
        <v>2005.0</v>
      </c>
      <c r="M267" s="37" t="s">
        <v>80</v>
      </c>
      <c r="P267" s="37" t="s">
        <v>270</v>
      </c>
      <c r="Q267" s="37">
        <v>1.0</v>
      </c>
      <c r="AK267" s="37"/>
      <c r="AL267" s="37"/>
      <c r="AM267" s="37">
        <v>5.0</v>
      </c>
      <c r="AO267" s="37">
        <v>8.0</v>
      </c>
      <c r="AP267" s="37"/>
      <c r="AQ267" s="37">
        <v>26.0</v>
      </c>
      <c r="AS267" s="37">
        <v>49.0</v>
      </c>
      <c r="AU267" s="37"/>
      <c r="AX267" s="37">
        <v>1.0</v>
      </c>
      <c r="BB267" s="37"/>
      <c r="BC267" s="37"/>
      <c r="BK267" s="37" t="s">
        <v>271</v>
      </c>
      <c r="BL267" s="37"/>
      <c r="BM267" s="37" t="s">
        <v>272</v>
      </c>
    </row>
    <row r="268">
      <c r="A268" s="38">
        <v>2201.0</v>
      </c>
      <c r="B268" s="37" t="s">
        <v>265</v>
      </c>
      <c r="C268" s="37" t="s">
        <v>123</v>
      </c>
      <c r="D268" s="38" t="s">
        <v>266</v>
      </c>
      <c r="E268" s="37">
        <v>2015.0</v>
      </c>
      <c r="F268" s="37" t="s">
        <v>267</v>
      </c>
      <c r="G268" s="37" t="s">
        <v>268</v>
      </c>
      <c r="H268" s="37" t="s">
        <v>269</v>
      </c>
      <c r="J268" s="37">
        <v>2020.0</v>
      </c>
      <c r="K268" s="41">
        <v>6.3</v>
      </c>
      <c r="L268" s="37">
        <v>2005.0</v>
      </c>
      <c r="M268" s="37" t="s">
        <v>80</v>
      </c>
      <c r="P268" s="37" t="s">
        <v>270</v>
      </c>
      <c r="Q268" s="37">
        <v>1.0</v>
      </c>
      <c r="R268" s="37">
        <v>1.0</v>
      </c>
      <c r="AK268" s="37"/>
      <c r="AM268" s="37">
        <v>1.0</v>
      </c>
      <c r="AO268" s="37">
        <v>2.0</v>
      </c>
      <c r="AP268" s="37"/>
      <c r="AQ268" s="37">
        <v>15.0</v>
      </c>
      <c r="AS268" s="37">
        <v>30.0</v>
      </c>
      <c r="AU268" s="37"/>
      <c r="AX268" s="37">
        <v>1.0</v>
      </c>
      <c r="BB268" s="37"/>
      <c r="BC268" s="37"/>
      <c r="BK268" s="37" t="s">
        <v>271</v>
      </c>
      <c r="BL268" s="37"/>
      <c r="BM268" s="37" t="s">
        <v>272</v>
      </c>
    </row>
    <row r="269">
      <c r="A269" s="38">
        <v>2201.0</v>
      </c>
      <c r="B269" s="37" t="s">
        <v>265</v>
      </c>
      <c r="C269" s="37" t="s">
        <v>123</v>
      </c>
      <c r="D269" s="38" t="s">
        <v>266</v>
      </c>
      <c r="E269" s="37">
        <v>2015.0</v>
      </c>
      <c r="F269" s="37" t="s">
        <v>267</v>
      </c>
      <c r="G269" s="37" t="s">
        <v>268</v>
      </c>
      <c r="H269" s="37" t="s">
        <v>269</v>
      </c>
      <c r="J269" s="37">
        <v>2020.0</v>
      </c>
      <c r="K269" s="37">
        <v>13.0</v>
      </c>
      <c r="L269" s="37">
        <v>2005.0</v>
      </c>
      <c r="M269" s="37" t="s">
        <v>80</v>
      </c>
      <c r="P269" s="37" t="s">
        <v>270</v>
      </c>
      <c r="Q269" s="37">
        <v>1.0</v>
      </c>
      <c r="AK269" s="37"/>
      <c r="AM269" s="37">
        <v>4.0</v>
      </c>
      <c r="AO269" s="37">
        <v>7.0</v>
      </c>
      <c r="AP269" s="37"/>
      <c r="AQ269" s="37">
        <v>26.0</v>
      </c>
      <c r="AS269" s="37">
        <v>52.0</v>
      </c>
      <c r="AT269" s="37"/>
      <c r="AU269" s="37"/>
      <c r="AX269" s="37">
        <v>1.0</v>
      </c>
      <c r="BB269" s="37"/>
      <c r="BC269" s="37">
        <v>1.0</v>
      </c>
      <c r="BK269" s="37" t="s">
        <v>271</v>
      </c>
      <c r="BL269" s="37"/>
      <c r="BM269" s="37" t="s">
        <v>272</v>
      </c>
    </row>
    <row r="270">
      <c r="A270" s="38">
        <v>2201.0</v>
      </c>
      <c r="B270" s="37" t="s">
        <v>265</v>
      </c>
      <c r="C270" s="37" t="s">
        <v>123</v>
      </c>
      <c r="D270" s="38" t="s">
        <v>266</v>
      </c>
      <c r="E270" s="37">
        <v>2015.0</v>
      </c>
      <c r="F270" s="37" t="s">
        <v>267</v>
      </c>
      <c r="G270" s="37" t="s">
        <v>268</v>
      </c>
      <c r="H270" s="37" t="s">
        <v>269</v>
      </c>
      <c r="J270" s="37">
        <v>2020.0</v>
      </c>
      <c r="K270" s="37">
        <v>9.0</v>
      </c>
      <c r="L270" s="37">
        <v>2005.0</v>
      </c>
      <c r="M270" s="37" t="s">
        <v>80</v>
      </c>
      <c r="P270" s="37" t="s">
        <v>270</v>
      </c>
      <c r="Q270" s="37">
        <v>1.0</v>
      </c>
      <c r="R270" s="37">
        <v>1.0</v>
      </c>
      <c r="AK270" s="37"/>
      <c r="AM270" s="37">
        <v>2.0</v>
      </c>
      <c r="AO270" s="37">
        <v>4.0</v>
      </c>
      <c r="AP270" s="37"/>
      <c r="AQ270" s="37">
        <v>20.0</v>
      </c>
      <c r="AS270" s="37">
        <v>43.0</v>
      </c>
      <c r="AU270" s="37"/>
      <c r="AX270" s="37">
        <v>1.0</v>
      </c>
      <c r="BB270" s="37"/>
      <c r="BC270" s="37"/>
      <c r="BE270" s="37">
        <v>1.0</v>
      </c>
      <c r="BK270" s="37" t="s">
        <v>271</v>
      </c>
      <c r="BL270" s="37"/>
      <c r="BM270" s="37" t="s">
        <v>272</v>
      </c>
    </row>
    <row r="271">
      <c r="A271" s="38">
        <v>2201.0</v>
      </c>
      <c r="B271" s="37" t="s">
        <v>265</v>
      </c>
      <c r="C271" s="37" t="s">
        <v>123</v>
      </c>
      <c r="D271" s="38" t="s">
        <v>266</v>
      </c>
      <c r="E271" s="37">
        <v>2015.0</v>
      </c>
      <c r="F271" s="37" t="s">
        <v>267</v>
      </c>
      <c r="G271" s="37" t="s">
        <v>268</v>
      </c>
      <c r="H271" s="37" t="s">
        <v>269</v>
      </c>
      <c r="J271" s="37">
        <v>2050.0</v>
      </c>
      <c r="K271" s="41">
        <v>23.0</v>
      </c>
      <c r="L271" s="37">
        <v>2005.0</v>
      </c>
      <c r="M271" s="37" t="s">
        <v>80</v>
      </c>
      <c r="P271" s="37" t="s">
        <v>270</v>
      </c>
      <c r="Q271" s="37">
        <v>1.0</v>
      </c>
      <c r="AK271" s="37"/>
      <c r="AL271" s="37"/>
      <c r="AM271" s="37">
        <v>8.0</v>
      </c>
      <c r="AO271" s="37">
        <v>12.0</v>
      </c>
      <c r="AP271" s="37"/>
      <c r="AQ271" s="37">
        <v>45.0</v>
      </c>
      <c r="AS271" s="37">
        <v>81.0</v>
      </c>
      <c r="AU271" s="37"/>
      <c r="AX271" s="37">
        <v>1.0</v>
      </c>
      <c r="BB271" s="37"/>
      <c r="BC271" s="37"/>
      <c r="BK271" s="37" t="s">
        <v>271</v>
      </c>
      <c r="BL271" s="37"/>
      <c r="BM271" s="37" t="s">
        <v>272</v>
      </c>
    </row>
    <row r="272">
      <c r="A272" s="38">
        <v>2201.0</v>
      </c>
      <c r="B272" s="37" t="s">
        <v>265</v>
      </c>
      <c r="C272" s="37" t="s">
        <v>123</v>
      </c>
      <c r="D272" s="38" t="s">
        <v>266</v>
      </c>
      <c r="E272" s="37">
        <v>2015.0</v>
      </c>
      <c r="F272" s="37" t="s">
        <v>267</v>
      </c>
      <c r="G272" s="37" t="s">
        <v>268</v>
      </c>
      <c r="H272" s="37" t="s">
        <v>269</v>
      </c>
      <c r="J272" s="37">
        <v>2050.0</v>
      </c>
      <c r="K272" s="41">
        <v>12.0</v>
      </c>
      <c r="L272" s="37">
        <v>2005.0</v>
      </c>
      <c r="M272" s="37" t="s">
        <v>80</v>
      </c>
      <c r="P272" s="37" t="s">
        <v>270</v>
      </c>
      <c r="Q272" s="37">
        <v>1.0</v>
      </c>
      <c r="R272" s="37">
        <v>1.0</v>
      </c>
      <c r="AK272" s="37"/>
      <c r="AM272" s="37">
        <v>2.0</v>
      </c>
      <c r="AO272" s="37">
        <v>5.0</v>
      </c>
      <c r="AP272" s="37"/>
      <c r="AQ272" s="37">
        <v>27.0</v>
      </c>
      <c r="AS272" s="37">
        <v>65.0</v>
      </c>
      <c r="AU272" s="37"/>
      <c r="AX272" s="37">
        <v>1.0</v>
      </c>
      <c r="BB272" s="37"/>
      <c r="BC272" s="37"/>
      <c r="BK272" s="37" t="s">
        <v>271</v>
      </c>
      <c r="BL272" s="37"/>
      <c r="BM272" s="37" t="s">
        <v>272</v>
      </c>
    </row>
    <row r="273">
      <c r="A273" s="38">
        <v>2201.0</v>
      </c>
      <c r="B273" s="37" t="s">
        <v>265</v>
      </c>
      <c r="C273" s="37" t="s">
        <v>123</v>
      </c>
      <c r="D273" s="38" t="s">
        <v>266</v>
      </c>
      <c r="E273" s="37">
        <v>2015.0</v>
      </c>
      <c r="F273" s="37" t="s">
        <v>267</v>
      </c>
      <c r="G273" s="37" t="s">
        <v>268</v>
      </c>
      <c r="H273" s="37" t="s">
        <v>269</v>
      </c>
      <c r="J273" s="37">
        <v>2050.0</v>
      </c>
      <c r="K273" s="41">
        <v>23.0</v>
      </c>
      <c r="L273" s="37">
        <v>2005.0</v>
      </c>
      <c r="M273" s="37" t="s">
        <v>80</v>
      </c>
      <c r="P273" s="37" t="s">
        <v>270</v>
      </c>
      <c r="Q273" s="37">
        <v>1.0</v>
      </c>
      <c r="AK273" s="37"/>
      <c r="AM273" s="37">
        <v>6.0</v>
      </c>
      <c r="AO273" s="37">
        <v>12.0</v>
      </c>
      <c r="AP273" s="37"/>
      <c r="AQ273" s="37">
        <v>45.0</v>
      </c>
      <c r="AS273" s="37">
        <v>89.0</v>
      </c>
      <c r="AT273" s="37"/>
      <c r="AU273" s="37"/>
      <c r="AX273" s="37">
        <v>1.0</v>
      </c>
      <c r="BB273" s="37"/>
      <c r="BC273" s="37">
        <v>1.0</v>
      </c>
      <c r="BK273" s="37" t="s">
        <v>271</v>
      </c>
      <c r="BL273" s="37"/>
      <c r="BM273" s="37" t="s">
        <v>272</v>
      </c>
    </row>
    <row r="274">
      <c r="A274" s="38">
        <v>2201.0</v>
      </c>
      <c r="B274" s="37" t="s">
        <v>265</v>
      </c>
      <c r="C274" s="37" t="s">
        <v>123</v>
      </c>
      <c r="D274" s="38" t="s">
        <v>266</v>
      </c>
      <c r="E274" s="37">
        <v>2015.0</v>
      </c>
      <c r="F274" s="37" t="s">
        <v>267</v>
      </c>
      <c r="G274" s="37" t="s">
        <v>268</v>
      </c>
      <c r="H274" s="37" t="s">
        <v>269</v>
      </c>
      <c r="J274" s="37">
        <v>2050.0</v>
      </c>
      <c r="K274" s="41">
        <v>20.0</v>
      </c>
      <c r="L274" s="37">
        <v>2005.0</v>
      </c>
      <c r="M274" s="37" t="s">
        <v>80</v>
      </c>
      <c r="P274" s="37" t="s">
        <v>270</v>
      </c>
      <c r="Q274" s="37">
        <v>1.0</v>
      </c>
      <c r="R274" s="37">
        <v>1.0</v>
      </c>
      <c r="AK274" s="37"/>
      <c r="AM274" s="37">
        <v>4.0</v>
      </c>
      <c r="AO274" s="37">
        <v>8.0</v>
      </c>
      <c r="AP274" s="37"/>
      <c r="AQ274" s="37">
        <v>41.0</v>
      </c>
      <c r="AS274" s="37">
        <v>73.0</v>
      </c>
      <c r="AU274" s="37"/>
      <c r="AX274" s="37">
        <v>1.0</v>
      </c>
      <c r="BB274" s="37"/>
      <c r="BC274" s="37"/>
      <c r="BE274" s="37">
        <v>1.0</v>
      </c>
      <c r="BK274" s="37" t="s">
        <v>271</v>
      </c>
      <c r="BL274" s="37"/>
      <c r="BM274" s="37" t="s">
        <v>272</v>
      </c>
    </row>
    <row r="275">
      <c r="A275" s="38">
        <v>2201.0</v>
      </c>
      <c r="B275" s="37" t="s">
        <v>265</v>
      </c>
      <c r="C275" s="37" t="s">
        <v>123</v>
      </c>
      <c r="D275" s="38" t="s">
        <v>266</v>
      </c>
      <c r="E275" s="37">
        <v>2015.0</v>
      </c>
      <c r="F275" s="37" t="s">
        <v>267</v>
      </c>
      <c r="G275" s="37" t="s">
        <v>268</v>
      </c>
      <c r="H275" s="37" t="s">
        <v>269</v>
      </c>
      <c r="J275" s="37">
        <v>2100.0</v>
      </c>
      <c r="K275" s="41">
        <v>46.0</v>
      </c>
      <c r="L275" s="37">
        <v>2005.0</v>
      </c>
      <c r="M275" s="37" t="s">
        <v>80</v>
      </c>
      <c r="P275" s="37" t="s">
        <v>270</v>
      </c>
      <c r="Q275" s="37">
        <v>1.0</v>
      </c>
      <c r="AK275" s="37"/>
      <c r="AL275" s="37"/>
      <c r="AM275" s="37">
        <v>10.0</v>
      </c>
      <c r="AO275" s="37">
        <v>21.0</v>
      </c>
      <c r="AP275" s="37"/>
      <c r="AQ275" s="37">
        <v>105.0</v>
      </c>
      <c r="AS275" s="37">
        <v>208.0</v>
      </c>
      <c r="AU275" s="37"/>
      <c r="AX275" s="37">
        <v>1.0</v>
      </c>
      <c r="BB275" s="37"/>
      <c r="BC275" s="37"/>
      <c r="BK275" s="37" t="s">
        <v>271</v>
      </c>
      <c r="BL275" s="37"/>
      <c r="BM275" s="37" t="s">
        <v>272</v>
      </c>
    </row>
    <row r="276">
      <c r="A276" s="38">
        <v>2201.0</v>
      </c>
      <c r="B276" s="37" t="s">
        <v>265</v>
      </c>
      <c r="C276" s="37" t="s">
        <v>123</v>
      </c>
      <c r="D276" s="38" t="s">
        <v>266</v>
      </c>
      <c r="E276" s="37">
        <v>2015.0</v>
      </c>
      <c r="F276" s="37" t="s">
        <v>267</v>
      </c>
      <c r="G276" s="37" t="s">
        <v>268</v>
      </c>
      <c r="H276" s="37" t="s">
        <v>269</v>
      </c>
      <c r="J276" s="37">
        <v>2100.0</v>
      </c>
      <c r="K276" s="41">
        <v>23.0</v>
      </c>
      <c r="L276" s="37">
        <v>2005.0</v>
      </c>
      <c r="M276" s="37" t="s">
        <v>80</v>
      </c>
      <c r="P276" s="37" t="s">
        <v>270</v>
      </c>
      <c r="Q276" s="37">
        <v>1.0</v>
      </c>
      <c r="R276" s="37">
        <v>1.0</v>
      </c>
      <c r="AK276" s="37"/>
      <c r="AM276" s="37">
        <v>3.0</v>
      </c>
      <c r="AO276" s="37">
        <v>23.0</v>
      </c>
      <c r="AP276" s="37"/>
      <c r="AQ276" s="37">
        <v>58.0</v>
      </c>
      <c r="AS276" s="37">
        <v>132.0</v>
      </c>
      <c r="AU276" s="37"/>
      <c r="AX276" s="37">
        <v>1.0</v>
      </c>
      <c r="BB276" s="37"/>
      <c r="BC276" s="37"/>
      <c r="BK276" s="37" t="s">
        <v>271</v>
      </c>
      <c r="BL276" s="37"/>
      <c r="BM276" s="37" t="s">
        <v>272</v>
      </c>
    </row>
    <row r="277">
      <c r="A277" s="38">
        <v>2201.0</v>
      </c>
      <c r="B277" s="37" t="s">
        <v>265</v>
      </c>
      <c r="C277" s="37" t="s">
        <v>123</v>
      </c>
      <c r="D277" s="38" t="s">
        <v>266</v>
      </c>
      <c r="E277" s="37">
        <v>2015.0</v>
      </c>
      <c r="F277" s="37" t="s">
        <v>267</v>
      </c>
      <c r="G277" s="37" t="s">
        <v>268</v>
      </c>
      <c r="H277" s="37" t="s">
        <v>269</v>
      </c>
      <c r="J277" s="37">
        <v>2100.0</v>
      </c>
      <c r="K277" s="41">
        <v>45.0</v>
      </c>
      <c r="L277" s="37">
        <v>2005.0</v>
      </c>
      <c r="M277" s="37" t="s">
        <v>80</v>
      </c>
      <c r="P277" s="37" t="s">
        <v>270</v>
      </c>
      <c r="Q277" s="37">
        <v>1.0</v>
      </c>
      <c r="AK277" s="37"/>
      <c r="AM277" s="37">
        <v>9.0</v>
      </c>
      <c r="AO277" s="37">
        <v>19.0</v>
      </c>
      <c r="AP277" s="37"/>
      <c r="AQ277" s="37">
        <v>109.0</v>
      </c>
      <c r="AS277" s="37">
        <v>215.0</v>
      </c>
      <c r="AT277" s="37"/>
      <c r="AU277" s="37"/>
      <c r="AX277" s="37">
        <v>1.0</v>
      </c>
      <c r="BB277" s="37"/>
      <c r="BC277" s="37">
        <v>1.0</v>
      </c>
      <c r="BK277" s="37" t="s">
        <v>271</v>
      </c>
      <c r="BL277" s="37"/>
      <c r="BM277" s="37" t="s">
        <v>272</v>
      </c>
    </row>
    <row r="278">
      <c r="A278" s="38">
        <v>2201.0</v>
      </c>
      <c r="B278" s="37" t="s">
        <v>265</v>
      </c>
      <c r="C278" s="37" t="s">
        <v>123</v>
      </c>
      <c r="D278" s="38" t="s">
        <v>266</v>
      </c>
      <c r="E278" s="37">
        <v>2015.0</v>
      </c>
      <c r="F278" s="37" t="s">
        <v>267</v>
      </c>
      <c r="G278" s="37" t="s">
        <v>268</v>
      </c>
      <c r="H278" s="37" t="s">
        <v>269</v>
      </c>
      <c r="J278" s="37">
        <v>2100.0</v>
      </c>
      <c r="K278" s="41">
        <v>22.0</v>
      </c>
      <c r="L278" s="37">
        <v>2005.0</v>
      </c>
      <c r="M278" s="37" t="s">
        <v>80</v>
      </c>
      <c r="P278" s="37" t="s">
        <v>270</v>
      </c>
      <c r="Q278" s="37">
        <v>1.0</v>
      </c>
      <c r="R278" s="37">
        <v>1.0</v>
      </c>
      <c r="AK278" s="37"/>
      <c r="AM278" s="37">
        <v>4.0</v>
      </c>
      <c r="AO278" s="37">
        <v>9.0</v>
      </c>
      <c r="AP278" s="37"/>
      <c r="AQ278" s="37">
        <v>57.0</v>
      </c>
      <c r="AS278" s="37">
        <v>128.0</v>
      </c>
      <c r="AU278" s="37"/>
      <c r="AX278" s="37">
        <v>1.0</v>
      </c>
      <c r="BB278" s="37"/>
      <c r="BC278" s="37"/>
      <c r="BE278" s="37">
        <v>1.0</v>
      </c>
      <c r="BK278" s="37" t="s">
        <v>271</v>
      </c>
      <c r="BL278" s="37"/>
      <c r="BM278" s="37" t="s">
        <v>272</v>
      </c>
    </row>
    <row r="279">
      <c r="A279" s="38">
        <v>1286.0</v>
      </c>
      <c r="B279" s="37" t="s">
        <v>273</v>
      </c>
      <c r="C279" s="37" t="s">
        <v>123</v>
      </c>
      <c r="D279" s="38" t="s">
        <v>274</v>
      </c>
      <c r="E279" s="37">
        <v>2018.0</v>
      </c>
      <c r="F279" s="37" t="s">
        <v>275</v>
      </c>
      <c r="G279" s="37" t="s">
        <v>276</v>
      </c>
      <c r="H279" s="37" t="s">
        <v>261</v>
      </c>
      <c r="J279" s="37">
        <v>2010.0</v>
      </c>
      <c r="K279" s="37">
        <v>51.0</v>
      </c>
      <c r="L279" s="37">
        <v>2005.0</v>
      </c>
      <c r="M279" s="37" t="s">
        <v>80</v>
      </c>
      <c r="N279" s="37">
        <v>14.0</v>
      </c>
      <c r="P279" s="37">
        <v>1.5</v>
      </c>
      <c r="Q279" s="37">
        <v>1.45</v>
      </c>
      <c r="X279" s="37">
        <v>1.0</v>
      </c>
      <c r="AJ279" s="37"/>
      <c r="AK279" s="37"/>
      <c r="AO279" s="37"/>
      <c r="AP279" s="37"/>
      <c r="AQ279" s="37"/>
      <c r="AU279" s="37"/>
      <c r="AV279" s="37"/>
      <c r="AW279" s="37"/>
      <c r="AX279" s="37"/>
      <c r="BB279" s="37"/>
      <c r="BC279" s="37"/>
      <c r="BE279" s="37"/>
      <c r="BK279" s="37" t="s">
        <v>277</v>
      </c>
      <c r="BL279" s="37"/>
      <c r="BM279" s="37" t="s">
        <v>278</v>
      </c>
    </row>
    <row r="280">
      <c r="A280" s="38">
        <v>1286.0</v>
      </c>
      <c r="B280" s="37" t="s">
        <v>273</v>
      </c>
      <c r="C280" s="37" t="s">
        <v>123</v>
      </c>
      <c r="D280" s="38" t="s">
        <v>274</v>
      </c>
      <c r="E280" s="37">
        <v>2018.0</v>
      </c>
      <c r="F280" s="37" t="s">
        <v>275</v>
      </c>
      <c r="G280" s="37" t="s">
        <v>276</v>
      </c>
      <c r="H280" s="37" t="s">
        <v>261</v>
      </c>
      <c r="J280" s="37">
        <v>2020.0</v>
      </c>
      <c r="K280" s="37">
        <v>64.0</v>
      </c>
      <c r="L280" s="37">
        <v>2005.0</v>
      </c>
      <c r="M280" s="37" t="s">
        <v>80</v>
      </c>
      <c r="N280" s="37">
        <v>18.0</v>
      </c>
      <c r="P280" s="37">
        <v>1.5</v>
      </c>
      <c r="Q280" s="37">
        <v>1.45</v>
      </c>
      <c r="X280" s="37">
        <v>1.0</v>
      </c>
      <c r="AJ280" s="37"/>
      <c r="AK280" s="37"/>
      <c r="AO280" s="37"/>
      <c r="AP280" s="37"/>
      <c r="AQ280" s="37"/>
      <c r="AU280" s="37"/>
      <c r="AV280" s="37"/>
      <c r="AW280" s="37"/>
      <c r="AX280" s="37"/>
      <c r="BB280" s="37"/>
      <c r="BC280" s="37"/>
      <c r="BE280" s="37"/>
      <c r="BK280" s="37" t="s">
        <v>277</v>
      </c>
      <c r="BL280" s="37"/>
      <c r="BM280" s="37" t="s">
        <v>278</v>
      </c>
    </row>
    <row r="281">
      <c r="A281" s="38">
        <v>1286.0</v>
      </c>
      <c r="B281" s="37" t="s">
        <v>273</v>
      </c>
      <c r="C281" s="37" t="s">
        <v>123</v>
      </c>
      <c r="D281" s="38" t="s">
        <v>274</v>
      </c>
      <c r="E281" s="37">
        <v>2018.0</v>
      </c>
      <c r="F281" s="37" t="s">
        <v>275</v>
      </c>
      <c r="G281" s="37" t="s">
        <v>276</v>
      </c>
      <c r="H281" s="37" t="s">
        <v>261</v>
      </c>
      <c r="J281" s="37">
        <v>2050.0</v>
      </c>
      <c r="K281" s="37">
        <v>165.0</v>
      </c>
      <c r="L281" s="37">
        <v>2005.0</v>
      </c>
      <c r="M281" s="37" t="s">
        <v>80</v>
      </c>
      <c r="N281" s="37">
        <v>51.0</v>
      </c>
      <c r="P281" s="37">
        <v>1.5</v>
      </c>
      <c r="Q281" s="37">
        <v>1.45</v>
      </c>
      <c r="X281" s="37">
        <v>1.0</v>
      </c>
      <c r="AJ281" s="37"/>
      <c r="AK281" s="37"/>
      <c r="AO281" s="37"/>
      <c r="AP281" s="37"/>
      <c r="AQ281" s="37"/>
      <c r="AU281" s="37"/>
      <c r="AV281" s="37"/>
      <c r="AW281" s="37"/>
      <c r="AX281" s="37"/>
      <c r="BB281" s="37"/>
      <c r="BC281" s="37"/>
      <c r="BE281" s="37"/>
      <c r="BK281" s="37" t="s">
        <v>277</v>
      </c>
      <c r="BL281" s="37"/>
      <c r="BM281" s="37" t="s">
        <v>278</v>
      </c>
    </row>
    <row r="282">
      <c r="A282" s="38">
        <v>1286.0</v>
      </c>
      <c r="B282" s="37" t="s">
        <v>273</v>
      </c>
      <c r="C282" s="37" t="s">
        <v>123</v>
      </c>
      <c r="D282" s="38" t="s">
        <v>274</v>
      </c>
      <c r="E282" s="37">
        <v>2018.0</v>
      </c>
      <c r="F282" s="37" t="s">
        <v>275</v>
      </c>
      <c r="G282" s="37" t="s">
        <v>276</v>
      </c>
      <c r="H282" s="37" t="s">
        <v>261</v>
      </c>
      <c r="J282" s="37">
        <v>2100.0</v>
      </c>
      <c r="K282" s="37">
        <v>502.0</v>
      </c>
      <c r="L282" s="37">
        <v>2005.0</v>
      </c>
      <c r="M282" s="37" t="s">
        <v>80</v>
      </c>
      <c r="N282" s="37">
        <v>142.0</v>
      </c>
      <c r="P282" s="37">
        <v>1.5</v>
      </c>
      <c r="Q282" s="37">
        <v>1.45</v>
      </c>
      <c r="X282" s="37">
        <v>1.0</v>
      </c>
      <c r="AJ282" s="37"/>
      <c r="AK282" s="37"/>
      <c r="AO282" s="37"/>
      <c r="AP282" s="37"/>
      <c r="AQ282" s="37"/>
      <c r="AU282" s="37"/>
      <c r="AV282" s="37"/>
      <c r="AW282" s="37"/>
      <c r="AX282" s="37"/>
      <c r="BB282" s="37"/>
      <c r="BC282" s="37"/>
      <c r="BE282" s="37"/>
      <c r="BK282" s="37" t="s">
        <v>277</v>
      </c>
      <c r="BL282" s="37"/>
      <c r="BM282" s="37" t="s">
        <v>278</v>
      </c>
    </row>
    <row r="283">
      <c r="A283" s="38">
        <v>2285.0</v>
      </c>
      <c r="B283" s="37" t="s">
        <v>279</v>
      </c>
      <c r="C283" s="37" t="s">
        <v>123</v>
      </c>
      <c r="D283" s="38" t="s">
        <v>280</v>
      </c>
      <c r="E283" s="37">
        <v>2015.0</v>
      </c>
      <c r="F283" s="37" t="s">
        <v>281</v>
      </c>
      <c r="G283" s="37"/>
      <c r="H283" s="37"/>
      <c r="J283" s="37">
        <v>2012.0</v>
      </c>
      <c r="K283" s="41">
        <f>311/44*12</f>
        <v>84.81818182</v>
      </c>
      <c r="L283" s="37">
        <v>2012.0</v>
      </c>
      <c r="M283" s="37" t="s">
        <v>80</v>
      </c>
      <c r="N283" s="37"/>
      <c r="O283" s="37">
        <v>3.0</v>
      </c>
      <c r="P283" s="37"/>
      <c r="Q283" s="37"/>
      <c r="R283" s="37">
        <v>1.0</v>
      </c>
      <c r="AX283" s="37"/>
      <c r="BE283" s="37"/>
      <c r="BK283" s="37" t="s">
        <v>282</v>
      </c>
      <c r="BL283" s="37"/>
      <c r="BM283" s="37"/>
    </row>
    <row r="284">
      <c r="A284" s="38">
        <v>2285.0</v>
      </c>
      <c r="B284" s="37" t="s">
        <v>279</v>
      </c>
      <c r="C284" s="37" t="s">
        <v>123</v>
      </c>
      <c r="D284" s="38" t="s">
        <v>280</v>
      </c>
      <c r="E284" s="37">
        <v>2015.0</v>
      </c>
      <c r="F284" s="37" t="s">
        <v>281</v>
      </c>
      <c r="G284" s="37"/>
      <c r="H284" s="37"/>
      <c r="J284" s="37">
        <v>2012.0</v>
      </c>
      <c r="K284" s="41">
        <f>217/44*12</f>
        <v>59.18181818</v>
      </c>
      <c r="L284" s="37">
        <v>2012.0</v>
      </c>
      <c r="M284" s="37" t="s">
        <v>80</v>
      </c>
      <c r="N284" s="37"/>
      <c r="O284" s="37">
        <v>3.5</v>
      </c>
      <c r="P284" s="37"/>
      <c r="Q284" s="37"/>
      <c r="R284" s="37">
        <v>1.0</v>
      </c>
      <c r="BK284" s="37" t="s">
        <v>282</v>
      </c>
      <c r="BL284" s="37"/>
    </row>
    <row r="285">
      <c r="A285" s="38">
        <v>2285.0</v>
      </c>
      <c r="B285" s="37" t="s">
        <v>279</v>
      </c>
      <c r="C285" s="37" t="s">
        <v>123</v>
      </c>
      <c r="D285" s="38" t="s">
        <v>280</v>
      </c>
      <c r="E285" s="37">
        <v>2015.0</v>
      </c>
      <c r="F285" s="37" t="s">
        <v>281</v>
      </c>
      <c r="J285" s="37">
        <v>2012.0</v>
      </c>
      <c r="K285" s="41">
        <f>292/44*12</f>
        <v>79.63636364</v>
      </c>
      <c r="L285" s="37">
        <v>2012.0</v>
      </c>
      <c r="M285" s="37" t="s">
        <v>80</v>
      </c>
      <c r="O285" s="37">
        <v>3.0</v>
      </c>
      <c r="R285" s="37">
        <v>1.0</v>
      </c>
      <c r="BK285" s="37" t="s">
        <v>282</v>
      </c>
      <c r="BL285" s="37"/>
      <c r="BM285" s="37" t="s">
        <v>283</v>
      </c>
    </row>
    <row r="286">
      <c r="A286" s="38">
        <v>2285.0</v>
      </c>
      <c r="B286" s="38" t="s">
        <v>279</v>
      </c>
      <c r="C286" s="38" t="s">
        <v>123</v>
      </c>
      <c r="D286" s="38" t="s">
        <v>280</v>
      </c>
      <c r="E286" s="38">
        <v>2015.0</v>
      </c>
      <c r="F286" s="38" t="s">
        <v>281</v>
      </c>
      <c r="J286" s="37">
        <v>2020.0</v>
      </c>
      <c r="K286" s="41">
        <f>317/44*12</f>
        <v>86.45454545</v>
      </c>
      <c r="L286" s="38">
        <v>2012.0</v>
      </c>
      <c r="M286" s="38" t="s">
        <v>80</v>
      </c>
      <c r="O286" s="38">
        <v>3.0</v>
      </c>
      <c r="R286" s="38">
        <v>1.0</v>
      </c>
      <c r="BK286" s="38" t="s">
        <v>282</v>
      </c>
    </row>
    <row r="287">
      <c r="A287" s="38">
        <v>2285.0</v>
      </c>
      <c r="B287" s="38" t="s">
        <v>279</v>
      </c>
      <c r="C287" s="38" t="s">
        <v>123</v>
      </c>
      <c r="D287" s="38" t="s">
        <v>280</v>
      </c>
      <c r="E287" s="38">
        <v>2015.0</v>
      </c>
      <c r="F287" s="38" t="s">
        <v>281</v>
      </c>
      <c r="J287" s="37">
        <v>2020.0</v>
      </c>
      <c r="K287" s="41">
        <f>224/44*12</f>
        <v>61.09090909</v>
      </c>
      <c r="L287" s="38">
        <v>2012.0</v>
      </c>
      <c r="M287" s="38" t="s">
        <v>80</v>
      </c>
      <c r="O287" s="38">
        <v>3.5</v>
      </c>
      <c r="R287" s="38">
        <v>1.0</v>
      </c>
      <c r="BK287" s="38" t="s">
        <v>282</v>
      </c>
    </row>
    <row r="288">
      <c r="A288" s="38">
        <v>2285.0</v>
      </c>
      <c r="B288" s="37" t="s">
        <v>279</v>
      </c>
      <c r="C288" s="37" t="s">
        <v>123</v>
      </c>
      <c r="D288" s="38" t="s">
        <v>280</v>
      </c>
      <c r="E288" s="37">
        <v>2015.0</v>
      </c>
      <c r="F288" s="37" t="s">
        <v>281</v>
      </c>
      <c r="J288" s="37">
        <v>2020.0</v>
      </c>
      <c r="K288" s="41">
        <f>302/44*12</f>
        <v>82.36363636</v>
      </c>
      <c r="L288" s="37">
        <v>2012.0</v>
      </c>
      <c r="M288" s="37" t="s">
        <v>80</v>
      </c>
      <c r="O288" s="37">
        <v>3.0</v>
      </c>
      <c r="R288" s="37">
        <v>1.0</v>
      </c>
      <c r="BK288" s="37" t="s">
        <v>282</v>
      </c>
      <c r="BL288" s="37"/>
      <c r="BM288" s="37" t="s">
        <v>283</v>
      </c>
    </row>
    <row r="289">
      <c r="A289" s="38">
        <v>2285.0</v>
      </c>
      <c r="B289" s="38" t="s">
        <v>279</v>
      </c>
      <c r="C289" s="38" t="s">
        <v>123</v>
      </c>
      <c r="D289" s="38" t="s">
        <v>280</v>
      </c>
      <c r="E289" s="38">
        <v>2015.0</v>
      </c>
      <c r="F289" s="38" t="s">
        <v>281</v>
      </c>
      <c r="J289" s="37">
        <v>2050.0</v>
      </c>
      <c r="K289" s="41">
        <f>333/44*12</f>
        <v>90.81818182</v>
      </c>
      <c r="L289" s="38">
        <v>2012.0</v>
      </c>
      <c r="M289" s="38" t="s">
        <v>80</v>
      </c>
      <c r="O289" s="38">
        <v>3.0</v>
      </c>
      <c r="R289" s="38">
        <v>1.0</v>
      </c>
      <c r="BK289" s="38" t="s">
        <v>282</v>
      </c>
    </row>
    <row r="290">
      <c r="A290" s="38">
        <v>2285.0</v>
      </c>
      <c r="B290" s="38" t="s">
        <v>279</v>
      </c>
      <c r="C290" s="38" t="s">
        <v>123</v>
      </c>
      <c r="D290" s="38" t="s">
        <v>280</v>
      </c>
      <c r="E290" s="38">
        <v>2015.0</v>
      </c>
      <c r="F290" s="38" t="s">
        <v>281</v>
      </c>
      <c r="J290" s="37">
        <v>2050.0</v>
      </c>
      <c r="K290" s="41">
        <f>248/44*12</f>
        <v>67.63636364</v>
      </c>
      <c r="L290" s="38">
        <v>2012.0</v>
      </c>
      <c r="M290" s="38" t="s">
        <v>80</v>
      </c>
      <c r="O290" s="38">
        <v>3.5</v>
      </c>
      <c r="R290" s="38">
        <v>1.0</v>
      </c>
      <c r="BK290" s="38" t="s">
        <v>282</v>
      </c>
    </row>
    <row r="291">
      <c r="A291" s="38">
        <v>2285.0</v>
      </c>
      <c r="B291" s="37" t="s">
        <v>279</v>
      </c>
      <c r="C291" s="37" t="s">
        <v>123</v>
      </c>
      <c r="D291" s="38" t="s">
        <v>280</v>
      </c>
      <c r="E291" s="37">
        <v>2015.0</v>
      </c>
      <c r="F291" s="37" t="s">
        <v>281</v>
      </c>
      <c r="J291" s="37">
        <v>2050.0</v>
      </c>
      <c r="K291" s="41">
        <f>334/44*12</f>
        <v>91.09090909</v>
      </c>
      <c r="L291" s="37">
        <v>2012.0</v>
      </c>
      <c r="M291" s="37" t="s">
        <v>80</v>
      </c>
      <c r="O291" s="37">
        <v>3.0</v>
      </c>
      <c r="R291" s="37">
        <v>1.0</v>
      </c>
      <c r="BK291" s="37" t="s">
        <v>282</v>
      </c>
      <c r="BL291" s="37"/>
      <c r="BM291" s="37" t="s">
        <v>283</v>
      </c>
    </row>
    <row r="292">
      <c r="A292" s="38">
        <v>2285.0</v>
      </c>
      <c r="B292" s="38" t="s">
        <v>279</v>
      </c>
      <c r="C292" s="38" t="s">
        <v>123</v>
      </c>
      <c r="D292" s="38" t="s">
        <v>280</v>
      </c>
      <c r="E292" s="38">
        <v>2015.0</v>
      </c>
      <c r="F292" s="38" t="s">
        <v>281</v>
      </c>
      <c r="J292" s="37">
        <v>2100.0</v>
      </c>
      <c r="K292" s="41">
        <f>338/44*12</f>
        <v>92.18181818</v>
      </c>
      <c r="L292" s="38">
        <v>2012.0</v>
      </c>
      <c r="M292" s="38" t="s">
        <v>80</v>
      </c>
      <c r="O292" s="38">
        <v>3.0</v>
      </c>
      <c r="R292" s="38">
        <v>1.0</v>
      </c>
      <c r="BK292" s="38" t="s">
        <v>282</v>
      </c>
    </row>
    <row r="293">
      <c r="A293" s="38">
        <v>2285.0</v>
      </c>
      <c r="B293" s="38" t="s">
        <v>279</v>
      </c>
      <c r="C293" s="38" t="s">
        <v>123</v>
      </c>
      <c r="D293" s="38" t="s">
        <v>280</v>
      </c>
      <c r="E293" s="38">
        <v>2015.0</v>
      </c>
      <c r="F293" s="38" t="s">
        <v>281</v>
      </c>
      <c r="J293" s="37">
        <v>2100.0</v>
      </c>
      <c r="K293" s="41">
        <f>278/44*12</f>
        <v>75.81818182</v>
      </c>
      <c r="L293" s="38">
        <v>2012.0</v>
      </c>
      <c r="M293" s="38" t="s">
        <v>80</v>
      </c>
      <c r="O293" s="38">
        <v>3.5</v>
      </c>
      <c r="R293" s="38">
        <v>1.0</v>
      </c>
      <c r="BK293" s="38" t="s">
        <v>282</v>
      </c>
    </row>
    <row r="294">
      <c r="A294" s="38">
        <v>2285.0</v>
      </c>
      <c r="B294" s="37" t="s">
        <v>279</v>
      </c>
      <c r="C294" s="37" t="s">
        <v>123</v>
      </c>
      <c r="D294" s="38" t="s">
        <v>280</v>
      </c>
      <c r="E294" s="37">
        <v>2015.0</v>
      </c>
      <c r="F294" s="37" t="s">
        <v>281</v>
      </c>
      <c r="J294" s="37">
        <v>2100.0</v>
      </c>
      <c r="K294" s="41">
        <f>373/44*12</f>
        <v>101.7272727</v>
      </c>
      <c r="L294" s="37">
        <v>2012.0</v>
      </c>
      <c r="M294" s="37" t="s">
        <v>80</v>
      </c>
      <c r="O294" s="37">
        <v>3.0</v>
      </c>
      <c r="R294" s="37">
        <v>1.0</v>
      </c>
      <c r="BK294" s="37" t="s">
        <v>282</v>
      </c>
      <c r="BL294" s="37"/>
      <c r="BM294" s="37" t="s">
        <v>283</v>
      </c>
    </row>
    <row r="295">
      <c r="A295" s="37">
        <v>3795.0</v>
      </c>
      <c r="B295" s="37" t="s">
        <v>284</v>
      </c>
      <c r="C295" s="37" t="s">
        <v>75</v>
      </c>
      <c r="D295" s="37" t="s">
        <v>285</v>
      </c>
      <c r="E295" s="37">
        <v>2011.0</v>
      </c>
      <c r="F295" s="37" t="s">
        <v>286</v>
      </c>
      <c r="G295" s="38" t="s">
        <v>89</v>
      </c>
      <c r="I295" s="37" t="s">
        <v>90</v>
      </c>
      <c r="J295" s="37">
        <v>2008.0</v>
      </c>
      <c r="K295" s="37">
        <v>131.0</v>
      </c>
      <c r="M295" s="37" t="s">
        <v>100</v>
      </c>
      <c r="N295" s="37">
        <v>102.0</v>
      </c>
      <c r="AL295" s="37">
        <v>12.0</v>
      </c>
      <c r="AP295" s="37">
        <v>57.0</v>
      </c>
      <c r="AT295" s="37">
        <v>374.0</v>
      </c>
      <c r="AV295" s="37">
        <v>841.0</v>
      </c>
      <c r="BB295" s="37"/>
      <c r="BC295" s="37">
        <v>1.0</v>
      </c>
      <c r="BK295" s="37" t="s">
        <v>287</v>
      </c>
      <c r="BM295" s="37" t="s">
        <v>288</v>
      </c>
    </row>
    <row r="296">
      <c r="A296" s="37">
        <v>3795.0</v>
      </c>
      <c r="B296" s="37" t="s">
        <v>284</v>
      </c>
      <c r="C296" s="37" t="s">
        <v>75</v>
      </c>
      <c r="D296" s="37" t="s">
        <v>285</v>
      </c>
      <c r="E296" s="37">
        <v>2011.0</v>
      </c>
      <c r="F296" s="37" t="s">
        <v>286</v>
      </c>
      <c r="G296" s="38" t="s">
        <v>89</v>
      </c>
      <c r="I296" s="37" t="s">
        <v>90</v>
      </c>
      <c r="J296" s="37">
        <v>2008.0</v>
      </c>
      <c r="K296" s="37">
        <v>146.0</v>
      </c>
      <c r="M296" s="37" t="s">
        <v>100</v>
      </c>
      <c r="N296" s="37">
        <v>102.0</v>
      </c>
      <c r="AL296" s="37">
        <v>11.0</v>
      </c>
      <c r="AP296" s="37">
        <v>57.0</v>
      </c>
      <c r="AT296" s="37">
        <v>409.0</v>
      </c>
      <c r="AV296" s="37">
        <v>564.0</v>
      </c>
      <c r="BB296" s="37"/>
      <c r="BC296" s="37">
        <v>1.0</v>
      </c>
      <c r="BK296" s="37" t="s">
        <v>289</v>
      </c>
      <c r="BM296" s="37" t="s">
        <v>288</v>
      </c>
    </row>
    <row r="297">
      <c r="A297" s="37">
        <v>3795.0</v>
      </c>
      <c r="B297" s="37" t="s">
        <v>284</v>
      </c>
      <c r="C297" s="37" t="s">
        <v>75</v>
      </c>
      <c r="D297" s="37" t="s">
        <v>285</v>
      </c>
      <c r="E297" s="37">
        <v>2011.0</v>
      </c>
      <c r="F297" s="37" t="s">
        <v>286</v>
      </c>
      <c r="G297" s="38" t="s">
        <v>89</v>
      </c>
      <c r="I297" s="37" t="s">
        <v>90</v>
      </c>
      <c r="J297" s="37">
        <v>2008.0</v>
      </c>
      <c r="K297" s="37">
        <v>188.0</v>
      </c>
      <c r="M297" s="37" t="s">
        <v>100</v>
      </c>
      <c r="N297" s="37">
        <v>102.0</v>
      </c>
      <c r="AL297" s="37">
        <v>12.0</v>
      </c>
      <c r="AP297" s="37">
        <v>54.0</v>
      </c>
      <c r="AT297" s="37">
        <v>564.0</v>
      </c>
      <c r="AV297" s="37">
        <v>2797.0</v>
      </c>
      <c r="BB297" s="37"/>
      <c r="BC297" s="37">
        <v>1.0</v>
      </c>
      <c r="BK297" s="37" t="s">
        <v>290</v>
      </c>
      <c r="BM297" s="37" t="s">
        <v>288</v>
      </c>
    </row>
    <row r="298">
      <c r="A298" s="37">
        <v>3795.0</v>
      </c>
      <c r="B298" s="37" t="s">
        <v>284</v>
      </c>
      <c r="C298" s="37" t="s">
        <v>75</v>
      </c>
      <c r="D298" s="37" t="s">
        <v>285</v>
      </c>
      <c r="E298" s="37">
        <v>2011.0</v>
      </c>
      <c r="F298" s="37" t="s">
        <v>286</v>
      </c>
      <c r="G298" s="38" t="s">
        <v>89</v>
      </c>
      <c r="I298" s="37" t="s">
        <v>90</v>
      </c>
      <c r="J298" s="37">
        <v>2008.0</v>
      </c>
      <c r="K298" s="37">
        <v>99.0</v>
      </c>
      <c r="M298" s="37" t="s">
        <v>100</v>
      </c>
      <c r="N298" s="37">
        <v>76.0</v>
      </c>
      <c r="AL298" s="37">
        <v>11.0</v>
      </c>
      <c r="AP298" s="37">
        <v>50.0</v>
      </c>
      <c r="AT298" s="37">
        <v>300.0</v>
      </c>
      <c r="AV298" s="37">
        <v>658.0</v>
      </c>
      <c r="BE298" s="37">
        <v>1.0</v>
      </c>
      <c r="BK298" s="37" t="s">
        <v>291</v>
      </c>
      <c r="BM298" s="37" t="s">
        <v>292</v>
      </c>
    </row>
    <row r="299">
      <c r="A299" s="37">
        <v>3795.0</v>
      </c>
      <c r="B299" s="37" t="s">
        <v>284</v>
      </c>
      <c r="C299" s="37" t="s">
        <v>75</v>
      </c>
      <c r="D299" s="37" t="s">
        <v>285</v>
      </c>
      <c r="E299" s="37">
        <v>2011.0</v>
      </c>
      <c r="F299" s="37" t="s">
        <v>286</v>
      </c>
      <c r="G299" s="38" t="s">
        <v>89</v>
      </c>
      <c r="I299" s="37" t="s">
        <v>90</v>
      </c>
      <c r="J299" s="37">
        <v>2008.0</v>
      </c>
      <c r="K299" s="37">
        <v>94.0</v>
      </c>
      <c r="M299" s="37" t="s">
        <v>100</v>
      </c>
      <c r="N299" s="37">
        <v>76.0</v>
      </c>
      <c r="AL299" s="37">
        <v>11.0</v>
      </c>
      <c r="AP299" s="37">
        <v>50.0</v>
      </c>
      <c r="AT299" s="37">
        <v>300.0</v>
      </c>
      <c r="AV299" s="37">
        <v>762.0</v>
      </c>
      <c r="BE299" s="37">
        <v>1.0</v>
      </c>
      <c r="BK299" s="37" t="s">
        <v>293</v>
      </c>
      <c r="BM299" s="37" t="s">
        <v>292</v>
      </c>
    </row>
    <row r="300">
      <c r="A300" s="37">
        <v>3795.0</v>
      </c>
      <c r="B300" s="37" t="s">
        <v>284</v>
      </c>
      <c r="C300" s="37" t="s">
        <v>75</v>
      </c>
      <c r="D300" s="37" t="s">
        <v>285</v>
      </c>
      <c r="E300" s="37">
        <v>2011.0</v>
      </c>
      <c r="F300" s="37" t="s">
        <v>286</v>
      </c>
      <c r="G300" s="38" t="s">
        <v>89</v>
      </c>
      <c r="I300" s="37" t="s">
        <v>90</v>
      </c>
      <c r="J300" s="37">
        <v>2008.0</v>
      </c>
      <c r="K300" s="37">
        <v>114.0</v>
      </c>
      <c r="M300" s="37" t="s">
        <v>100</v>
      </c>
      <c r="N300" s="37">
        <v>76.0</v>
      </c>
      <c r="AL300" s="37">
        <v>11.0</v>
      </c>
      <c r="AP300" s="37">
        <v>50.0</v>
      </c>
      <c r="AT300" s="37">
        <v>358.0</v>
      </c>
      <c r="AV300" s="37">
        <v>1421.0</v>
      </c>
      <c r="BE300" s="37">
        <v>1.0</v>
      </c>
      <c r="BK300" s="37" t="s">
        <v>294</v>
      </c>
      <c r="BM300" s="37" t="s">
        <v>292</v>
      </c>
    </row>
    <row r="301">
      <c r="A301" s="37">
        <v>3795.0</v>
      </c>
      <c r="B301" s="37" t="s">
        <v>284</v>
      </c>
      <c r="C301" s="37" t="s">
        <v>75</v>
      </c>
      <c r="D301" s="37" t="s">
        <v>285</v>
      </c>
      <c r="E301" s="37">
        <v>2011.0</v>
      </c>
      <c r="F301" s="37" t="s">
        <v>286</v>
      </c>
      <c r="G301" s="38" t="s">
        <v>89</v>
      </c>
      <c r="I301" s="37" t="s">
        <v>90</v>
      </c>
      <c r="J301" s="37">
        <v>2008.0</v>
      </c>
      <c r="K301" s="37">
        <v>135.0</v>
      </c>
      <c r="M301" s="37" t="s">
        <v>100</v>
      </c>
      <c r="N301" s="37">
        <v>102.0</v>
      </c>
      <c r="AL301" s="37">
        <v>12.0</v>
      </c>
      <c r="AP301" s="37">
        <v>58.0</v>
      </c>
      <c r="AT301" s="37">
        <v>489.0</v>
      </c>
      <c r="AV301" s="37">
        <v>1276.0</v>
      </c>
      <c r="BB301" s="37"/>
      <c r="BC301" s="37">
        <v>1.0</v>
      </c>
      <c r="BE301" s="37">
        <v>1.0</v>
      </c>
      <c r="BK301" s="37" t="s">
        <v>295</v>
      </c>
      <c r="BM301" s="37" t="s">
        <v>288</v>
      </c>
    </row>
    <row r="302">
      <c r="A302" s="37">
        <v>3795.0</v>
      </c>
      <c r="B302" s="37" t="s">
        <v>284</v>
      </c>
      <c r="C302" s="37" t="s">
        <v>75</v>
      </c>
      <c r="D302" s="37" t="s">
        <v>285</v>
      </c>
      <c r="E302" s="37">
        <v>2011.0</v>
      </c>
      <c r="F302" s="37" t="s">
        <v>286</v>
      </c>
      <c r="G302" s="38" t="s">
        <v>89</v>
      </c>
      <c r="I302" s="37" t="s">
        <v>90</v>
      </c>
      <c r="J302" s="37">
        <v>2008.0</v>
      </c>
      <c r="K302" s="37">
        <v>147.0</v>
      </c>
      <c r="M302" s="37" t="s">
        <v>100</v>
      </c>
      <c r="N302" s="37">
        <v>102.0</v>
      </c>
      <c r="AL302" s="37">
        <v>12.0</v>
      </c>
      <c r="AP302" s="37">
        <v>57.0</v>
      </c>
      <c r="AT302" s="37">
        <v>551.0</v>
      </c>
      <c r="AV302" s="37">
        <v>1660.0</v>
      </c>
      <c r="BB302" s="37"/>
      <c r="BC302" s="37">
        <v>1.0</v>
      </c>
      <c r="BE302" s="37">
        <v>1.0</v>
      </c>
      <c r="BK302" s="37" t="s">
        <v>296</v>
      </c>
      <c r="BM302" s="37" t="s">
        <v>288</v>
      </c>
    </row>
    <row r="303">
      <c r="A303" s="37">
        <v>3795.0</v>
      </c>
      <c r="B303" s="37" t="s">
        <v>284</v>
      </c>
      <c r="C303" s="37" t="s">
        <v>75</v>
      </c>
      <c r="D303" s="37" t="s">
        <v>285</v>
      </c>
      <c r="E303" s="37">
        <v>2011.0</v>
      </c>
      <c r="F303" s="37" t="s">
        <v>286</v>
      </c>
      <c r="G303" s="38" t="s">
        <v>89</v>
      </c>
      <c r="I303" s="37" t="s">
        <v>90</v>
      </c>
      <c r="J303" s="37">
        <v>2008.0</v>
      </c>
      <c r="K303" s="37">
        <v>218.0</v>
      </c>
      <c r="M303" s="37" t="s">
        <v>100</v>
      </c>
      <c r="N303" s="37">
        <v>102.0</v>
      </c>
      <c r="AL303" s="37">
        <v>11.0</v>
      </c>
      <c r="AP303" s="37">
        <v>55.0</v>
      </c>
      <c r="AT303" s="37">
        <v>839.0</v>
      </c>
      <c r="AV303" s="37">
        <v>3082.0</v>
      </c>
      <c r="BB303" s="37"/>
      <c r="BC303" s="37">
        <v>1.0</v>
      </c>
      <c r="BE303" s="37">
        <v>1.0</v>
      </c>
      <c r="BK303" s="37" t="s">
        <v>297</v>
      </c>
      <c r="BM303" s="37" t="s">
        <v>288</v>
      </c>
    </row>
    <row r="304">
      <c r="A304" s="37">
        <v>2532.0</v>
      </c>
      <c r="B304" s="37" t="s">
        <v>298</v>
      </c>
      <c r="C304" s="37" t="s">
        <v>75</v>
      </c>
      <c r="D304" s="37" t="s">
        <v>299</v>
      </c>
      <c r="E304" s="37">
        <v>2014.0</v>
      </c>
      <c r="F304" s="37" t="s">
        <v>300</v>
      </c>
      <c r="G304" s="37" t="s">
        <v>146</v>
      </c>
      <c r="I304" s="37" t="s">
        <v>79</v>
      </c>
      <c r="J304" s="37">
        <v>2010.0</v>
      </c>
      <c r="K304" s="37">
        <v>13.0</v>
      </c>
      <c r="L304" s="37">
        <v>2007.0</v>
      </c>
      <c r="M304" s="37" t="s">
        <v>301</v>
      </c>
      <c r="N304" s="37">
        <v>10.0</v>
      </c>
      <c r="P304" s="37" t="s">
        <v>302</v>
      </c>
      <c r="Q304" s="37">
        <v>2.0</v>
      </c>
      <c r="AJ304" s="37">
        <v>6.0</v>
      </c>
      <c r="AW304" s="37">
        <v>74.0</v>
      </c>
      <c r="BH304" s="37">
        <v>1.0</v>
      </c>
      <c r="BI304" s="37"/>
      <c r="BJ304" s="37"/>
      <c r="BK304" s="37" t="s">
        <v>303</v>
      </c>
      <c r="BM304" s="37" t="s">
        <v>304</v>
      </c>
    </row>
    <row r="305">
      <c r="A305" s="37">
        <v>1474.0</v>
      </c>
      <c r="B305" s="37" t="s">
        <v>305</v>
      </c>
      <c r="C305" s="37" t="s">
        <v>75</v>
      </c>
      <c r="D305" s="37" t="s">
        <v>306</v>
      </c>
      <c r="E305" s="37">
        <v>2017.0</v>
      </c>
      <c r="F305" s="37" t="s">
        <v>307</v>
      </c>
      <c r="H305" s="37" t="s">
        <v>146</v>
      </c>
      <c r="I305" s="37" t="s">
        <v>79</v>
      </c>
      <c r="J305" s="37">
        <v>2100.0</v>
      </c>
      <c r="K305" s="37">
        <v>37.0</v>
      </c>
      <c r="L305" s="37">
        <v>2015.0</v>
      </c>
      <c r="M305" s="37" t="s">
        <v>80</v>
      </c>
      <c r="N305" s="37">
        <v>33.0</v>
      </c>
      <c r="P305" s="37">
        <v>2.0</v>
      </c>
      <c r="Q305" s="37">
        <v>1.0</v>
      </c>
      <c r="X305" s="37">
        <v>1.0</v>
      </c>
      <c r="Y305" s="37">
        <v>1.0</v>
      </c>
      <c r="BK305" s="37" t="s">
        <v>308</v>
      </c>
    </row>
    <row r="306">
      <c r="A306" s="37">
        <v>341.0</v>
      </c>
      <c r="B306" s="37" t="s">
        <v>309</v>
      </c>
      <c r="C306" s="37" t="s">
        <v>75</v>
      </c>
      <c r="D306" s="37" t="s">
        <v>310</v>
      </c>
      <c r="E306" s="37">
        <v>2020.0</v>
      </c>
      <c r="F306" s="37" t="s">
        <v>311</v>
      </c>
      <c r="G306" s="37" t="s">
        <v>261</v>
      </c>
      <c r="I306" s="37" t="s">
        <v>90</v>
      </c>
      <c r="J306" s="37">
        <v>2020.0</v>
      </c>
      <c r="K306" s="37">
        <v>95.0</v>
      </c>
      <c r="M306" s="37" t="s">
        <v>80</v>
      </c>
      <c r="N306" s="37">
        <v>35.0</v>
      </c>
      <c r="P306" s="37">
        <v>1.5</v>
      </c>
      <c r="Q306" s="37"/>
      <c r="AC306" s="37">
        <v>1.0</v>
      </c>
      <c r="AD306" s="37"/>
      <c r="AF306" s="37"/>
      <c r="AJ306" s="37"/>
      <c r="AW306" s="37"/>
      <c r="BK306" s="37" t="s">
        <v>312</v>
      </c>
    </row>
    <row r="307">
      <c r="A307" s="37">
        <v>341.0</v>
      </c>
      <c r="B307" s="37" t="s">
        <v>309</v>
      </c>
      <c r="C307" s="37" t="s">
        <v>75</v>
      </c>
      <c r="D307" s="37" t="s">
        <v>310</v>
      </c>
      <c r="E307" s="37">
        <v>2020.0</v>
      </c>
      <c r="F307" s="37" t="s">
        <v>311</v>
      </c>
      <c r="G307" s="37" t="s">
        <v>261</v>
      </c>
      <c r="I307" s="37" t="s">
        <v>90</v>
      </c>
      <c r="J307" s="37">
        <v>2050.0</v>
      </c>
      <c r="K307" s="37">
        <v>200.0</v>
      </c>
      <c r="M307" s="37" t="s">
        <v>80</v>
      </c>
      <c r="N307" s="37">
        <v>90.0</v>
      </c>
      <c r="P307" s="37">
        <v>1.5</v>
      </c>
      <c r="Q307" s="37"/>
      <c r="AC307" s="37">
        <v>1.0</v>
      </c>
      <c r="AD307" s="37"/>
      <c r="AF307" s="37"/>
      <c r="AJ307" s="37"/>
      <c r="AW307" s="37"/>
      <c r="BK307" s="37" t="s">
        <v>312</v>
      </c>
    </row>
    <row r="308">
      <c r="A308" s="37">
        <v>341.0</v>
      </c>
      <c r="B308" s="37" t="s">
        <v>309</v>
      </c>
      <c r="C308" s="37" t="s">
        <v>75</v>
      </c>
      <c r="D308" s="37" t="s">
        <v>310</v>
      </c>
      <c r="E308" s="37">
        <v>2020.0</v>
      </c>
      <c r="F308" s="37" t="s">
        <v>311</v>
      </c>
      <c r="G308" s="37" t="s">
        <v>261</v>
      </c>
      <c r="I308" s="37" t="s">
        <v>90</v>
      </c>
      <c r="J308" s="37">
        <v>2075.0</v>
      </c>
      <c r="K308" s="37">
        <v>340.0</v>
      </c>
      <c r="M308" s="37" t="s">
        <v>80</v>
      </c>
      <c r="N308" s="37">
        <v>160.0</v>
      </c>
      <c r="P308" s="37">
        <v>1.5</v>
      </c>
      <c r="Q308" s="37"/>
      <c r="AC308" s="37">
        <v>1.0</v>
      </c>
      <c r="AD308" s="37"/>
      <c r="AF308" s="37"/>
      <c r="AJ308" s="37"/>
      <c r="AW308" s="37"/>
      <c r="BK308" s="37" t="s">
        <v>312</v>
      </c>
    </row>
    <row r="309">
      <c r="A309" s="37">
        <v>341.0</v>
      </c>
      <c r="B309" s="37" t="s">
        <v>309</v>
      </c>
      <c r="C309" s="37" t="s">
        <v>75</v>
      </c>
      <c r="D309" s="37" t="s">
        <v>310</v>
      </c>
      <c r="E309" s="37">
        <v>2020.0</v>
      </c>
      <c r="F309" s="37" t="s">
        <v>311</v>
      </c>
      <c r="G309" s="37" t="s">
        <v>261</v>
      </c>
      <c r="I309" s="37" t="s">
        <v>90</v>
      </c>
      <c r="J309" s="37">
        <v>2015.0</v>
      </c>
      <c r="K309" s="37">
        <v>26.0</v>
      </c>
      <c r="M309" s="37" t="s">
        <v>80</v>
      </c>
      <c r="N309" s="37">
        <v>33.0</v>
      </c>
      <c r="P309" s="37">
        <v>3.08</v>
      </c>
      <c r="AC309" s="37">
        <v>1.0</v>
      </c>
      <c r="AJ309" s="37">
        <v>20.0</v>
      </c>
      <c r="AW309" s="37">
        <v>29.0</v>
      </c>
      <c r="BB309" s="37"/>
      <c r="BC309" s="37"/>
      <c r="BE309" s="37"/>
      <c r="BH309" s="37">
        <v>1.0</v>
      </c>
      <c r="BI309" s="37"/>
      <c r="BJ309" s="37">
        <v>1.0</v>
      </c>
      <c r="BK309" s="37" t="s">
        <v>313</v>
      </c>
      <c r="BM309" s="37" t="s">
        <v>314</v>
      </c>
    </row>
    <row r="310">
      <c r="A310" s="37">
        <v>341.0</v>
      </c>
      <c r="B310" s="37" t="s">
        <v>309</v>
      </c>
      <c r="C310" s="37" t="s">
        <v>75</v>
      </c>
      <c r="D310" s="37" t="s">
        <v>310</v>
      </c>
      <c r="E310" s="37">
        <v>2020.0</v>
      </c>
      <c r="F310" s="37" t="s">
        <v>311</v>
      </c>
      <c r="G310" s="37" t="s">
        <v>261</v>
      </c>
      <c r="I310" s="37" t="s">
        <v>90</v>
      </c>
      <c r="J310" s="37">
        <v>2050.0</v>
      </c>
      <c r="K310" s="37">
        <v>65.0</v>
      </c>
      <c r="M310" s="37" t="s">
        <v>80</v>
      </c>
      <c r="N310" s="37">
        <v>85.0</v>
      </c>
      <c r="P310" s="37">
        <v>3.08</v>
      </c>
      <c r="AC310" s="37">
        <v>1.0</v>
      </c>
      <c r="BB310" s="37"/>
      <c r="BC310" s="37"/>
      <c r="BE310" s="37"/>
      <c r="BK310" s="37" t="s">
        <v>315</v>
      </c>
    </row>
    <row r="311">
      <c r="A311" s="37">
        <v>341.0</v>
      </c>
      <c r="B311" s="37" t="s">
        <v>309</v>
      </c>
      <c r="C311" s="37" t="s">
        <v>75</v>
      </c>
      <c r="D311" s="37" t="s">
        <v>310</v>
      </c>
      <c r="E311" s="37">
        <v>2020.0</v>
      </c>
      <c r="F311" s="37" t="s">
        <v>311</v>
      </c>
      <c r="G311" s="37" t="s">
        <v>261</v>
      </c>
      <c r="I311" s="37" t="s">
        <v>90</v>
      </c>
      <c r="J311" s="37">
        <v>2075.0</v>
      </c>
      <c r="K311" s="37">
        <v>148.0</v>
      </c>
      <c r="M311" s="37" t="s">
        <v>80</v>
      </c>
      <c r="N311" s="37">
        <v>162.0</v>
      </c>
      <c r="P311" s="37">
        <v>3.08</v>
      </c>
      <c r="AC311" s="37">
        <v>1.0</v>
      </c>
      <c r="AJ311" s="37">
        <v>83.0</v>
      </c>
      <c r="AW311" s="37">
        <v>158.0</v>
      </c>
      <c r="BB311" s="37"/>
      <c r="BC311" s="37"/>
      <c r="BE311" s="37"/>
      <c r="BH311" s="37">
        <v>1.0</v>
      </c>
      <c r="BI311" s="37"/>
      <c r="BJ311" s="37">
        <v>1.0</v>
      </c>
      <c r="BK311" s="37" t="s">
        <v>313</v>
      </c>
      <c r="BM311" s="37" t="s">
        <v>314</v>
      </c>
    </row>
    <row r="312">
      <c r="A312" s="37">
        <v>1992.0</v>
      </c>
      <c r="B312" s="37" t="s">
        <v>316</v>
      </c>
      <c r="C312" s="37" t="s">
        <v>104</v>
      </c>
      <c r="D312" s="37" t="s">
        <v>317</v>
      </c>
      <c r="E312" s="37">
        <v>2016.0</v>
      </c>
      <c r="F312" s="37" t="s">
        <v>318</v>
      </c>
      <c r="G312" s="37" t="s">
        <v>126</v>
      </c>
      <c r="H312" s="37" t="s">
        <v>84</v>
      </c>
      <c r="I312" s="37" t="s">
        <v>90</v>
      </c>
      <c r="J312" s="37">
        <v>2010.0</v>
      </c>
      <c r="K312" s="37">
        <v>42.0</v>
      </c>
      <c r="L312" s="37">
        <v>2010.0</v>
      </c>
      <c r="M312" s="37" t="s">
        <v>319</v>
      </c>
      <c r="N312" s="37">
        <v>42.0</v>
      </c>
      <c r="P312" s="37">
        <v>2.0</v>
      </c>
      <c r="Q312" s="37">
        <v>1.2</v>
      </c>
      <c r="AP312" s="37">
        <v>42.0</v>
      </c>
      <c r="BK312" s="37" t="s">
        <v>134</v>
      </c>
      <c r="BM312" s="43" t="s">
        <v>320</v>
      </c>
    </row>
    <row r="313">
      <c r="A313" s="37">
        <v>1992.0</v>
      </c>
      <c r="B313" s="37" t="s">
        <v>316</v>
      </c>
      <c r="C313" s="37" t="s">
        <v>104</v>
      </c>
      <c r="D313" s="37" t="s">
        <v>317</v>
      </c>
      <c r="E313" s="37">
        <v>2016.0</v>
      </c>
      <c r="F313" s="37" t="s">
        <v>318</v>
      </c>
      <c r="G313" s="37" t="s">
        <v>126</v>
      </c>
      <c r="H313" s="37" t="s">
        <v>84</v>
      </c>
      <c r="I313" s="37" t="s">
        <v>90</v>
      </c>
      <c r="J313" s="37">
        <v>2010.0</v>
      </c>
      <c r="K313" s="37">
        <v>47.0</v>
      </c>
      <c r="L313" s="37">
        <v>2010.0</v>
      </c>
      <c r="M313" s="37" t="s">
        <v>319</v>
      </c>
      <c r="N313" s="37">
        <v>42.0</v>
      </c>
      <c r="P313" s="37">
        <v>2.0</v>
      </c>
      <c r="Q313" s="37">
        <v>1.2</v>
      </c>
      <c r="AP313" s="37">
        <v>45.0</v>
      </c>
      <c r="BB313" s="37">
        <v>1.0</v>
      </c>
      <c r="BK313" s="37" t="s">
        <v>134</v>
      </c>
      <c r="BM313" s="43" t="s">
        <v>320</v>
      </c>
    </row>
    <row r="314">
      <c r="A314" s="37">
        <v>1992.0</v>
      </c>
      <c r="B314" s="37" t="s">
        <v>316</v>
      </c>
      <c r="C314" s="37" t="s">
        <v>104</v>
      </c>
      <c r="D314" s="37" t="s">
        <v>317</v>
      </c>
      <c r="E314" s="37">
        <v>2016.0</v>
      </c>
      <c r="F314" s="37" t="s">
        <v>318</v>
      </c>
      <c r="G314" s="37" t="s">
        <v>126</v>
      </c>
      <c r="H314" s="37" t="s">
        <v>84</v>
      </c>
      <c r="I314" s="37" t="s">
        <v>90</v>
      </c>
      <c r="J314" s="37">
        <v>2010.0</v>
      </c>
      <c r="K314" s="37">
        <v>56.0</v>
      </c>
      <c r="L314" s="37">
        <v>2010.0</v>
      </c>
      <c r="M314" s="37" t="s">
        <v>319</v>
      </c>
      <c r="N314" s="37">
        <v>42.0</v>
      </c>
      <c r="P314" s="37">
        <v>2.0</v>
      </c>
      <c r="Q314" s="37">
        <v>1.2</v>
      </c>
      <c r="AP314" s="37">
        <v>43.0</v>
      </c>
      <c r="BB314" s="37"/>
      <c r="BC314" s="37">
        <v>1.0</v>
      </c>
      <c r="BK314" s="37" t="s">
        <v>134</v>
      </c>
      <c r="BM314" s="43" t="s">
        <v>320</v>
      </c>
    </row>
    <row r="315">
      <c r="A315" s="37">
        <v>1992.0</v>
      </c>
      <c r="B315" s="37" t="s">
        <v>316</v>
      </c>
      <c r="C315" s="37" t="s">
        <v>104</v>
      </c>
      <c r="D315" s="37" t="s">
        <v>317</v>
      </c>
      <c r="E315" s="37">
        <v>2016.0</v>
      </c>
      <c r="F315" s="37" t="s">
        <v>318</v>
      </c>
      <c r="G315" s="37" t="s">
        <v>126</v>
      </c>
      <c r="H315" s="37" t="s">
        <v>84</v>
      </c>
      <c r="I315" s="37" t="s">
        <v>90</v>
      </c>
      <c r="J315" s="37">
        <v>2010.0</v>
      </c>
      <c r="K315" s="37">
        <v>57.0</v>
      </c>
      <c r="L315" s="37">
        <v>2010.0</v>
      </c>
      <c r="M315" s="37" t="s">
        <v>319</v>
      </c>
      <c r="N315" s="37">
        <v>42.0</v>
      </c>
      <c r="P315" s="37">
        <v>2.0</v>
      </c>
      <c r="Q315" s="37">
        <v>1.2</v>
      </c>
      <c r="AP315" s="37">
        <v>42.0</v>
      </c>
      <c r="BE315" s="37">
        <v>1.0</v>
      </c>
      <c r="BK315" s="37" t="s">
        <v>134</v>
      </c>
      <c r="BM315" s="43" t="s">
        <v>320</v>
      </c>
    </row>
    <row r="316">
      <c r="A316" s="37">
        <v>1992.0</v>
      </c>
      <c r="B316" s="37" t="s">
        <v>316</v>
      </c>
      <c r="C316" s="37" t="s">
        <v>104</v>
      </c>
      <c r="D316" s="37" t="s">
        <v>317</v>
      </c>
      <c r="E316" s="37">
        <v>2016.0</v>
      </c>
      <c r="F316" s="37" t="s">
        <v>318</v>
      </c>
      <c r="G316" s="37" t="s">
        <v>126</v>
      </c>
      <c r="H316" s="37" t="s">
        <v>84</v>
      </c>
      <c r="I316" s="37" t="s">
        <v>90</v>
      </c>
      <c r="J316" s="37">
        <v>2010.0</v>
      </c>
      <c r="K316" s="37">
        <v>49.0</v>
      </c>
      <c r="L316" s="37">
        <v>2010.0</v>
      </c>
      <c r="M316" s="37" t="s">
        <v>319</v>
      </c>
      <c r="N316" s="37">
        <v>42.0</v>
      </c>
      <c r="P316" s="37">
        <v>2.0</v>
      </c>
      <c r="Q316" s="37">
        <v>1.2</v>
      </c>
      <c r="AP316" s="37">
        <v>42.0</v>
      </c>
      <c r="BE316" s="37"/>
      <c r="BH316" s="37">
        <v>1.0</v>
      </c>
      <c r="BK316" s="37" t="s">
        <v>134</v>
      </c>
      <c r="BM316" s="43" t="s">
        <v>320</v>
      </c>
    </row>
    <row r="317">
      <c r="A317" s="37">
        <v>1992.0</v>
      </c>
      <c r="B317" s="37" t="s">
        <v>316</v>
      </c>
      <c r="C317" s="37" t="s">
        <v>104</v>
      </c>
      <c r="D317" s="37" t="s">
        <v>317</v>
      </c>
      <c r="E317" s="37">
        <v>2016.0</v>
      </c>
      <c r="F317" s="37" t="s">
        <v>318</v>
      </c>
      <c r="G317" s="37" t="s">
        <v>126</v>
      </c>
      <c r="H317" s="37" t="s">
        <v>84</v>
      </c>
      <c r="I317" s="37" t="s">
        <v>90</v>
      </c>
      <c r="J317" s="37">
        <v>2010.0</v>
      </c>
      <c r="K317" s="37">
        <v>62.0</v>
      </c>
      <c r="L317" s="37">
        <v>2010.0</v>
      </c>
      <c r="M317" s="37" t="s">
        <v>319</v>
      </c>
      <c r="N317" s="37">
        <v>42.0</v>
      </c>
      <c r="P317" s="37">
        <v>2.0</v>
      </c>
      <c r="Q317" s="37">
        <v>1.2</v>
      </c>
      <c r="AP317" s="37">
        <v>29.0</v>
      </c>
      <c r="BB317" s="37">
        <v>1.0</v>
      </c>
      <c r="BC317" s="37">
        <v>1.0</v>
      </c>
      <c r="BE317" s="37">
        <v>1.0</v>
      </c>
      <c r="BH317" s="37">
        <v>1.0</v>
      </c>
      <c r="BK317" s="37" t="s">
        <v>134</v>
      </c>
      <c r="BM317" s="43" t="s">
        <v>320</v>
      </c>
    </row>
    <row r="318">
      <c r="A318" s="37">
        <v>1992.0</v>
      </c>
      <c r="B318" s="37" t="s">
        <v>316</v>
      </c>
      <c r="C318" s="37" t="s">
        <v>104</v>
      </c>
      <c r="D318" s="37" t="s">
        <v>317</v>
      </c>
      <c r="E318" s="37">
        <v>2016.0</v>
      </c>
      <c r="F318" s="37" t="s">
        <v>318</v>
      </c>
      <c r="G318" s="37" t="s">
        <v>126</v>
      </c>
      <c r="H318" s="37" t="s">
        <v>84</v>
      </c>
      <c r="I318" s="37" t="s">
        <v>90</v>
      </c>
      <c r="J318" s="37">
        <v>2010.0</v>
      </c>
      <c r="K318" s="37">
        <v>734.0</v>
      </c>
      <c r="L318" s="37">
        <v>2010.0</v>
      </c>
      <c r="M318" s="37" t="s">
        <v>319</v>
      </c>
      <c r="N318" s="37">
        <v>42.0</v>
      </c>
      <c r="O318" s="37">
        <v>0.5</v>
      </c>
      <c r="P318" s="37"/>
      <c r="Q318" s="37"/>
      <c r="AP318" s="37">
        <v>402.0</v>
      </c>
      <c r="BB318" s="37">
        <v>1.0</v>
      </c>
      <c r="BC318" s="37">
        <v>1.0</v>
      </c>
      <c r="BE318" s="37">
        <v>1.0</v>
      </c>
      <c r="BH318" s="37">
        <v>1.0</v>
      </c>
      <c r="BK318" s="37" t="s">
        <v>134</v>
      </c>
      <c r="BM318" s="43" t="s">
        <v>320</v>
      </c>
    </row>
    <row r="319">
      <c r="A319" s="37">
        <v>1992.0</v>
      </c>
      <c r="B319" s="37" t="s">
        <v>316</v>
      </c>
      <c r="C319" s="37" t="s">
        <v>104</v>
      </c>
      <c r="D319" s="37" t="s">
        <v>317</v>
      </c>
      <c r="E319" s="37">
        <v>2016.0</v>
      </c>
      <c r="F319" s="37" t="s">
        <v>318</v>
      </c>
      <c r="G319" s="37" t="s">
        <v>126</v>
      </c>
      <c r="H319" s="37" t="s">
        <v>84</v>
      </c>
      <c r="I319" s="37" t="s">
        <v>90</v>
      </c>
      <c r="J319" s="37">
        <v>2010.0</v>
      </c>
      <c r="K319" s="37">
        <v>91.0</v>
      </c>
      <c r="L319" s="37">
        <v>2010.0</v>
      </c>
      <c r="M319" s="37" t="s">
        <v>319</v>
      </c>
      <c r="N319" s="37">
        <v>42.0</v>
      </c>
      <c r="O319" s="37">
        <v>1.0</v>
      </c>
      <c r="P319" s="37"/>
      <c r="Q319" s="37"/>
      <c r="AP319" s="37">
        <v>91.0</v>
      </c>
      <c r="BB319" s="37">
        <v>1.0</v>
      </c>
      <c r="BC319" s="37">
        <v>1.0</v>
      </c>
      <c r="BE319" s="37">
        <v>1.0</v>
      </c>
      <c r="BH319" s="37">
        <v>1.0</v>
      </c>
      <c r="BK319" s="37" t="s">
        <v>134</v>
      </c>
      <c r="BM319" s="43" t="s">
        <v>320</v>
      </c>
    </row>
    <row r="320">
      <c r="A320" s="37">
        <v>1992.0</v>
      </c>
      <c r="B320" s="37" t="s">
        <v>316</v>
      </c>
      <c r="C320" s="37" t="s">
        <v>104</v>
      </c>
      <c r="D320" s="37" t="s">
        <v>317</v>
      </c>
      <c r="E320" s="37">
        <v>2016.0</v>
      </c>
      <c r="F320" s="37" t="s">
        <v>318</v>
      </c>
      <c r="G320" s="37" t="s">
        <v>126</v>
      </c>
      <c r="H320" s="37" t="s">
        <v>84</v>
      </c>
      <c r="I320" s="37" t="s">
        <v>90</v>
      </c>
      <c r="J320" s="37">
        <v>2010.0</v>
      </c>
      <c r="K320" s="37">
        <v>47.0</v>
      </c>
      <c r="L320" s="37">
        <v>2010.0</v>
      </c>
      <c r="M320" s="37" t="s">
        <v>319</v>
      </c>
      <c r="N320" s="37">
        <v>42.0</v>
      </c>
      <c r="O320" s="37">
        <v>2.0</v>
      </c>
      <c r="P320" s="37"/>
      <c r="Q320" s="37"/>
      <c r="AP320" s="37">
        <v>26.0</v>
      </c>
      <c r="BB320" s="37">
        <v>1.0</v>
      </c>
      <c r="BC320" s="37">
        <v>1.0</v>
      </c>
      <c r="BE320" s="37">
        <v>1.0</v>
      </c>
      <c r="BH320" s="37">
        <v>1.0</v>
      </c>
      <c r="BK320" s="37" t="s">
        <v>134</v>
      </c>
      <c r="BM320" s="43" t="s">
        <v>320</v>
      </c>
    </row>
    <row r="321">
      <c r="A321" s="37">
        <v>1992.0</v>
      </c>
      <c r="B321" s="37" t="s">
        <v>316</v>
      </c>
      <c r="C321" s="37" t="s">
        <v>104</v>
      </c>
      <c r="D321" s="37" t="s">
        <v>317</v>
      </c>
      <c r="E321" s="37">
        <v>2016.0</v>
      </c>
      <c r="F321" s="37" t="s">
        <v>318</v>
      </c>
      <c r="G321" s="37" t="s">
        <v>126</v>
      </c>
      <c r="H321" s="37" t="s">
        <v>84</v>
      </c>
      <c r="I321" s="37" t="s">
        <v>90</v>
      </c>
      <c r="J321" s="37">
        <v>2010.0</v>
      </c>
      <c r="K321" s="37">
        <v>31.0</v>
      </c>
      <c r="L321" s="37">
        <v>2010.0</v>
      </c>
      <c r="M321" s="37" t="s">
        <v>319</v>
      </c>
      <c r="N321" s="37">
        <v>42.0</v>
      </c>
      <c r="O321" s="37">
        <v>3.0</v>
      </c>
      <c r="P321" s="37"/>
      <c r="Q321" s="37"/>
      <c r="AP321" s="37">
        <v>18.0</v>
      </c>
      <c r="BB321" s="37">
        <v>1.0</v>
      </c>
      <c r="BC321" s="37">
        <v>1.0</v>
      </c>
      <c r="BE321" s="37">
        <v>1.0</v>
      </c>
      <c r="BH321" s="37">
        <v>1.0</v>
      </c>
      <c r="BK321" s="37" t="s">
        <v>134</v>
      </c>
      <c r="BM321" s="43" t="s">
        <v>320</v>
      </c>
    </row>
    <row r="322">
      <c r="A322" s="37">
        <v>2523.0</v>
      </c>
      <c r="B322" s="37" t="s">
        <v>321</v>
      </c>
      <c r="C322" s="37" t="s">
        <v>104</v>
      </c>
      <c r="D322" s="37" t="s">
        <v>322</v>
      </c>
      <c r="E322" s="37">
        <v>2014.0</v>
      </c>
      <c r="F322" s="37" t="s">
        <v>323</v>
      </c>
      <c r="G322" s="37" t="s">
        <v>126</v>
      </c>
      <c r="K322" s="37">
        <v>7.0</v>
      </c>
      <c r="L322" s="37">
        <v>2010.0</v>
      </c>
      <c r="M322" s="37" t="s">
        <v>80</v>
      </c>
      <c r="N322" s="37">
        <v>7.0</v>
      </c>
      <c r="P322" s="37">
        <v>1.5</v>
      </c>
      <c r="Q322" s="37">
        <v>1.18</v>
      </c>
      <c r="BK322" s="37" t="s">
        <v>324</v>
      </c>
      <c r="BM322" s="37" t="s">
        <v>325</v>
      </c>
    </row>
    <row r="323">
      <c r="A323" s="37">
        <v>2523.0</v>
      </c>
      <c r="B323" s="37" t="s">
        <v>321</v>
      </c>
      <c r="C323" s="37" t="s">
        <v>104</v>
      </c>
      <c r="D323" s="37" t="s">
        <v>322</v>
      </c>
      <c r="E323" s="37">
        <v>2014.0</v>
      </c>
      <c r="F323" s="37" t="s">
        <v>323</v>
      </c>
      <c r="G323" s="37" t="s">
        <v>126</v>
      </c>
      <c r="K323" s="37">
        <v>26.0</v>
      </c>
      <c r="L323" s="37">
        <v>2010.0</v>
      </c>
      <c r="M323" s="37" t="s">
        <v>80</v>
      </c>
      <c r="N323" s="37">
        <v>26.0</v>
      </c>
      <c r="P323" s="37">
        <v>0.1</v>
      </c>
      <c r="Q323" s="37">
        <v>1.18</v>
      </c>
      <c r="BK323" s="37" t="s">
        <v>324</v>
      </c>
      <c r="BM323" s="37" t="s">
        <v>325</v>
      </c>
    </row>
    <row r="324">
      <c r="A324" s="37">
        <v>2523.0</v>
      </c>
      <c r="B324" s="37" t="s">
        <v>321</v>
      </c>
      <c r="C324" s="37" t="s">
        <v>104</v>
      </c>
      <c r="D324" s="37" t="s">
        <v>322</v>
      </c>
      <c r="E324" s="37">
        <v>2014.0</v>
      </c>
      <c r="F324" s="37" t="s">
        <v>323</v>
      </c>
      <c r="G324" s="37" t="s">
        <v>126</v>
      </c>
      <c r="K324" s="37">
        <v>8.0</v>
      </c>
      <c r="L324" s="37">
        <v>2010.0</v>
      </c>
      <c r="M324" s="37" t="s">
        <v>80</v>
      </c>
      <c r="N324" s="37">
        <v>7.0</v>
      </c>
      <c r="P324" s="37">
        <v>1.5</v>
      </c>
      <c r="Q324" s="37">
        <v>1.18</v>
      </c>
      <c r="Z324" s="37">
        <v>1.0</v>
      </c>
      <c r="BK324" s="37" t="s">
        <v>324</v>
      </c>
      <c r="BM324" s="37" t="s">
        <v>325</v>
      </c>
    </row>
    <row r="325">
      <c r="A325" s="37">
        <v>2523.0</v>
      </c>
      <c r="B325" s="37" t="s">
        <v>321</v>
      </c>
      <c r="C325" s="37" t="s">
        <v>104</v>
      </c>
      <c r="D325" s="37" t="s">
        <v>322</v>
      </c>
      <c r="E325" s="37">
        <v>2014.0</v>
      </c>
      <c r="F325" s="37" t="s">
        <v>323</v>
      </c>
      <c r="G325" s="37" t="s">
        <v>126</v>
      </c>
      <c r="K325" s="37">
        <v>8.0</v>
      </c>
      <c r="L325" s="37">
        <v>2010.0</v>
      </c>
      <c r="M325" s="37" t="s">
        <v>80</v>
      </c>
      <c r="N325" s="37">
        <v>7.0</v>
      </c>
      <c r="P325" s="37">
        <v>1.5</v>
      </c>
      <c r="Q325" s="37">
        <v>1.18</v>
      </c>
      <c r="Z325" s="37">
        <v>1.0</v>
      </c>
      <c r="BK325" s="37" t="s">
        <v>324</v>
      </c>
      <c r="BM325" s="37" t="s">
        <v>325</v>
      </c>
    </row>
    <row r="326">
      <c r="A326" s="37">
        <v>2523.0</v>
      </c>
      <c r="B326" s="37" t="s">
        <v>321</v>
      </c>
      <c r="C326" s="37" t="s">
        <v>104</v>
      </c>
      <c r="D326" s="37" t="s">
        <v>322</v>
      </c>
      <c r="E326" s="37">
        <v>2014.0</v>
      </c>
      <c r="F326" s="37" t="s">
        <v>323</v>
      </c>
      <c r="G326" s="37" t="s">
        <v>126</v>
      </c>
      <c r="K326" s="37">
        <v>8.0</v>
      </c>
      <c r="L326" s="37">
        <v>2010.0</v>
      </c>
      <c r="M326" s="37" t="s">
        <v>80</v>
      </c>
      <c r="N326" s="37">
        <v>7.0</v>
      </c>
      <c r="P326" s="37">
        <v>1.5</v>
      </c>
      <c r="Q326" s="37">
        <v>1.18</v>
      </c>
      <c r="Z326" s="37">
        <v>1.0</v>
      </c>
      <c r="BK326" s="37" t="s">
        <v>324</v>
      </c>
      <c r="BM326" s="37" t="s">
        <v>325</v>
      </c>
    </row>
    <row r="327">
      <c r="A327" s="37">
        <v>2523.0</v>
      </c>
      <c r="B327" s="37" t="s">
        <v>321</v>
      </c>
      <c r="C327" s="37" t="s">
        <v>104</v>
      </c>
      <c r="D327" s="37" t="s">
        <v>322</v>
      </c>
      <c r="E327" s="37">
        <v>2014.0</v>
      </c>
      <c r="F327" s="37" t="s">
        <v>323</v>
      </c>
      <c r="G327" s="37" t="s">
        <v>126</v>
      </c>
      <c r="K327" s="37">
        <v>8.0</v>
      </c>
      <c r="L327" s="37">
        <v>2010.0</v>
      </c>
      <c r="M327" s="37" t="s">
        <v>80</v>
      </c>
      <c r="N327" s="37">
        <v>7.0</v>
      </c>
      <c r="P327" s="37">
        <v>1.5</v>
      </c>
      <c r="Q327" s="37">
        <v>1.18</v>
      </c>
      <c r="Z327" s="37">
        <v>1.0</v>
      </c>
      <c r="BK327" s="37" t="s">
        <v>324</v>
      </c>
      <c r="BM327" s="37" t="s">
        <v>325</v>
      </c>
    </row>
    <row r="328">
      <c r="A328" s="37">
        <v>2523.0</v>
      </c>
      <c r="B328" s="37" t="s">
        <v>321</v>
      </c>
      <c r="C328" s="37" t="s">
        <v>104</v>
      </c>
      <c r="D328" s="37" t="s">
        <v>322</v>
      </c>
      <c r="E328" s="37">
        <v>2014.0</v>
      </c>
      <c r="F328" s="37" t="s">
        <v>323</v>
      </c>
      <c r="G328" s="37" t="s">
        <v>126</v>
      </c>
      <c r="K328" s="37">
        <v>8.0</v>
      </c>
      <c r="L328" s="37">
        <v>2010.0</v>
      </c>
      <c r="M328" s="37" t="s">
        <v>80</v>
      </c>
      <c r="N328" s="37">
        <v>7.0</v>
      </c>
      <c r="P328" s="37">
        <v>1.5</v>
      </c>
      <c r="Q328" s="37">
        <v>1.18</v>
      </c>
      <c r="Z328" s="37">
        <v>1.0</v>
      </c>
      <c r="BK328" s="37" t="s">
        <v>324</v>
      </c>
      <c r="BM328" s="37" t="s">
        <v>325</v>
      </c>
    </row>
    <row r="329">
      <c r="A329" s="37">
        <v>2523.0</v>
      </c>
      <c r="B329" s="37" t="s">
        <v>321</v>
      </c>
      <c r="C329" s="37" t="s">
        <v>104</v>
      </c>
      <c r="D329" s="37" t="s">
        <v>322</v>
      </c>
      <c r="E329" s="37">
        <v>2014.0</v>
      </c>
      <c r="F329" s="37" t="s">
        <v>323</v>
      </c>
      <c r="G329" s="37" t="s">
        <v>126</v>
      </c>
      <c r="K329" s="37">
        <v>54.0</v>
      </c>
      <c r="L329" s="37">
        <v>2010.0</v>
      </c>
      <c r="M329" s="37" t="s">
        <v>80</v>
      </c>
      <c r="N329" s="37">
        <v>26.0</v>
      </c>
      <c r="P329" s="37">
        <v>0.1</v>
      </c>
      <c r="Q329" s="37">
        <v>1.18</v>
      </c>
      <c r="Z329" s="37">
        <v>1.0</v>
      </c>
      <c r="BK329" s="37" t="s">
        <v>324</v>
      </c>
      <c r="BM329" s="37" t="s">
        <v>325</v>
      </c>
    </row>
    <row r="330">
      <c r="A330" s="37">
        <v>2523.0</v>
      </c>
      <c r="B330" s="37" t="s">
        <v>321</v>
      </c>
      <c r="C330" s="37" t="s">
        <v>104</v>
      </c>
      <c r="D330" s="37" t="s">
        <v>322</v>
      </c>
      <c r="E330" s="37">
        <v>2014.0</v>
      </c>
      <c r="F330" s="37" t="s">
        <v>323</v>
      </c>
      <c r="G330" s="37" t="s">
        <v>126</v>
      </c>
      <c r="K330" s="37">
        <v>50.0</v>
      </c>
      <c r="L330" s="37">
        <v>2010.0</v>
      </c>
      <c r="M330" s="37" t="s">
        <v>80</v>
      </c>
      <c r="N330" s="37">
        <v>26.0</v>
      </c>
      <c r="P330" s="37">
        <v>0.1</v>
      </c>
      <c r="Q330" s="37">
        <v>1.18</v>
      </c>
      <c r="Z330" s="37">
        <v>1.0</v>
      </c>
      <c r="BK330" s="37" t="s">
        <v>324</v>
      </c>
      <c r="BM330" s="37" t="s">
        <v>325</v>
      </c>
    </row>
    <row r="331">
      <c r="A331" s="37">
        <v>2523.0</v>
      </c>
      <c r="B331" s="37" t="s">
        <v>321</v>
      </c>
      <c r="C331" s="37" t="s">
        <v>104</v>
      </c>
      <c r="D331" s="37" t="s">
        <v>322</v>
      </c>
      <c r="E331" s="37">
        <v>2014.0</v>
      </c>
      <c r="F331" s="37" t="s">
        <v>323</v>
      </c>
      <c r="G331" s="37" t="s">
        <v>126</v>
      </c>
      <c r="K331" s="37">
        <v>57.0</v>
      </c>
      <c r="L331" s="37">
        <v>2010.0</v>
      </c>
      <c r="M331" s="37" t="s">
        <v>80</v>
      </c>
      <c r="N331" s="37">
        <v>26.0</v>
      </c>
      <c r="P331" s="37">
        <v>0.1</v>
      </c>
      <c r="Q331" s="37">
        <v>1.18</v>
      </c>
      <c r="Z331" s="37">
        <v>1.0</v>
      </c>
      <c r="BK331" s="37" t="s">
        <v>324</v>
      </c>
      <c r="BM331" s="37" t="s">
        <v>325</v>
      </c>
    </row>
    <row r="332">
      <c r="A332" s="37">
        <v>2523.0</v>
      </c>
      <c r="B332" s="37" t="s">
        <v>321</v>
      </c>
      <c r="C332" s="37" t="s">
        <v>104</v>
      </c>
      <c r="D332" s="37" t="s">
        <v>322</v>
      </c>
      <c r="E332" s="37">
        <v>2014.0</v>
      </c>
      <c r="F332" s="37" t="s">
        <v>323</v>
      </c>
      <c r="G332" s="37" t="s">
        <v>126</v>
      </c>
      <c r="K332" s="37">
        <v>58.0</v>
      </c>
      <c r="L332" s="37">
        <v>2010.0</v>
      </c>
      <c r="M332" s="37" t="s">
        <v>80</v>
      </c>
      <c r="N332" s="37">
        <v>26.0</v>
      </c>
      <c r="P332" s="37">
        <v>0.1</v>
      </c>
      <c r="Q332" s="37">
        <v>1.18</v>
      </c>
      <c r="Z332" s="37">
        <v>1.0</v>
      </c>
      <c r="BK332" s="37" t="s">
        <v>324</v>
      </c>
      <c r="BM332" s="37" t="s">
        <v>325</v>
      </c>
    </row>
    <row r="333">
      <c r="A333" s="37">
        <v>2523.0</v>
      </c>
      <c r="B333" s="37" t="s">
        <v>321</v>
      </c>
      <c r="C333" s="37" t="s">
        <v>104</v>
      </c>
      <c r="D333" s="37" t="s">
        <v>322</v>
      </c>
      <c r="E333" s="37">
        <v>2014.0</v>
      </c>
      <c r="F333" s="37" t="s">
        <v>323</v>
      </c>
      <c r="G333" s="37" t="s">
        <v>126</v>
      </c>
      <c r="K333" s="37">
        <v>59.0</v>
      </c>
      <c r="L333" s="37">
        <v>2010.0</v>
      </c>
      <c r="M333" s="37" t="s">
        <v>80</v>
      </c>
      <c r="N333" s="37">
        <v>26.0</v>
      </c>
      <c r="P333" s="37">
        <v>0.1</v>
      </c>
      <c r="Q333" s="37">
        <v>1.18</v>
      </c>
      <c r="Z333" s="37">
        <v>1.0</v>
      </c>
      <c r="BK333" s="37" t="s">
        <v>324</v>
      </c>
      <c r="BM333" s="37" t="s">
        <v>325</v>
      </c>
    </row>
    <row r="334">
      <c r="A334" s="37">
        <v>1902.0</v>
      </c>
      <c r="B334" s="37" t="s">
        <v>326</v>
      </c>
      <c r="C334" s="37" t="s">
        <v>75</v>
      </c>
      <c r="D334" s="37" t="s">
        <v>327</v>
      </c>
      <c r="E334" s="37">
        <v>2016.0</v>
      </c>
      <c r="F334" s="37" t="s">
        <v>328</v>
      </c>
      <c r="H334" s="37" t="s">
        <v>329</v>
      </c>
      <c r="I334" s="37" t="s">
        <v>90</v>
      </c>
      <c r="K334" s="37" t="s">
        <v>330</v>
      </c>
      <c r="L334" s="37">
        <v>1989.0</v>
      </c>
      <c r="M334" s="37" t="s">
        <v>100</v>
      </c>
      <c r="N334" s="37">
        <v>5.45</v>
      </c>
      <c r="O334" s="37" t="s">
        <v>302</v>
      </c>
      <c r="P334" s="37"/>
      <c r="AJ334" s="37">
        <v>1.44</v>
      </c>
      <c r="AW334" s="37">
        <v>51.51</v>
      </c>
      <c r="AX334" s="37">
        <v>1.0</v>
      </c>
      <c r="BK334" s="37" t="s">
        <v>331</v>
      </c>
      <c r="BM334" s="37" t="s">
        <v>332</v>
      </c>
    </row>
    <row r="335">
      <c r="A335" s="37">
        <v>1902.0</v>
      </c>
      <c r="B335" s="37" t="s">
        <v>326</v>
      </c>
      <c r="C335" s="37" t="s">
        <v>75</v>
      </c>
      <c r="D335" s="37" t="s">
        <v>327</v>
      </c>
      <c r="E335" s="37">
        <v>2016.0</v>
      </c>
      <c r="F335" s="37" t="s">
        <v>328</v>
      </c>
      <c r="H335" s="37" t="s">
        <v>329</v>
      </c>
      <c r="I335" s="37" t="s">
        <v>90</v>
      </c>
      <c r="K335" s="37" t="s">
        <v>330</v>
      </c>
      <c r="L335" s="37">
        <v>1989.0</v>
      </c>
      <c r="M335" s="37" t="s">
        <v>100</v>
      </c>
      <c r="N335" s="37">
        <v>4.77</v>
      </c>
      <c r="O335" s="37" t="s">
        <v>302</v>
      </c>
      <c r="AJ335" s="37">
        <v>3.25</v>
      </c>
      <c r="AW335" s="37">
        <v>10.85</v>
      </c>
      <c r="AX335" s="37">
        <v>1.0</v>
      </c>
      <c r="BK335" s="37" t="s">
        <v>333</v>
      </c>
      <c r="BM335" s="37" t="s">
        <v>332</v>
      </c>
    </row>
    <row r="336">
      <c r="A336" s="37">
        <v>1902.0</v>
      </c>
      <c r="B336" s="37" t="s">
        <v>326</v>
      </c>
      <c r="C336" s="37" t="s">
        <v>75</v>
      </c>
      <c r="D336" s="37" t="s">
        <v>327</v>
      </c>
      <c r="E336" s="37">
        <v>2016.0</v>
      </c>
      <c r="F336" s="37" t="s">
        <v>328</v>
      </c>
      <c r="H336" s="37" t="s">
        <v>329</v>
      </c>
      <c r="I336" s="37" t="s">
        <v>90</v>
      </c>
      <c r="K336" s="37" t="s">
        <v>330</v>
      </c>
      <c r="L336" s="37">
        <v>1989.0</v>
      </c>
      <c r="M336" s="37" t="s">
        <v>100</v>
      </c>
      <c r="N336" s="37">
        <v>3.93</v>
      </c>
      <c r="O336" s="37" t="s">
        <v>302</v>
      </c>
      <c r="AJ336" s="37">
        <v>1.47</v>
      </c>
      <c r="AW336" s="37">
        <v>24.32</v>
      </c>
      <c r="AX336" s="37">
        <v>1.0</v>
      </c>
      <c r="BK336" s="37" t="s">
        <v>334</v>
      </c>
      <c r="BM336" s="37" t="s">
        <v>332</v>
      </c>
    </row>
    <row r="337">
      <c r="A337" s="37">
        <v>1599.0</v>
      </c>
      <c r="B337" s="37" t="s">
        <v>335</v>
      </c>
      <c r="C337" s="37" t="s">
        <v>75</v>
      </c>
      <c r="D337" s="37" t="s">
        <v>336</v>
      </c>
      <c r="E337" s="37">
        <v>2017.0</v>
      </c>
      <c r="F337" s="37" t="s">
        <v>337</v>
      </c>
      <c r="G337" s="37" t="s">
        <v>338</v>
      </c>
      <c r="I337" s="37" t="s">
        <v>79</v>
      </c>
      <c r="J337" s="37">
        <v>2020.0</v>
      </c>
      <c r="K337" s="37">
        <v>28.92</v>
      </c>
      <c r="M337" s="37" t="s">
        <v>339</v>
      </c>
      <c r="N337" s="37">
        <v>56.92</v>
      </c>
      <c r="O337" s="37">
        <v>2.5</v>
      </c>
      <c r="AN337" s="37">
        <v>5.44</v>
      </c>
      <c r="AR337" s="37">
        <v>52.4</v>
      </c>
      <c r="BC337" s="37">
        <v>1.0</v>
      </c>
      <c r="BK337" s="37" t="s">
        <v>340</v>
      </c>
      <c r="BM337" s="37" t="s">
        <v>341</v>
      </c>
    </row>
    <row r="338">
      <c r="A338" s="37">
        <v>1599.0</v>
      </c>
      <c r="B338" s="37" t="s">
        <v>335</v>
      </c>
      <c r="C338" s="37" t="s">
        <v>75</v>
      </c>
      <c r="D338" s="37" t="s">
        <v>336</v>
      </c>
      <c r="E338" s="37">
        <v>2017.0</v>
      </c>
      <c r="F338" s="37" t="s">
        <v>337</v>
      </c>
      <c r="G338" s="37" t="s">
        <v>338</v>
      </c>
      <c r="I338" s="37" t="s">
        <v>79</v>
      </c>
      <c r="J338" s="37">
        <v>2020.0</v>
      </c>
      <c r="K338" s="37">
        <v>19.66</v>
      </c>
      <c r="M338" s="37" t="s">
        <v>339</v>
      </c>
      <c r="N338" s="37">
        <v>37.79</v>
      </c>
      <c r="O338" s="37">
        <v>3.0</v>
      </c>
      <c r="AN338" s="37">
        <v>3.1</v>
      </c>
      <c r="AR338" s="37">
        <v>34.22</v>
      </c>
      <c r="BC338" s="37">
        <v>1.0</v>
      </c>
      <c r="BK338" s="37" t="s">
        <v>340</v>
      </c>
      <c r="BM338" s="37" t="s">
        <v>341</v>
      </c>
    </row>
    <row r="339">
      <c r="A339" s="37">
        <v>1599.0</v>
      </c>
      <c r="B339" s="37" t="s">
        <v>335</v>
      </c>
      <c r="C339" s="37" t="s">
        <v>75</v>
      </c>
      <c r="D339" s="37" t="s">
        <v>336</v>
      </c>
      <c r="E339" s="37">
        <v>2017.0</v>
      </c>
      <c r="F339" s="37" t="s">
        <v>337</v>
      </c>
      <c r="G339" s="37" t="s">
        <v>338</v>
      </c>
      <c r="I339" s="37" t="s">
        <v>79</v>
      </c>
      <c r="J339" s="37">
        <v>2020.0</v>
      </c>
      <c r="K339" s="37">
        <v>6.86</v>
      </c>
      <c r="M339" s="37" t="s">
        <v>339</v>
      </c>
      <c r="N339" s="37">
        <v>12.1</v>
      </c>
      <c r="O339" s="37">
        <v>5.0</v>
      </c>
      <c r="AN339" s="37">
        <v>1.96</v>
      </c>
      <c r="AR339" s="37">
        <v>10.7</v>
      </c>
      <c r="BC339" s="37">
        <v>1.0</v>
      </c>
      <c r="BK339" s="37" t="s">
        <v>340</v>
      </c>
      <c r="BM339" s="37" t="s">
        <v>341</v>
      </c>
    </row>
    <row r="340">
      <c r="A340" s="37">
        <v>1599.0</v>
      </c>
      <c r="B340" s="37" t="s">
        <v>335</v>
      </c>
      <c r="C340" s="37" t="s">
        <v>75</v>
      </c>
      <c r="D340" s="37" t="s">
        <v>336</v>
      </c>
      <c r="E340" s="37">
        <v>2017.0</v>
      </c>
      <c r="F340" s="37" t="s">
        <v>337</v>
      </c>
      <c r="G340" s="37" t="s">
        <v>338</v>
      </c>
      <c r="I340" s="37" t="s">
        <v>79</v>
      </c>
      <c r="J340" s="37">
        <v>2020.0</v>
      </c>
      <c r="K340" s="37">
        <v>3.57</v>
      </c>
      <c r="M340" s="37" t="s">
        <v>339</v>
      </c>
      <c r="N340" s="37">
        <v>5.87</v>
      </c>
      <c r="O340" s="37">
        <v>7.0</v>
      </c>
      <c r="AN340" s="37">
        <v>1.9</v>
      </c>
      <c r="AR340" s="37">
        <v>5.24</v>
      </c>
      <c r="BC340" s="37">
        <v>1.0</v>
      </c>
      <c r="BK340" s="37" t="s">
        <v>340</v>
      </c>
      <c r="BM340" s="37" t="s">
        <v>341</v>
      </c>
    </row>
    <row r="341">
      <c r="A341" s="37">
        <v>1599.0</v>
      </c>
      <c r="B341" s="37" t="s">
        <v>335</v>
      </c>
      <c r="C341" s="37" t="s">
        <v>75</v>
      </c>
      <c r="D341" s="37" t="s">
        <v>336</v>
      </c>
      <c r="E341" s="37">
        <v>2017.0</v>
      </c>
      <c r="F341" s="37" t="s">
        <v>337</v>
      </c>
      <c r="G341" s="37" t="s">
        <v>338</v>
      </c>
      <c r="I341" s="37" t="s">
        <v>79</v>
      </c>
      <c r="J341" s="37">
        <v>2050.0</v>
      </c>
      <c r="K341" s="37">
        <v>45.34</v>
      </c>
      <c r="M341" s="37" t="s">
        <v>339</v>
      </c>
      <c r="N341" s="37">
        <v>87.7</v>
      </c>
      <c r="O341" s="37">
        <v>2.5</v>
      </c>
      <c r="AN341" s="37">
        <v>8.51</v>
      </c>
      <c r="AR341" s="37">
        <v>82.17</v>
      </c>
      <c r="BC341" s="37">
        <v>1.0</v>
      </c>
      <c r="BK341" s="37" t="s">
        <v>340</v>
      </c>
      <c r="BM341" s="37" t="s">
        <v>341</v>
      </c>
    </row>
    <row r="342">
      <c r="A342" s="37">
        <v>1599.0</v>
      </c>
      <c r="B342" s="37" t="s">
        <v>335</v>
      </c>
      <c r="C342" s="37" t="s">
        <v>75</v>
      </c>
      <c r="D342" s="37" t="s">
        <v>336</v>
      </c>
      <c r="E342" s="37">
        <v>2017.0</v>
      </c>
      <c r="F342" s="37" t="s">
        <v>337</v>
      </c>
      <c r="G342" s="37" t="s">
        <v>338</v>
      </c>
      <c r="I342" s="37" t="s">
        <v>79</v>
      </c>
      <c r="J342" s="37">
        <v>2050.0</v>
      </c>
      <c r="K342" s="37">
        <v>32.51</v>
      </c>
      <c r="M342" s="37" t="s">
        <v>339</v>
      </c>
      <c r="N342" s="37">
        <v>61.72</v>
      </c>
      <c r="O342" s="37">
        <v>3.0</v>
      </c>
      <c r="AN342" s="37">
        <v>8.53</v>
      </c>
      <c r="AR342" s="37">
        <v>56.49</v>
      </c>
      <c r="BC342" s="37">
        <v>1.0</v>
      </c>
      <c r="BK342" s="37" t="s">
        <v>340</v>
      </c>
      <c r="BM342" s="37" t="s">
        <v>341</v>
      </c>
    </row>
    <row r="343">
      <c r="A343" s="37">
        <v>1599.0</v>
      </c>
      <c r="B343" s="37" t="s">
        <v>335</v>
      </c>
      <c r="C343" s="37" t="s">
        <v>75</v>
      </c>
      <c r="D343" s="37" t="s">
        <v>336</v>
      </c>
      <c r="E343" s="37">
        <v>2017.0</v>
      </c>
      <c r="F343" s="37" t="s">
        <v>337</v>
      </c>
      <c r="G343" s="37" t="s">
        <v>338</v>
      </c>
      <c r="I343" s="37" t="s">
        <v>79</v>
      </c>
      <c r="J343" s="37">
        <v>2050.0</v>
      </c>
      <c r="K343" s="37">
        <v>13.03</v>
      </c>
      <c r="M343" s="37" t="s">
        <v>339</v>
      </c>
      <c r="N343" s="37">
        <v>23.06</v>
      </c>
      <c r="O343" s="37">
        <v>5.0</v>
      </c>
      <c r="AN343" s="37">
        <v>5.57</v>
      </c>
      <c r="AR343" s="37">
        <v>20.49</v>
      </c>
      <c r="BC343" s="37">
        <v>1.0</v>
      </c>
      <c r="BK343" s="37" t="s">
        <v>340</v>
      </c>
      <c r="BM343" s="37" t="s">
        <v>341</v>
      </c>
    </row>
    <row r="344">
      <c r="A344" s="37">
        <v>1599.0</v>
      </c>
      <c r="B344" s="37" t="s">
        <v>335</v>
      </c>
      <c r="C344" s="37" t="s">
        <v>75</v>
      </c>
      <c r="D344" s="37" t="s">
        <v>336</v>
      </c>
      <c r="E344" s="37">
        <v>2017.0</v>
      </c>
      <c r="F344" s="37" t="s">
        <v>337</v>
      </c>
      <c r="G344" s="37" t="s">
        <v>338</v>
      </c>
      <c r="I344" s="37" t="s">
        <v>79</v>
      </c>
      <c r="J344" s="37">
        <v>2050.0</v>
      </c>
      <c r="K344" s="37">
        <v>7.32</v>
      </c>
      <c r="M344" s="37" t="s">
        <v>339</v>
      </c>
      <c r="N344" s="37">
        <v>12.25</v>
      </c>
      <c r="O344" s="37">
        <v>7.0</v>
      </c>
      <c r="AN344" s="37">
        <v>3.68</v>
      </c>
      <c r="AR344" s="37">
        <v>10.96</v>
      </c>
      <c r="BC344" s="37">
        <v>1.0</v>
      </c>
      <c r="BK344" s="37" t="s">
        <v>340</v>
      </c>
      <c r="BM344" s="37" t="s">
        <v>341</v>
      </c>
    </row>
    <row r="345">
      <c r="A345" s="37">
        <v>1599.0</v>
      </c>
      <c r="B345" s="37" t="s">
        <v>335</v>
      </c>
      <c r="C345" s="37" t="s">
        <v>75</v>
      </c>
      <c r="D345" s="37" t="s">
        <v>336</v>
      </c>
      <c r="E345" s="37">
        <v>2017.0</v>
      </c>
      <c r="F345" s="37" t="s">
        <v>337</v>
      </c>
      <c r="G345" s="37" t="s">
        <v>342</v>
      </c>
      <c r="I345" s="37" t="s">
        <v>79</v>
      </c>
      <c r="J345" s="37">
        <v>2020.0</v>
      </c>
      <c r="K345" s="37">
        <v>5.86</v>
      </c>
      <c r="M345" s="37" t="s">
        <v>339</v>
      </c>
      <c r="N345" s="37">
        <v>32.9</v>
      </c>
      <c r="O345" s="37">
        <v>2.5</v>
      </c>
      <c r="AN345" s="37">
        <v>-74.31</v>
      </c>
      <c r="AR345" s="37">
        <v>86.03</v>
      </c>
      <c r="BC345" s="37">
        <v>1.0</v>
      </c>
      <c r="BK345" s="37" t="s">
        <v>343</v>
      </c>
      <c r="BM345" s="37" t="s">
        <v>341</v>
      </c>
    </row>
    <row r="346">
      <c r="A346" s="37">
        <v>1599.0</v>
      </c>
      <c r="B346" s="37" t="s">
        <v>335</v>
      </c>
      <c r="C346" s="37" t="s">
        <v>75</v>
      </c>
      <c r="D346" s="37" t="s">
        <v>336</v>
      </c>
      <c r="E346" s="37">
        <v>2017.0</v>
      </c>
      <c r="F346" s="37" t="s">
        <v>337</v>
      </c>
      <c r="G346" s="37" t="s">
        <v>342</v>
      </c>
      <c r="I346" s="37" t="s">
        <v>79</v>
      </c>
      <c r="J346" s="37">
        <v>2020.0</v>
      </c>
      <c r="K346" s="37">
        <v>3.23</v>
      </c>
      <c r="M346" s="37" t="s">
        <v>339</v>
      </c>
      <c r="N346" s="37">
        <v>19.33</v>
      </c>
      <c r="O346" s="37">
        <v>3.0</v>
      </c>
      <c r="AN346" s="37">
        <v>-49.38</v>
      </c>
      <c r="AR346" s="37">
        <v>58.43</v>
      </c>
      <c r="BC346" s="37">
        <v>1.0</v>
      </c>
      <c r="BK346" s="37" t="s">
        <v>343</v>
      </c>
      <c r="BM346" s="37" t="s">
        <v>341</v>
      </c>
    </row>
    <row r="347">
      <c r="A347" s="37">
        <v>1599.0</v>
      </c>
      <c r="B347" s="37" t="s">
        <v>335</v>
      </c>
      <c r="C347" s="37" t="s">
        <v>75</v>
      </c>
      <c r="D347" s="37" t="s">
        <v>336</v>
      </c>
      <c r="E347" s="37">
        <v>2017.0</v>
      </c>
      <c r="F347" s="37" t="s">
        <v>337</v>
      </c>
      <c r="G347" s="37" t="s">
        <v>342</v>
      </c>
      <c r="I347" s="37" t="s">
        <v>79</v>
      </c>
      <c r="J347" s="37">
        <v>2020.0</v>
      </c>
      <c r="K347" s="37">
        <v>-0.47</v>
      </c>
      <c r="M347" s="37" t="s">
        <v>339</v>
      </c>
      <c r="N347" s="37">
        <v>2.54</v>
      </c>
      <c r="O347" s="37">
        <v>5.0</v>
      </c>
      <c r="AN347" s="37">
        <v>-11.74</v>
      </c>
      <c r="AR347" s="37">
        <v>10.8</v>
      </c>
      <c r="BC347" s="37">
        <v>1.0</v>
      </c>
      <c r="BK347" s="37" t="s">
        <v>343</v>
      </c>
      <c r="BM347" s="37" t="s">
        <v>341</v>
      </c>
    </row>
    <row r="348">
      <c r="A348" s="37">
        <v>1599.0</v>
      </c>
      <c r="B348" s="37" t="s">
        <v>335</v>
      </c>
      <c r="C348" s="37" t="s">
        <v>75</v>
      </c>
      <c r="D348" s="37" t="s">
        <v>336</v>
      </c>
      <c r="E348" s="37">
        <v>2017.0</v>
      </c>
      <c r="F348" s="37" t="s">
        <v>337</v>
      </c>
      <c r="G348" s="37" t="s">
        <v>342</v>
      </c>
      <c r="I348" s="37" t="s">
        <v>79</v>
      </c>
      <c r="J348" s="37">
        <v>2020.0</v>
      </c>
      <c r="K348" s="37">
        <v>-1.1</v>
      </c>
      <c r="M348" s="37" t="s">
        <v>339</v>
      </c>
      <c r="N348" s="37">
        <v>-0.37</v>
      </c>
      <c r="O348" s="37">
        <v>7.0</v>
      </c>
      <c r="AN348" s="37">
        <v>-4.61</v>
      </c>
      <c r="AR348" s="37">
        <v>2.41</v>
      </c>
      <c r="BC348" s="37">
        <v>1.0</v>
      </c>
      <c r="BK348" s="37" t="s">
        <v>343</v>
      </c>
      <c r="BM348" s="37" t="s">
        <v>341</v>
      </c>
    </row>
    <row r="349">
      <c r="A349" s="37">
        <v>1599.0</v>
      </c>
      <c r="B349" s="37" t="s">
        <v>335</v>
      </c>
      <c r="C349" s="37" t="s">
        <v>75</v>
      </c>
      <c r="D349" s="37" t="s">
        <v>336</v>
      </c>
      <c r="E349" s="37">
        <v>2017.0</v>
      </c>
      <c r="F349" s="37" t="s">
        <v>337</v>
      </c>
      <c r="G349" s="37" t="s">
        <v>342</v>
      </c>
      <c r="I349" s="37" t="s">
        <v>79</v>
      </c>
      <c r="J349" s="37">
        <v>2050.0</v>
      </c>
      <c r="K349" s="37">
        <v>7.53</v>
      </c>
      <c r="M349" s="37" t="s">
        <v>339</v>
      </c>
      <c r="N349" s="37">
        <v>42.98</v>
      </c>
      <c r="O349" s="37">
        <v>2.5</v>
      </c>
      <c r="AN349" s="37">
        <v>-113.67</v>
      </c>
      <c r="AR349" s="37">
        <v>128.73</v>
      </c>
      <c r="BC349" s="37">
        <v>1.0</v>
      </c>
      <c r="BK349" s="37" t="s">
        <v>343</v>
      </c>
      <c r="BM349" s="37" t="s">
        <v>341</v>
      </c>
    </row>
    <row r="350">
      <c r="A350" s="37">
        <v>1599.0</v>
      </c>
      <c r="B350" s="37" t="s">
        <v>335</v>
      </c>
      <c r="C350" s="37" t="s">
        <v>75</v>
      </c>
      <c r="D350" s="37" t="s">
        <v>336</v>
      </c>
      <c r="E350" s="37">
        <v>2017.0</v>
      </c>
      <c r="F350" s="37" t="s">
        <v>337</v>
      </c>
      <c r="G350" s="37" t="s">
        <v>342</v>
      </c>
      <c r="I350" s="37" t="s">
        <v>79</v>
      </c>
      <c r="J350" s="37">
        <v>2050.0</v>
      </c>
      <c r="K350" s="37">
        <v>5.09</v>
      </c>
      <c r="M350" s="37" t="s">
        <v>339</v>
      </c>
      <c r="N350" s="37">
        <v>27.06</v>
      </c>
      <c r="O350" s="37">
        <v>3.0</v>
      </c>
      <c r="AN350" s="37">
        <v>-85.46</v>
      </c>
      <c r="AR350" s="37">
        <v>95.64</v>
      </c>
      <c r="BC350" s="37">
        <v>1.0</v>
      </c>
      <c r="BK350" s="37" t="s">
        <v>343</v>
      </c>
      <c r="BM350" s="37" t="s">
        <v>341</v>
      </c>
    </row>
    <row r="351">
      <c r="A351" s="37">
        <v>1599.0</v>
      </c>
      <c r="B351" s="37" t="s">
        <v>335</v>
      </c>
      <c r="C351" s="37" t="s">
        <v>75</v>
      </c>
      <c r="D351" s="37" t="s">
        <v>336</v>
      </c>
      <c r="E351" s="37">
        <v>2017.0</v>
      </c>
      <c r="F351" s="37" t="s">
        <v>337</v>
      </c>
      <c r="G351" s="37" t="s">
        <v>342</v>
      </c>
      <c r="I351" s="37" t="s">
        <v>79</v>
      </c>
      <c r="J351" s="37">
        <v>2050.0</v>
      </c>
      <c r="K351" s="37">
        <v>0.64</v>
      </c>
      <c r="M351" s="37" t="s">
        <v>339</v>
      </c>
      <c r="N351" s="37">
        <v>5.25</v>
      </c>
      <c r="O351" s="37">
        <v>5.0</v>
      </c>
      <c r="AN351" s="37">
        <v>-29.12</v>
      </c>
      <c r="AR351" s="37">
        <v>30.4</v>
      </c>
      <c r="BC351" s="37">
        <v>1.0</v>
      </c>
      <c r="BK351" s="37" t="s">
        <v>343</v>
      </c>
      <c r="BM351" s="37" t="s">
        <v>341</v>
      </c>
    </row>
    <row r="352">
      <c r="A352" s="37">
        <v>1599.0</v>
      </c>
      <c r="B352" s="37" t="s">
        <v>335</v>
      </c>
      <c r="C352" s="37" t="s">
        <v>75</v>
      </c>
      <c r="D352" s="37" t="s">
        <v>336</v>
      </c>
      <c r="E352" s="37">
        <v>2017.0</v>
      </c>
      <c r="F352" s="37" t="s">
        <v>337</v>
      </c>
      <c r="G352" s="37" t="s">
        <v>342</v>
      </c>
      <c r="I352" s="37" t="s">
        <v>79</v>
      </c>
      <c r="J352" s="37">
        <v>2050.0</v>
      </c>
      <c r="K352" s="37">
        <v>-0.53</v>
      </c>
      <c r="M352" s="37" t="s">
        <v>339</v>
      </c>
      <c r="N352" s="37">
        <v>0.63</v>
      </c>
      <c r="O352" s="37">
        <v>7.0</v>
      </c>
      <c r="AN352" s="37">
        <v>-11.57</v>
      </c>
      <c r="AR352" s="37">
        <v>10.51</v>
      </c>
      <c r="BC352" s="37">
        <v>1.0</v>
      </c>
      <c r="BK352" s="37" t="s">
        <v>343</v>
      </c>
      <c r="BM352" s="37" t="s">
        <v>341</v>
      </c>
    </row>
    <row r="353">
      <c r="A353" s="37">
        <v>588.0</v>
      </c>
      <c r="B353" s="37" t="s">
        <v>344</v>
      </c>
      <c r="C353" s="37" t="s">
        <v>104</v>
      </c>
      <c r="D353" s="37" t="s">
        <v>345</v>
      </c>
      <c r="E353" s="37">
        <v>2019.0</v>
      </c>
      <c r="F353" s="37" t="s">
        <v>346</v>
      </c>
      <c r="G353" s="37" t="s">
        <v>84</v>
      </c>
      <c r="H353" s="37" t="s">
        <v>84</v>
      </c>
      <c r="I353" s="37" t="s">
        <v>79</v>
      </c>
      <c r="J353" s="37">
        <v>2015.0</v>
      </c>
      <c r="K353" s="37">
        <v>11.0</v>
      </c>
      <c r="L353" s="37">
        <v>2015.0</v>
      </c>
      <c r="M353" s="37" t="s">
        <v>80</v>
      </c>
      <c r="N353" s="37">
        <v>32.0</v>
      </c>
      <c r="P353" s="37">
        <v>1.5</v>
      </c>
      <c r="Q353" s="37">
        <v>2.0</v>
      </c>
      <c r="Z353" s="37"/>
      <c r="BC353" s="37">
        <v>1.0</v>
      </c>
      <c r="BK353" s="37" t="s">
        <v>141</v>
      </c>
      <c r="BM353" s="37" t="s">
        <v>347</v>
      </c>
    </row>
    <row r="354">
      <c r="A354" s="37">
        <v>588.0</v>
      </c>
      <c r="B354" s="37" t="s">
        <v>344</v>
      </c>
      <c r="C354" s="37" t="s">
        <v>104</v>
      </c>
      <c r="D354" s="37" t="s">
        <v>345</v>
      </c>
      <c r="E354" s="37">
        <v>2019.0</v>
      </c>
      <c r="F354" s="37" t="s">
        <v>346</v>
      </c>
      <c r="G354" s="37" t="s">
        <v>84</v>
      </c>
      <c r="H354" s="37" t="s">
        <v>84</v>
      </c>
      <c r="I354" s="37" t="s">
        <v>79</v>
      </c>
      <c r="J354" s="37">
        <v>2015.0</v>
      </c>
      <c r="K354" s="37">
        <v>10.0</v>
      </c>
      <c r="L354" s="37">
        <v>2015.0</v>
      </c>
      <c r="M354" s="37" t="s">
        <v>80</v>
      </c>
      <c r="N354" s="37">
        <v>32.0</v>
      </c>
      <c r="P354" s="37">
        <v>1.5</v>
      </c>
      <c r="Q354" s="37">
        <v>2.0</v>
      </c>
      <c r="Z354" s="37"/>
      <c r="AG354" s="37">
        <v>1.0</v>
      </c>
      <c r="AH354" s="37"/>
      <c r="AI354" s="37"/>
      <c r="BC354" s="37">
        <v>1.0</v>
      </c>
      <c r="BK354" s="37" t="s">
        <v>141</v>
      </c>
      <c r="BM354" s="37" t="s">
        <v>348</v>
      </c>
    </row>
    <row r="355">
      <c r="A355" s="37">
        <v>588.0</v>
      </c>
      <c r="B355" s="37" t="s">
        <v>344</v>
      </c>
      <c r="C355" s="37" t="s">
        <v>104</v>
      </c>
      <c r="D355" s="37" t="s">
        <v>345</v>
      </c>
      <c r="E355" s="37">
        <v>2019.0</v>
      </c>
      <c r="F355" s="37" t="s">
        <v>346</v>
      </c>
      <c r="G355" s="37" t="s">
        <v>84</v>
      </c>
      <c r="H355" s="37" t="s">
        <v>84</v>
      </c>
      <c r="I355" s="37" t="s">
        <v>79</v>
      </c>
      <c r="J355" s="37">
        <v>2015.0</v>
      </c>
      <c r="K355" s="37">
        <v>10.0</v>
      </c>
      <c r="L355" s="37">
        <v>2015.0</v>
      </c>
      <c r="M355" s="37" t="s">
        <v>80</v>
      </c>
      <c r="N355" s="37">
        <v>32.0</v>
      </c>
      <c r="P355" s="37">
        <v>1.5</v>
      </c>
      <c r="Q355" s="37">
        <v>2.0</v>
      </c>
      <c r="Z355" s="37"/>
      <c r="AG355" s="37">
        <v>1.0</v>
      </c>
      <c r="AH355" s="37"/>
      <c r="AI355" s="37"/>
      <c r="BC355" s="37">
        <v>1.0</v>
      </c>
      <c r="BK355" s="37" t="s">
        <v>141</v>
      </c>
      <c r="BM355" s="37" t="s">
        <v>349</v>
      </c>
    </row>
    <row r="356">
      <c r="A356" s="37">
        <v>588.0</v>
      </c>
      <c r="B356" s="37" t="s">
        <v>344</v>
      </c>
      <c r="C356" s="37" t="s">
        <v>104</v>
      </c>
      <c r="D356" s="37" t="s">
        <v>345</v>
      </c>
      <c r="E356" s="37">
        <v>2019.0</v>
      </c>
      <c r="F356" s="37" t="s">
        <v>346</v>
      </c>
      <c r="G356" s="37" t="s">
        <v>84</v>
      </c>
      <c r="H356" s="37" t="s">
        <v>84</v>
      </c>
      <c r="I356" s="37" t="s">
        <v>79</v>
      </c>
      <c r="J356" s="37">
        <v>2015.0</v>
      </c>
      <c r="K356" s="37">
        <v>56.0</v>
      </c>
      <c r="L356" s="37">
        <v>2015.0</v>
      </c>
      <c r="M356" s="37" t="s">
        <v>80</v>
      </c>
      <c r="N356" s="37">
        <v>32.0</v>
      </c>
      <c r="P356" s="37">
        <v>1.5</v>
      </c>
      <c r="Q356" s="37">
        <v>2.0</v>
      </c>
      <c r="R356" s="37">
        <v>1.0</v>
      </c>
      <c r="Z356" s="37"/>
      <c r="BC356" s="37">
        <v>1.0</v>
      </c>
      <c r="BK356" s="37" t="s">
        <v>141</v>
      </c>
      <c r="BM356" s="37" t="s">
        <v>347</v>
      </c>
    </row>
    <row r="357">
      <c r="A357" s="37">
        <v>588.0</v>
      </c>
      <c r="B357" s="37" t="s">
        <v>344</v>
      </c>
      <c r="C357" s="37" t="s">
        <v>104</v>
      </c>
      <c r="D357" s="37" t="s">
        <v>345</v>
      </c>
      <c r="E357" s="37">
        <v>2019.0</v>
      </c>
      <c r="F357" s="37" t="s">
        <v>346</v>
      </c>
      <c r="G357" s="37" t="s">
        <v>84</v>
      </c>
      <c r="H357" s="37" t="s">
        <v>84</v>
      </c>
      <c r="I357" s="37" t="s">
        <v>79</v>
      </c>
      <c r="J357" s="37">
        <v>2015.0</v>
      </c>
      <c r="K357" s="37">
        <v>15.0</v>
      </c>
      <c r="L357" s="37">
        <v>2015.0</v>
      </c>
      <c r="M357" s="37" t="s">
        <v>80</v>
      </c>
      <c r="N357" s="37">
        <v>32.0</v>
      </c>
      <c r="P357" s="37">
        <v>1.5</v>
      </c>
      <c r="Q357" s="37">
        <v>2.0</v>
      </c>
      <c r="R357" s="37">
        <v>1.0</v>
      </c>
      <c r="Z357" s="37"/>
      <c r="AG357" s="37">
        <v>1.0</v>
      </c>
      <c r="AH357" s="37"/>
      <c r="AI357" s="37"/>
      <c r="BC357" s="37">
        <v>1.0</v>
      </c>
      <c r="BK357" s="37" t="s">
        <v>141</v>
      </c>
      <c r="BM357" s="37" t="s">
        <v>348</v>
      </c>
    </row>
    <row r="358">
      <c r="A358" s="37">
        <v>588.0</v>
      </c>
      <c r="B358" s="37" t="s">
        <v>344</v>
      </c>
      <c r="C358" s="37" t="s">
        <v>104</v>
      </c>
      <c r="D358" s="37" t="s">
        <v>345</v>
      </c>
      <c r="E358" s="37">
        <v>2019.0</v>
      </c>
      <c r="F358" s="37" t="s">
        <v>346</v>
      </c>
      <c r="G358" s="37" t="s">
        <v>84</v>
      </c>
      <c r="H358" s="37" t="s">
        <v>84</v>
      </c>
      <c r="I358" s="37" t="s">
        <v>79</v>
      </c>
      <c r="J358" s="37">
        <v>2015.0</v>
      </c>
      <c r="K358" s="37">
        <v>15.0</v>
      </c>
      <c r="L358" s="37">
        <v>2015.0</v>
      </c>
      <c r="M358" s="37" t="s">
        <v>80</v>
      </c>
      <c r="N358" s="37">
        <v>32.0</v>
      </c>
      <c r="P358" s="37">
        <v>1.5</v>
      </c>
      <c r="Q358" s="37">
        <v>2.0</v>
      </c>
      <c r="R358" s="37">
        <v>1.0</v>
      </c>
      <c r="Z358" s="37"/>
      <c r="AG358" s="37">
        <v>1.0</v>
      </c>
      <c r="AH358" s="37"/>
      <c r="AI358" s="37"/>
      <c r="BC358" s="37">
        <v>1.0</v>
      </c>
      <c r="BK358" s="37" t="s">
        <v>141</v>
      </c>
      <c r="BM358" s="37" t="s">
        <v>349</v>
      </c>
    </row>
    <row r="359">
      <c r="A359" s="37">
        <v>588.0</v>
      </c>
      <c r="B359" s="37" t="s">
        <v>344</v>
      </c>
      <c r="C359" s="37" t="s">
        <v>104</v>
      </c>
      <c r="D359" s="37" t="s">
        <v>345</v>
      </c>
      <c r="E359" s="37">
        <v>2019.0</v>
      </c>
      <c r="F359" s="37" t="s">
        <v>346</v>
      </c>
      <c r="G359" s="37" t="s">
        <v>84</v>
      </c>
      <c r="H359" s="37" t="s">
        <v>84</v>
      </c>
      <c r="I359" s="37" t="s">
        <v>79</v>
      </c>
      <c r="J359" s="37">
        <v>2055.0</v>
      </c>
      <c r="K359" s="37">
        <v>22.0</v>
      </c>
      <c r="L359" s="37">
        <v>2055.0</v>
      </c>
      <c r="M359" s="37" t="s">
        <v>80</v>
      </c>
      <c r="N359" s="37">
        <v>65.0</v>
      </c>
      <c r="P359" s="37">
        <v>1.5</v>
      </c>
      <c r="Q359" s="37">
        <v>2.0</v>
      </c>
      <c r="Z359" s="37"/>
      <c r="BC359" s="37">
        <v>1.0</v>
      </c>
      <c r="BK359" s="37" t="s">
        <v>282</v>
      </c>
      <c r="BM359" s="37" t="s">
        <v>347</v>
      </c>
    </row>
    <row r="360">
      <c r="A360" s="37">
        <v>588.0</v>
      </c>
      <c r="B360" s="37" t="s">
        <v>344</v>
      </c>
      <c r="C360" s="37" t="s">
        <v>104</v>
      </c>
      <c r="D360" s="37" t="s">
        <v>345</v>
      </c>
      <c r="E360" s="37">
        <v>2019.0</v>
      </c>
      <c r="F360" s="37" t="s">
        <v>346</v>
      </c>
      <c r="G360" s="37" t="s">
        <v>84</v>
      </c>
      <c r="H360" s="37" t="s">
        <v>84</v>
      </c>
      <c r="I360" s="37" t="s">
        <v>79</v>
      </c>
      <c r="J360" s="37">
        <v>2055.0</v>
      </c>
      <c r="K360" s="37">
        <v>20.0</v>
      </c>
      <c r="L360" s="37">
        <v>2055.0</v>
      </c>
      <c r="M360" s="37" t="s">
        <v>80</v>
      </c>
      <c r="N360" s="37">
        <v>65.0</v>
      </c>
      <c r="P360" s="37">
        <v>1.5</v>
      </c>
      <c r="Q360" s="37">
        <v>2.0</v>
      </c>
      <c r="Z360" s="37"/>
      <c r="AG360" s="37">
        <v>1.0</v>
      </c>
      <c r="AH360" s="37"/>
      <c r="AI360" s="37"/>
      <c r="BC360" s="37">
        <v>1.0</v>
      </c>
      <c r="BK360" s="37" t="s">
        <v>282</v>
      </c>
      <c r="BM360" s="37" t="s">
        <v>348</v>
      </c>
    </row>
    <row r="361">
      <c r="A361" s="37">
        <v>588.0</v>
      </c>
      <c r="B361" s="37" t="s">
        <v>344</v>
      </c>
      <c r="C361" s="37" t="s">
        <v>104</v>
      </c>
      <c r="D361" s="37" t="s">
        <v>345</v>
      </c>
      <c r="E361" s="37">
        <v>2019.0</v>
      </c>
      <c r="F361" s="37" t="s">
        <v>346</v>
      </c>
      <c r="G361" s="37" t="s">
        <v>84</v>
      </c>
      <c r="H361" s="37" t="s">
        <v>84</v>
      </c>
      <c r="I361" s="37" t="s">
        <v>79</v>
      </c>
      <c r="J361" s="37">
        <v>2055.0</v>
      </c>
      <c r="K361" s="37">
        <v>19.0</v>
      </c>
      <c r="L361" s="37">
        <v>2055.0</v>
      </c>
      <c r="M361" s="37" t="s">
        <v>80</v>
      </c>
      <c r="N361" s="37">
        <v>65.0</v>
      </c>
      <c r="P361" s="37">
        <v>1.5</v>
      </c>
      <c r="Q361" s="37">
        <v>2.0</v>
      </c>
      <c r="Z361" s="37"/>
      <c r="AG361" s="37">
        <v>1.0</v>
      </c>
      <c r="AH361" s="37"/>
      <c r="AI361" s="37"/>
      <c r="BC361" s="37">
        <v>1.0</v>
      </c>
      <c r="BK361" s="37" t="s">
        <v>282</v>
      </c>
      <c r="BM361" s="37" t="s">
        <v>349</v>
      </c>
    </row>
    <row r="362">
      <c r="A362" s="37">
        <v>924.0</v>
      </c>
      <c r="B362" s="37" t="s">
        <v>350</v>
      </c>
      <c r="C362" s="37" t="s">
        <v>104</v>
      </c>
      <c r="D362" s="37" t="s">
        <v>351</v>
      </c>
      <c r="E362" s="37">
        <v>2018.0</v>
      </c>
      <c r="F362" s="37" t="s">
        <v>352</v>
      </c>
      <c r="G362" s="37" t="s">
        <v>353</v>
      </c>
      <c r="J362" s="37">
        <v>2010.0</v>
      </c>
      <c r="K362" s="37">
        <v>32.0</v>
      </c>
      <c r="M362" s="37" t="s">
        <v>80</v>
      </c>
      <c r="N362" s="37">
        <v>30.0</v>
      </c>
      <c r="O362" s="37">
        <v>3.0</v>
      </c>
      <c r="P362" s="37"/>
      <c r="Q362" s="37"/>
      <c r="AG362" s="37">
        <v>1.0</v>
      </c>
      <c r="AH362" s="37"/>
      <c r="AI362" s="37"/>
      <c r="BC362" s="37">
        <v>1.0</v>
      </c>
      <c r="BE362" s="37">
        <v>1.0</v>
      </c>
      <c r="BK362" s="37" t="s">
        <v>354</v>
      </c>
      <c r="BM362" s="37" t="s">
        <v>355</v>
      </c>
    </row>
    <row r="363">
      <c r="A363" s="37">
        <v>924.0</v>
      </c>
      <c r="B363" s="37" t="s">
        <v>350</v>
      </c>
      <c r="C363" s="37" t="s">
        <v>104</v>
      </c>
      <c r="D363" s="37" t="s">
        <v>351</v>
      </c>
      <c r="E363" s="37">
        <v>2018.0</v>
      </c>
      <c r="F363" s="37" t="s">
        <v>352</v>
      </c>
      <c r="G363" s="37" t="s">
        <v>353</v>
      </c>
      <c r="J363" s="37">
        <v>2010.0</v>
      </c>
      <c r="K363" s="37">
        <v>42.0</v>
      </c>
      <c r="M363" s="37" t="s">
        <v>80</v>
      </c>
      <c r="N363" s="37">
        <v>30.0</v>
      </c>
      <c r="O363" s="37">
        <v>3.0</v>
      </c>
      <c r="P363" s="37"/>
      <c r="Q363" s="37"/>
      <c r="AG363" s="37">
        <v>1.0</v>
      </c>
      <c r="AH363" s="37"/>
      <c r="AI363" s="37"/>
      <c r="BC363" s="37">
        <v>1.0</v>
      </c>
      <c r="BE363" s="37">
        <v>1.0</v>
      </c>
      <c r="BK363" s="37" t="s">
        <v>354</v>
      </c>
      <c r="BM363" s="37" t="s">
        <v>355</v>
      </c>
    </row>
    <row r="364">
      <c r="A364" s="37">
        <v>924.0</v>
      </c>
      <c r="B364" s="37" t="s">
        <v>350</v>
      </c>
      <c r="C364" s="37" t="s">
        <v>104</v>
      </c>
      <c r="D364" s="37" t="s">
        <v>351</v>
      </c>
      <c r="E364" s="37">
        <v>2018.0</v>
      </c>
      <c r="F364" s="37" t="s">
        <v>352</v>
      </c>
      <c r="G364" s="37" t="s">
        <v>353</v>
      </c>
      <c r="J364" s="37">
        <v>2010.0</v>
      </c>
      <c r="K364" s="37">
        <v>45.0</v>
      </c>
      <c r="M364" s="37" t="s">
        <v>80</v>
      </c>
      <c r="N364" s="37">
        <v>30.0</v>
      </c>
      <c r="O364" s="37">
        <v>3.0</v>
      </c>
      <c r="P364" s="37"/>
      <c r="Q364" s="37"/>
      <c r="AG364" s="37">
        <v>1.0</v>
      </c>
      <c r="AH364" s="37"/>
      <c r="AI364" s="37"/>
      <c r="BC364" s="37">
        <v>1.0</v>
      </c>
      <c r="BE364" s="37">
        <v>1.0</v>
      </c>
      <c r="BK364" s="37" t="s">
        <v>354</v>
      </c>
      <c r="BM364" s="37" t="s">
        <v>355</v>
      </c>
    </row>
    <row r="365">
      <c r="A365" s="37">
        <v>924.0</v>
      </c>
      <c r="B365" s="37" t="s">
        <v>350</v>
      </c>
      <c r="C365" s="37" t="s">
        <v>104</v>
      </c>
      <c r="D365" s="37" t="s">
        <v>351</v>
      </c>
      <c r="E365" s="37">
        <v>2018.0</v>
      </c>
      <c r="F365" s="37" t="s">
        <v>352</v>
      </c>
      <c r="G365" s="37" t="s">
        <v>353</v>
      </c>
      <c r="J365" s="37">
        <v>2050.0</v>
      </c>
      <c r="K365" s="37">
        <v>60.0</v>
      </c>
      <c r="M365" s="37" t="s">
        <v>80</v>
      </c>
      <c r="N365" s="37">
        <v>50.0</v>
      </c>
      <c r="O365" s="37">
        <v>3.0</v>
      </c>
      <c r="P365" s="37"/>
      <c r="Q365" s="37"/>
      <c r="AG365" s="37">
        <v>1.0</v>
      </c>
      <c r="AH365" s="37"/>
      <c r="AI365" s="37"/>
      <c r="BC365" s="37">
        <v>1.0</v>
      </c>
      <c r="BE365" s="37">
        <v>1.0</v>
      </c>
      <c r="BK365" s="37" t="s">
        <v>354</v>
      </c>
      <c r="BM365" s="37" t="s">
        <v>355</v>
      </c>
    </row>
    <row r="366">
      <c r="A366" s="37">
        <v>924.0</v>
      </c>
      <c r="B366" s="37" t="s">
        <v>350</v>
      </c>
      <c r="C366" s="37" t="s">
        <v>104</v>
      </c>
      <c r="D366" s="37" t="s">
        <v>351</v>
      </c>
      <c r="E366" s="37">
        <v>2018.0</v>
      </c>
      <c r="F366" s="37" t="s">
        <v>352</v>
      </c>
      <c r="G366" s="37" t="s">
        <v>353</v>
      </c>
      <c r="J366" s="37">
        <v>2050.0</v>
      </c>
      <c r="K366" s="37">
        <v>90.0</v>
      </c>
      <c r="M366" s="37" t="s">
        <v>80</v>
      </c>
      <c r="N366" s="37">
        <v>50.0</v>
      </c>
      <c r="O366" s="37">
        <v>3.0</v>
      </c>
      <c r="P366" s="37"/>
      <c r="Q366" s="37"/>
      <c r="AG366" s="37">
        <v>1.0</v>
      </c>
      <c r="AH366" s="37"/>
      <c r="AI366" s="37"/>
      <c r="BC366" s="37">
        <v>1.0</v>
      </c>
      <c r="BE366" s="37">
        <v>1.0</v>
      </c>
      <c r="BK366" s="37" t="s">
        <v>354</v>
      </c>
      <c r="BM366" s="37" t="s">
        <v>355</v>
      </c>
    </row>
    <row r="367">
      <c r="A367" s="37">
        <v>924.0</v>
      </c>
      <c r="B367" s="37" t="s">
        <v>350</v>
      </c>
      <c r="C367" s="37" t="s">
        <v>104</v>
      </c>
      <c r="D367" s="37" t="s">
        <v>351</v>
      </c>
      <c r="E367" s="37">
        <v>2018.0</v>
      </c>
      <c r="F367" s="37" t="s">
        <v>352</v>
      </c>
      <c r="G367" s="37" t="s">
        <v>353</v>
      </c>
      <c r="J367" s="37">
        <v>2050.0</v>
      </c>
      <c r="K367" s="37">
        <v>100.0</v>
      </c>
      <c r="M367" s="37" t="s">
        <v>80</v>
      </c>
      <c r="N367" s="37">
        <v>50.0</v>
      </c>
      <c r="O367" s="37">
        <v>3.0</v>
      </c>
      <c r="P367" s="37"/>
      <c r="Q367" s="37"/>
      <c r="AG367" s="37">
        <v>1.0</v>
      </c>
      <c r="AH367" s="37"/>
      <c r="AI367" s="37"/>
      <c r="BC367" s="37">
        <v>1.0</v>
      </c>
      <c r="BE367" s="37">
        <v>1.0</v>
      </c>
      <c r="BK367" s="37" t="s">
        <v>354</v>
      </c>
      <c r="BM367" s="37" t="s">
        <v>355</v>
      </c>
    </row>
    <row r="368">
      <c r="A368" s="37">
        <v>3379.0</v>
      </c>
      <c r="B368" s="37" t="s">
        <v>356</v>
      </c>
      <c r="C368" s="37" t="s">
        <v>104</v>
      </c>
      <c r="D368" s="37" t="s">
        <v>357</v>
      </c>
      <c r="E368" s="37">
        <v>2009.0</v>
      </c>
      <c r="F368" s="37" t="s">
        <v>358</v>
      </c>
      <c r="G368" s="37" t="s">
        <v>359</v>
      </c>
      <c r="J368" s="37">
        <v>2002.0</v>
      </c>
      <c r="K368" s="37">
        <v>20.0</v>
      </c>
      <c r="M368" s="37" t="s">
        <v>360</v>
      </c>
      <c r="N368" s="37">
        <v>20.0</v>
      </c>
      <c r="AL368" s="37">
        <v>4.0</v>
      </c>
      <c r="AT368" s="37">
        <v>55.0</v>
      </c>
    </row>
    <row r="369">
      <c r="A369" s="37">
        <v>3379.0</v>
      </c>
      <c r="B369" s="37" t="s">
        <v>356</v>
      </c>
      <c r="C369" s="37" t="s">
        <v>104</v>
      </c>
      <c r="D369" s="37" t="s">
        <v>357</v>
      </c>
      <c r="E369" s="37">
        <v>2009.0</v>
      </c>
      <c r="F369" s="37" t="s">
        <v>358</v>
      </c>
      <c r="G369" s="37" t="s">
        <v>359</v>
      </c>
      <c r="J369" s="37">
        <v>2002.0</v>
      </c>
      <c r="K369" s="37">
        <v>17.0</v>
      </c>
      <c r="M369" s="37" t="s">
        <v>80</v>
      </c>
      <c r="N369" s="37">
        <v>17.0</v>
      </c>
      <c r="AL369" s="37">
        <v>4.0</v>
      </c>
      <c r="AT369" s="37">
        <v>51.0</v>
      </c>
    </row>
    <row r="370">
      <c r="A370" s="37">
        <v>3658.0</v>
      </c>
      <c r="B370" s="37" t="s">
        <v>361</v>
      </c>
      <c r="C370" s="37" t="s">
        <v>104</v>
      </c>
      <c r="D370" s="37" t="s">
        <v>362</v>
      </c>
      <c r="E370" s="37">
        <v>2001.0</v>
      </c>
      <c r="F370" s="37" t="s">
        <v>363</v>
      </c>
      <c r="G370" s="37" t="s">
        <v>364</v>
      </c>
      <c r="I370" s="37" t="s">
        <v>79</v>
      </c>
      <c r="J370" s="37">
        <v>2005.0</v>
      </c>
      <c r="K370" s="37">
        <v>32.0</v>
      </c>
      <c r="M370" s="37" t="s">
        <v>80</v>
      </c>
      <c r="N370" s="37">
        <v>28.0</v>
      </c>
      <c r="P370" s="37">
        <v>0.0</v>
      </c>
      <c r="Q370" s="37">
        <v>1.0</v>
      </c>
      <c r="BE370" s="37">
        <v>1.0</v>
      </c>
      <c r="BK370" s="37" t="s">
        <v>324</v>
      </c>
      <c r="BM370" s="37" t="s">
        <v>365</v>
      </c>
    </row>
    <row r="371">
      <c r="A371" s="37">
        <v>3658.0</v>
      </c>
      <c r="B371" s="37" t="s">
        <v>361</v>
      </c>
      <c r="C371" s="37" t="s">
        <v>104</v>
      </c>
      <c r="D371" s="37" t="s">
        <v>362</v>
      </c>
      <c r="E371" s="37">
        <v>2001.0</v>
      </c>
      <c r="F371" s="37" t="s">
        <v>363</v>
      </c>
      <c r="G371" s="37" t="s">
        <v>364</v>
      </c>
      <c r="I371" s="37" t="s">
        <v>79</v>
      </c>
      <c r="J371" s="37">
        <v>2005.0</v>
      </c>
      <c r="K371" s="37">
        <v>5.0</v>
      </c>
      <c r="M371" s="37" t="s">
        <v>80</v>
      </c>
      <c r="N371" s="37">
        <v>5.0</v>
      </c>
      <c r="P371" s="37">
        <v>1.5</v>
      </c>
      <c r="Q371" s="37">
        <v>1.0</v>
      </c>
      <c r="BE371" s="37">
        <v>1.0</v>
      </c>
      <c r="BK371" s="37" t="s">
        <v>324</v>
      </c>
      <c r="BM371" s="37" t="s">
        <v>365</v>
      </c>
    </row>
    <row r="372">
      <c r="A372" s="37">
        <v>3658.0</v>
      </c>
      <c r="B372" s="37" t="s">
        <v>361</v>
      </c>
      <c r="C372" s="37" t="s">
        <v>104</v>
      </c>
      <c r="D372" s="37" t="s">
        <v>362</v>
      </c>
      <c r="E372" s="37">
        <v>2001.0</v>
      </c>
      <c r="F372" s="37" t="s">
        <v>363</v>
      </c>
      <c r="G372" s="37" t="s">
        <v>364</v>
      </c>
      <c r="I372" s="37" t="s">
        <v>79</v>
      </c>
      <c r="J372" s="37">
        <v>2005.0</v>
      </c>
      <c r="K372" s="37">
        <v>2.0</v>
      </c>
      <c r="M372" s="37" t="s">
        <v>80</v>
      </c>
      <c r="N372" s="37">
        <v>1.0</v>
      </c>
      <c r="P372" s="37">
        <v>3.0</v>
      </c>
      <c r="Q372" s="37">
        <v>1.0</v>
      </c>
      <c r="BE372" s="37">
        <v>1.0</v>
      </c>
      <c r="BK372" s="37" t="s">
        <v>324</v>
      </c>
      <c r="BM372" s="37" t="s">
        <v>365</v>
      </c>
    </row>
    <row r="373">
      <c r="A373" s="37">
        <v>3658.0</v>
      </c>
      <c r="B373" s="37" t="s">
        <v>361</v>
      </c>
      <c r="C373" s="37" t="s">
        <v>104</v>
      </c>
      <c r="D373" s="37" t="s">
        <v>362</v>
      </c>
      <c r="E373" s="37">
        <v>2001.0</v>
      </c>
      <c r="F373" s="37" t="s">
        <v>363</v>
      </c>
      <c r="G373" s="37" t="s">
        <v>364</v>
      </c>
      <c r="I373" s="37" t="s">
        <v>79</v>
      </c>
      <c r="J373" s="37">
        <v>2005.0</v>
      </c>
      <c r="K373" s="37">
        <v>1.0</v>
      </c>
      <c r="M373" s="37" t="s">
        <v>80</v>
      </c>
      <c r="N373" s="37">
        <v>1.0</v>
      </c>
      <c r="P373" s="37">
        <v>4.0</v>
      </c>
      <c r="Q373" s="37">
        <v>1.0</v>
      </c>
      <c r="BE373" s="37">
        <v>1.0</v>
      </c>
      <c r="BK373" s="37" t="s">
        <v>324</v>
      </c>
      <c r="BM373" s="37" t="s">
        <v>365</v>
      </c>
    </row>
    <row r="374">
      <c r="A374" s="37">
        <v>3658.0</v>
      </c>
      <c r="B374" s="37" t="s">
        <v>361</v>
      </c>
      <c r="C374" s="37" t="s">
        <v>104</v>
      </c>
      <c r="D374" s="37" t="s">
        <v>362</v>
      </c>
      <c r="E374" s="37">
        <v>2001.0</v>
      </c>
      <c r="F374" s="37" t="s">
        <v>363</v>
      </c>
      <c r="G374" s="37" t="s">
        <v>364</v>
      </c>
      <c r="I374" s="37" t="s">
        <v>79</v>
      </c>
      <c r="J374" s="37">
        <v>2005.0</v>
      </c>
      <c r="K374" s="37">
        <v>21.0</v>
      </c>
      <c r="M374" s="37" t="s">
        <v>80</v>
      </c>
      <c r="N374" s="37">
        <v>18.0</v>
      </c>
      <c r="O374" s="37" t="s">
        <v>366</v>
      </c>
      <c r="P374" s="37"/>
      <c r="Q374" s="37">
        <v>1.0</v>
      </c>
      <c r="BE374" s="37">
        <v>1.0</v>
      </c>
      <c r="BK374" s="37" t="s">
        <v>324</v>
      </c>
      <c r="BM374" s="37" t="s">
        <v>365</v>
      </c>
    </row>
    <row r="375">
      <c r="A375" s="37">
        <v>3658.0</v>
      </c>
      <c r="B375" s="37" t="s">
        <v>361</v>
      </c>
      <c r="C375" s="37" t="s">
        <v>104</v>
      </c>
      <c r="D375" s="37" t="s">
        <v>362</v>
      </c>
      <c r="E375" s="37">
        <v>2001.0</v>
      </c>
      <c r="F375" s="37" t="s">
        <v>363</v>
      </c>
      <c r="G375" s="37" t="s">
        <v>364</v>
      </c>
      <c r="I375" s="37" t="s">
        <v>79</v>
      </c>
      <c r="J375" s="37">
        <v>2005.0</v>
      </c>
      <c r="K375" s="37">
        <v>57.0</v>
      </c>
      <c r="M375" s="37" t="s">
        <v>80</v>
      </c>
      <c r="N375" s="37">
        <v>28.0</v>
      </c>
      <c r="P375" s="37">
        <v>0.0</v>
      </c>
      <c r="Q375" s="37">
        <v>1.0</v>
      </c>
      <c r="BE375" s="37">
        <v>1.0</v>
      </c>
      <c r="BK375" s="37" t="s">
        <v>324</v>
      </c>
      <c r="BM375" s="37" t="s">
        <v>367</v>
      </c>
    </row>
    <row r="376">
      <c r="A376" s="37">
        <v>3658.0</v>
      </c>
      <c r="B376" s="37" t="s">
        <v>361</v>
      </c>
      <c r="C376" s="37" t="s">
        <v>104</v>
      </c>
      <c r="D376" s="37" t="s">
        <v>362</v>
      </c>
      <c r="E376" s="37">
        <v>2001.0</v>
      </c>
      <c r="F376" s="37" t="s">
        <v>363</v>
      </c>
      <c r="G376" s="37" t="s">
        <v>364</v>
      </c>
      <c r="I376" s="37" t="s">
        <v>79</v>
      </c>
      <c r="J376" s="37">
        <v>2005.0</v>
      </c>
      <c r="K376" s="37">
        <v>7.0</v>
      </c>
      <c r="M376" s="37" t="s">
        <v>80</v>
      </c>
      <c r="N376" s="37">
        <v>5.0</v>
      </c>
      <c r="P376" s="37">
        <v>1.5</v>
      </c>
      <c r="Q376" s="37">
        <v>1.0</v>
      </c>
      <c r="BE376" s="37">
        <v>1.0</v>
      </c>
      <c r="BK376" s="37" t="s">
        <v>324</v>
      </c>
      <c r="BM376" s="37" t="s">
        <v>367</v>
      </c>
    </row>
    <row r="377">
      <c r="A377" s="37">
        <v>3658.0</v>
      </c>
      <c r="B377" s="37" t="s">
        <v>361</v>
      </c>
      <c r="C377" s="37" t="s">
        <v>104</v>
      </c>
      <c r="D377" s="37" t="s">
        <v>362</v>
      </c>
      <c r="E377" s="37">
        <v>2001.0</v>
      </c>
      <c r="F377" s="37" t="s">
        <v>363</v>
      </c>
      <c r="G377" s="37" t="s">
        <v>364</v>
      </c>
      <c r="I377" s="37" t="s">
        <v>79</v>
      </c>
      <c r="J377" s="37">
        <v>2005.0</v>
      </c>
      <c r="K377" s="37">
        <v>2.0</v>
      </c>
      <c r="M377" s="37" t="s">
        <v>80</v>
      </c>
      <c r="N377" s="37">
        <v>1.0</v>
      </c>
      <c r="P377" s="37">
        <v>3.0</v>
      </c>
      <c r="Q377" s="37">
        <v>1.0</v>
      </c>
      <c r="BE377" s="37">
        <v>1.0</v>
      </c>
      <c r="BK377" s="37" t="s">
        <v>324</v>
      </c>
      <c r="BM377" s="37" t="s">
        <v>367</v>
      </c>
    </row>
    <row r="378">
      <c r="A378" s="37">
        <v>3658.0</v>
      </c>
      <c r="B378" s="37" t="s">
        <v>361</v>
      </c>
      <c r="C378" s="37" t="s">
        <v>104</v>
      </c>
      <c r="D378" s="37" t="s">
        <v>362</v>
      </c>
      <c r="E378" s="37">
        <v>2001.0</v>
      </c>
      <c r="F378" s="37" t="s">
        <v>363</v>
      </c>
      <c r="G378" s="37" t="s">
        <v>364</v>
      </c>
      <c r="I378" s="37" t="s">
        <v>79</v>
      </c>
      <c r="J378" s="37">
        <v>2005.0</v>
      </c>
      <c r="K378" s="37">
        <v>1.0</v>
      </c>
      <c r="M378" s="37" t="s">
        <v>80</v>
      </c>
      <c r="N378" s="37">
        <v>1.0</v>
      </c>
      <c r="P378" s="37">
        <v>4.0</v>
      </c>
      <c r="Q378" s="37">
        <v>1.0</v>
      </c>
      <c r="BE378" s="37">
        <v>1.0</v>
      </c>
      <c r="BK378" s="37" t="s">
        <v>324</v>
      </c>
      <c r="BM378" s="37" t="s">
        <v>367</v>
      </c>
    </row>
    <row r="379">
      <c r="A379" s="37">
        <v>3658.0</v>
      </c>
      <c r="B379" s="37" t="s">
        <v>361</v>
      </c>
      <c r="C379" s="37" t="s">
        <v>104</v>
      </c>
      <c r="D379" s="37" t="s">
        <v>362</v>
      </c>
      <c r="E379" s="37">
        <v>2001.0</v>
      </c>
      <c r="F379" s="37" t="s">
        <v>363</v>
      </c>
      <c r="G379" s="37" t="s">
        <v>364</v>
      </c>
      <c r="I379" s="37" t="s">
        <v>79</v>
      </c>
      <c r="J379" s="37">
        <v>2005.0</v>
      </c>
      <c r="K379" s="37">
        <v>38.0</v>
      </c>
      <c r="M379" s="37" t="s">
        <v>80</v>
      </c>
      <c r="N379" s="37">
        <v>18.0</v>
      </c>
      <c r="O379" s="37" t="s">
        <v>366</v>
      </c>
      <c r="P379" s="37"/>
      <c r="Q379" s="37">
        <v>1.0</v>
      </c>
      <c r="BE379" s="37">
        <v>1.0</v>
      </c>
      <c r="BK379" s="37" t="s">
        <v>324</v>
      </c>
      <c r="BM379" s="37" t="s">
        <v>367</v>
      </c>
    </row>
    <row r="380">
      <c r="A380" s="37">
        <v>3658.0</v>
      </c>
      <c r="B380" s="37" t="s">
        <v>361</v>
      </c>
      <c r="C380" s="37" t="s">
        <v>104</v>
      </c>
      <c r="D380" s="37" t="s">
        <v>362</v>
      </c>
      <c r="E380" s="37">
        <v>2001.0</v>
      </c>
      <c r="F380" s="37" t="s">
        <v>363</v>
      </c>
      <c r="G380" s="37" t="s">
        <v>364</v>
      </c>
      <c r="I380" s="37" t="s">
        <v>79</v>
      </c>
      <c r="J380" s="37">
        <v>2055.0</v>
      </c>
      <c r="K380" s="37">
        <v>58.0</v>
      </c>
      <c r="M380" s="37" t="s">
        <v>80</v>
      </c>
      <c r="N380" s="37">
        <v>49.0</v>
      </c>
      <c r="P380" s="37">
        <v>0.0</v>
      </c>
      <c r="Q380" s="37">
        <v>1.0</v>
      </c>
      <c r="BE380" s="37">
        <v>1.0</v>
      </c>
      <c r="BK380" s="37" t="s">
        <v>324</v>
      </c>
      <c r="BM380" s="37" t="s">
        <v>365</v>
      </c>
    </row>
    <row r="381">
      <c r="A381" s="37">
        <v>3658.0</v>
      </c>
      <c r="B381" s="37" t="s">
        <v>361</v>
      </c>
      <c r="C381" s="37" t="s">
        <v>104</v>
      </c>
      <c r="D381" s="37" t="s">
        <v>362</v>
      </c>
      <c r="E381" s="37">
        <v>2001.0</v>
      </c>
      <c r="F381" s="37" t="s">
        <v>363</v>
      </c>
      <c r="G381" s="37" t="s">
        <v>364</v>
      </c>
      <c r="I381" s="37" t="s">
        <v>79</v>
      </c>
      <c r="J381" s="37">
        <v>2055.0</v>
      </c>
      <c r="K381" s="37">
        <v>12.0</v>
      </c>
      <c r="M381" s="37" t="s">
        <v>80</v>
      </c>
      <c r="N381" s="37">
        <v>11.0</v>
      </c>
      <c r="P381" s="37">
        <v>1.5</v>
      </c>
      <c r="Q381" s="37">
        <v>1.0</v>
      </c>
      <c r="BE381" s="37">
        <v>1.0</v>
      </c>
      <c r="BK381" s="37" t="s">
        <v>324</v>
      </c>
      <c r="BM381" s="37" t="s">
        <v>365</v>
      </c>
    </row>
    <row r="382">
      <c r="A382" s="37">
        <v>3658.0</v>
      </c>
      <c r="B382" s="37" t="s">
        <v>361</v>
      </c>
      <c r="C382" s="37" t="s">
        <v>104</v>
      </c>
      <c r="D382" s="37" t="s">
        <v>362</v>
      </c>
      <c r="E382" s="37">
        <v>2001.0</v>
      </c>
      <c r="F382" s="37" t="s">
        <v>363</v>
      </c>
      <c r="G382" s="37" t="s">
        <v>364</v>
      </c>
      <c r="I382" s="37" t="s">
        <v>79</v>
      </c>
      <c r="J382" s="37">
        <v>2055.0</v>
      </c>
      <c r="K382" s="37">
        <v>5.0</v>
      </c>
      <c r="M382" s="37" t="s">
        <v>80</v>
      </c>
      <c r="N382" s="37">
        <v>1.0</v>
      </c>
      <c r="P382" s="37">
        <v>3.0</v>
      </c>
      <c r="Q382" s="37">
        <v>1.0</v>
      </c>
      <c r="BE382" s="37">
        <v>1.0</v>
      </c>
      <c r="BK382" s="37" t="s">
        <v>324</v>
      </c>
      <c r="BM382" s="37" t="s">
        <v>365</v>
      </c>
    </row>
    <row r="383">
      <c r="A383" s="37">
        <v>3658.0</v>
      </c>
      <c r="B383" s="37" t="s">
        <v>361</v>
      </c>
      <c r="C383" s="37" t="s">
        <v>104</v>
      </c>
      <c r="D383" s="37" t="s">
        <v>362</v>
      </c>
      <c r="E383" s="37">
        <v>2001.0</v>
      </c>
      <c r="F383" s="37" t="s">
        <v>363</v>
      </c>
      <c r="G383" s="37" t="s">
        <v>364</v>
      </c>
      <c r="I383" s="37" t="s">
        <v>79</v>
      </c>
      <c r="J383" s="37">
        <v>2055.0</v>
      </c>
      <c r="K383" s="37">
        <v>3.0</v>
      </c>
      <c r="M383" s="37" t="s">
        <v>80</v>
      </c>
      <c r="N383" s="37">
        <v>1.0</v>
      </c>
      <c r="P383" s="37">
        <v>4.0</v>
      </c>
      <c r="Q383" s="37">
        <v>1.0</v>
      </c>
      <c r="BE383" s="37">
        <v>1.0</v>
      </c>
      <c r="BK383" s="37" t="s">
        <v>324</v>
      </c>
      <c r="BM383" s="37" t="s">
        <v>365</v>
      </c>
    </row>
    <row r="384">
      <c r="A384" s="37">
        <v>3658.0</v>
      </c>
      <c r="B384" s="37" t="s">
        <v>361</v>
      </c>
      <c r="C384" s="37" t="s">
        <v>104</v>
      </c>
      <c r="D384" s="37" t="s">
        <v>362</v>
      </c>
      <c r="E384" s="37">
        <v>2001.0</v>
      </c>
      <c r="F384" s="37" t="s">
        <v>363</v>
      </c>
      <c r="G384" s="37" t="s">
        <v>364</v>
      </c>
      <c r="I384" s="37" t="s">
        <v>79</v>
      </c>
      <c r="J384" s="37">
        <v>2055.0</v>
      </c>
      <c r="K384" s="37">
        <v>49.0</v>
      </c>
      <c r="M384" s="37" t="s">
        <v>80</v>
      </c>
      <c r="N384" s="37">
        <v>42.0</v>
      </c>
      <c r="O384" s="37" t="s">
        <v>366</v>
      </c>
      <c r="P384" s="37"/>
      <c r="Q384" s="37">
        <v>1.0</v>
      </c>
      <c r="BE384" s="37">
        <v>1.0</v>
      </c>
      <c r="BK384" s="37" t="s">
        <v>324</v>
      </c>
      <c r="BM384" s="37" t="s">
        <v>365</v>
      </c>
    </row>
    <row r="385">
      <c r="A385" s="37">
        <v>3658.0</v>
      </c>
      <c r="B385" s="37" t="s">
        <v>361</v>
      </c>
      <c r="C385" s="37" t="s">
        <v>104</v>
      </c>
      <c r="D385" s="37" t="s">
        <v>362</v>
      </c>
      <c r="E385" s="37">
        <v>2001.0</v>
      </c>
      <c r="F385" s="37" t="s">
        <v>363</v>
      </c>
      <c r="G385" s="37" t="s">
        <v>364</v>
      </c>
      <c r="I385" s="37" t="s">
        <v>79</v>
      </c>
      <c r="J385" s="37">
        <v>2055.0</v>
      </c>
      <c r="K385" s="37">
        <v>108.0</v>
      </c>
      <c r="M385" s="37" t="s">
        <v>80</v>
      </c>
      <c r="N385" s="37">
        <v>49.0</v>
      </c>
      <c r="P385" s="37">
        <v>0.0</v>
      </c>
      <c r="Q385" s="37">
        <v>1.0</v>
      </c>
      <c r="BE385" s="37">
        <v>1.0</v>
      </c>
      <c r="BK385" s="37" t="s">
        <v>324</v>
      </c>
      <c r="BM385" s="37" t="s">
        <v>367</v>
      </c>
    </row>
    <row r="386">
      <c r="A386" s="37">
        <v>3658.0</v>
      </c>
      <c r="B386" s="37" t="s">
        <v>361</v>
      </c>
      <c r="C386" s="37" t="s">
        <v>104</v>
      </c>
      <c r="D386" s="37" t="s">
        <v>362</v>
      </c>
      <c r="E386" s="37">
        <v>2001.0</v>
      </c>
      <c r="F386" s="37" t="s">
        <v>363</v>
      </c>
      <c r="G386" s="37" t="s">
        <v>364</v>
      </c>
      <c r="I386" s="37" t="s">
        <v>79</v>
      </c>
      <c r="J386" s="37">
        <v>2055.0</v>
      </c>
      <c r="K386" s="37">
        <v>19.0</v>
      </c>
      <c r="M386" s="37" t="s">
        <v>80</v>
      </c>
      <c r="N386" s="37">
        <v>11.0</v>
      </c>
      <c r="P386" s="37">
        <v>1.5</v>
      </c>
      <c r="Q386" s="37">
        <v>1.0</v>
      </c>
      <c r="BE386" s="37">
        <v>1.0</v>
      </c>
      <c r="BK386" s="37" t="s">
        <v>324</v>
      </c>
      <c r="BM386" s="37" t="s">
        <v>367</v>
      </c>
    </row>
    <row r="387">
      <c r="A387" s="37">
        <v>3658.0</v>
      </c>
      <c r="B387" s="37" t="s">
        <v>361</v>
      </c>
      <c r="C387" s="37" t="s">
        <v>104</v>
      </c>
      <c r="D387" s="37" t="s">
        <v>362</v>
      </c>
      <c r="E387" s="37">
        <v>2001.0</v>
      </c>
      <c r="F387" s="37" t="s">
        <v>363</v>
      </c>
      <c r="G387" s="37" t="s">
        <v>364</v>
      </c>
      <c r="I387" s="37" t="s">
        <v>79</v>
      </c>
      <c r="J387" s="37">
        <v>2055.0</v>
      </c>
      <c r="K387" s="37">
        <v>7.0</v>
      </c>
      <c r="M387" s="37" t="s">
        <v>80</v>
      </c>
      <c r="N387" s="37">
        <v>1.0</v>
      </c>
      <c r="P387" s="37">
        <v>3.0</v>
      </c>
      <c r="Q387" s="37">
        <v>1.0</v>
      </c>
      <c r="BE387" s="37">
        <v>1.0</v>
      </c>
      <c r="BK387" s="37" t="s">
        <v>324</v>
      </c>
      <c r="BM387" s="37" t="s">
        <v>367</v>
      </c>
    </row>
    <row r="388">
      <c r="A388" s="37">
        <v>3658.0</v>
      </c>
      <c r="B388" s="37" t="s">
        <v>361</v>
      </c>
      <c r="C388" s="37" t="s">
        <v>104</v>
      </c>
      <c r="D388" s="37" t="s">
        <v>362</v>
      </c>
      <c r="E388" s="37">
        <v>2001.0</v>
      </c>
      <c r="F388" s="37" t="s">
        <v>363</v>
      </c>
      <c r="G388" s="37" t="s">
        <v>364</v>
      </c>
      <c r="I388" s="37" t="s">
        <v>79</v>
      </c>
      <c r="J388" s="37">
        <v>2055.0</v>
      </c>
      <c r="K388" s="37">
        <v>4.0</v>
      </c>
      <c r="M388" s="37" t="s">
        <v>80</v>
      </c>
      <c r="N388" s="37">
        <v>1.0</v>
      </c>
      <c r="P388" s="37">
        <v>4.0</v>
      </c>
      <c r="Q388" s="37">
        <v>1.0</v>
      </c>
      <c r="BE388" s="37">
        <v>1.0</v>
      </c>
      <c r="BK388" s="37" t="s">
        <v>324</v>
      </c>
      <c r="BM388" s="37" t="s">
        <v>367</v>
      </c>
    </row>
    <row r="389">
      <c r="A389" s="37">
        <v>3658.0</v>
      </c>
      <c r="B389" s="37" t="s">
        <v>361</v>
      </c>
      <c r="C389" s="37" t="s">
        <v>104</v>
      </c>
      <c r="D389" s="37" t="s">
        <v>362</v>
      </c>
      <c r="E389" s="37">
        <v>2001.0</v>
      </c>
      <c r="F389" s="37" t="s">
        <v>363</v>
      </c>
      <c r="G389" s="37" t="s">
        <v>364</v>
      </c>
      <c r="I389" s="37" t="s">
        <v>79</v>
      </c>
      <c r="J389" s="37">
        <v>2055.0</v>
      </c>
      <c r="K389" s="37">
        <v>91.0</v>
      </c>
      <c r="M389" s="37" t="s">
        <v>80</v>
      </c>
      <c r="N389" s="37">
        <v>42.0</v>
      </c>
      <c r="O389" s="37" t="s">
        <v>366</v>
      </c>
      <c r="P389" s="37"/>
      <c r="Q389" s="37">
        <v>1.0</v>
      </c>
      <c r="BE389" s="37">
        <v>1.0</v>
      </c>
      <c r="BK389" s="37" t="s">
        <v>324</v>
      </c>
      <c r="BM389" s="37" t="s">
        <v>367</v>
      </c>
    </row>
    <row r="390">
      <c r="A390" s="37">
        <v>3658.0</v>
      </c>
      <c r="B390" s="37" t="s">
        <v>361</v>
      </c>
      <c r="C390" s="37" t="s">
        <v>104</v>
      </c>
      <c r="D390" s="37" t="s">
        <v>362</v>
      </c>
      <c r="E390" s="37">
        <v>2001.0</v>
      </c>
      <c r="F390" s="37" t="s">
        <v>363</v>
      </c>
      <c r="G390" s="37" t="s">
        <v>364</v>
      </c>
      <c r="I390" s="37" t="s">
        <v>79</v>
      </c>
      <c r="J390" s="37">
        <v>2105.0</v>
      </c>
      <c r="K390" s="37">
        <v>76.0</v>
      </c>
      <c r="M390" s="37" t="s">
        <v>80</v>
      </c>
      <c r="N390" s="37">
        <v>63.0</v>
      </c>
      <c r="P390" s="37">
        <v>0.0</v>
      </c>
      <c r="Q390" s="37">
        <v>1.0</v>
      </c>
      <c r="BE390" s="37">
        <v>1.0</v>
      </c>
      <c r="BK390" s="37" t="s">
        <v>324</v>
      </c>
      <c r="BM390" s="37" t="s">
        <v>365</v>
      </c>
    </row>
    <row r="391">
      <c r="A391" s="37">
        <v>3658.0</v>
      </c>
      <c r="B391" s="37" t="s">
        <v>361</v>
      </c>
      <c r="C391" s="37" t="s">
        <v>104</v>
      </c>
      <c r="D391" s="37" t="s">
        <v>362</v>
      </c>
      <c r="E391" s="37">
        <v>2001.0</v>
      </c>
      <c r="F391" s="37" t="s">
        <v>363</v>
      </c>
      <c r="G391" s="37" t="s">
        <v>364</v>
      </c>
      <c r="I391" s="37" t="s">
        <v>79</v>
      </c>
      <c r="J391" s="37">
        <v>2105.0</v>
      </c>
      <c r="K391" s="37">
        <v>17.0</v>
      </c>
      <c r="M391" s="37" t="s">
        <v>80</v>
      </c>
      <c r="N391" s="37">
        <v>15.0</v>
      </c>
      <c r="P391" s="37">
        <v>1.5</v>
      </c>
      <c r="Q391" s="37">
        <v>1.0</v>
      </c>
      <c r="BE391" s="37">
        <v>1.0</v>
      </c>
      <c r="BK391" s="37" t="s">
        <v>324</v>
      </c>
      <c r="BM391" s="37" t="s">
        <v>365</v>
      </c>
    </row>
    <row r="392">
      <c r="A392" s="37">
        <v>3658.0</v>
      </c>
      <c r="B392" s="37" t="s">
        <v>361</v>
      </c>
      <c r="C392" s="37" t="s">
        <v>104</v>
      </c>
      <c r="D392" s="37" t="s">
        <v>362</v>
      </c>
      <c r="E392" s="37">
        <v>2001.0</v>
      </c>
      <c r="F392" s="37" t="s">
        <v>363</v>
      </c>
      <c r="G392" s="37" t="s">
        <v>364</v>
      </c>
      <c r="I392" s="37" t="s">
        <v>79</v>
      </c>
      <c r="J392" s="37">
        <v>2105.0</v>
      </c>
      <c r="K392" s="37">
        <v>7.0</v>
      </c>
      <c r="M392" s="37" t="s">
        <v>80</v>
      </c>
      <c r="N392" s="37">
        <v>6.0</v>
      </c>
      <c r="P392" s="37">
        <v>3.0</v>
      </c>
      <c r="Q392" s="37">
        <v>1.0</v>
      </c>
      <c r="BE392" s="37">
        <v>1.0</v>
      </c>
      <c r="BK392" s="37" t="s">
        <v>324</v>
      </c>
      <c r="BM392" s="37" t="s">
        <v>365</v>
      </c>
    </row>
    <row r="393">
      <c r="A393" s="37">
        <v>3658.0</v>
      </c>
      <c r="B393" s="37" t="s">
        <v>361</v>
      </c>
      <c r="C393" s="37" t="s">
        <v>104</v>
      </c>
      <c r="D393" s="37" t="s">
        <v>362</v>
      </c>
      <c r="E393" s="37">
        <v>2001.0</v>
      </c>
      <c r="F393" s="37" t="s">
        <v>363</v>
      </c>
      <c r="G393" s="37" t="s">
        <v>364</v>
      </c>
      <c r="I393" s="37" t="s">
        <v>79</v>
      </c>
      <c r="J393" s="37">
        <v>2105.0</v>
      </c>
      <c r="K393" s="37">
        <v>4.0</v>
      </c>
      <c r="M393" s="37" t="s">
        <v>80</v>
      </c>
      <c r="N393" s="37">
        <v>4.0</v>
      </c>
      <c r="P393" s="37">
        <v>4.0</v>
      </c>
      <c r="Q393" s="37">
        <v>1.0</v>
      </c>
      <c r="BE393" s="37">
        <v>1.0</v>
      </c>
      <c r="BK393" s="37" t="s">
        <v>324</v>
      </c>
      <c r="BM393" s="37" t="s">
        <v>365</v>
      </c>
    </row>
    <row r="394">
      <c r="A394" s="37">
        <v>3658.0</v>
      </c>
      <c r="B394" s="37" t="s">
        <v>361</v>
      </c>
      <c r="C394" s="37" t="s">
        <v>104</v>
      </c>
      <c r="D394" s="37" t="s">
        <v>362</v>
      </c>
      <c r="E394" s="37">
        <v>2001.0</v>
      </c>
      <c r="F394" s="37" t="s">
        <v>363</v>
      </c>
      <c r="G394" s="37" t="s">
        <v>364</v>
      </c>
      <c r="I394" s="37" t="s">
        <v>79</v>
      </c>
      <c r="J394" s="37">
        <v>2105.0</v>
      </c>
      <c r="K394" s="37">
        <v>70.0</v>
      </c>
      <c r="M394" s="37" t="s">
        <v>80</v>
      </c>
      <c r="N394" s="37">
        <v>59.0</v>
      </c>
      <c r="O394" s="37" t="s">
        <v>366</v>
      </c>
      <c r="P394" s="37"/>
      <c r="Q394" s="37">
        <v>1.0</v>
      </c>
      <c r="BE394" s="37">
        <v>1.0</v>
      </c>
      <c r="BK394" s="37" t="s">
        <v>324</v>
      </c>
      <c r="BM394" s="37" t="s">
        <v>365</v>
      </c>
    </row>
    <row r="395">
      <c r="A395" s="37">
        <v>3658.0</v>
      </c>
      <c r="B395" s="37" t="s">
        <v>361</v>
      </c>
      <c r="C395" s="37" t="s">
        <v>104</v>
      </c>
      <c r="D395" s="37" t="s">
        <v>362</v>
      </c>
      <c r="E395" s="37">
        <v>2001.0</v>
      </c>
      <c r="F395" s="37" t="s">
        <v>363</v>
      </c>
      <c r="G395" s="37" t="s">
        <v>364</v>
      </c>
      <c r="I395" s="37" t="s">
        <v>79</v>
      </c>
      <c r="J395" s="37">
        <v>2105.0</v>
      </c>
      <c r="K395" s="37">
        <v>147.0</v>
      </c>
      <c r="M395" s="37" t="s">
        <v>80</v>
      </c>
      <c r="N395" s="37">
        <v>63.0</v>
      </c>
      <c r="P395" s="37">
        <v>0.0</v>
      </c>
      <c r="Q395" s="37">
        <v>1.0</v>
      </c>
      <c r="BE395" s="37">
        <v>1.0</v>
      </c>
      <c r="BK395" s="37" t="s">
        <v>324</v>
      </c>
      <c r="BM395" s="37" t="s">
        <v>367</v>
      </c>
    </row>
    <row r="396">
      <c r="A396" s="37">
        <v>3658.0</v>
      </c>
      <c r="B396" s="37" t="s">
        <v>361</v>
      </c>
      <c r="C396" s="37" t="s">
        <v>104</v>
      </c>
      <c r="D396" s="37" t="s">
        <v>362</v>
      </c>
      <c r="E396" s="37">
        <v>2001.0</v>
      </c>
      <c r="F396" s="37" t="s">
        <v>363</v>
      </c>
      <c r="G396" s="37" t="s">
        <v>364</v>
      </c>
      <c r="I396" s="37" t="s">
        <v>79</v>
      </c>
      <c r="J396" s="37">
        <v>2105.0</v>
      </c>
      <c r="K396" s="37">
        <v>28.0</v>
      </c>
      <c r="M396" s="37" t="s">
        <v>80</v>
      </c>
      <c r="N396" s="37">
        <v>15.0</v>
      </c>
      <c r="P396" s="37">
        <v>1.5</v>
      </c>
      <c r="Q396" s="37">
        <v>1.0</v>
      </c>
      <c r="BE396" s="37">
        <v>1.0</v>
      </c>
      <c r="BK396" s="37" t="s">
        <v>324</v>
      </c>
      <c r="BM396" s="37" t="s">
        <v>367</v>
      </c>
    </row>
    <row r="397">
      <c r="A397" s="37">
        <v>3658.0</v>
      </c>
      <c r="B397" s="37" t="s">
        <v>361</v>
      </c>
      <c r="C397" s="37" t="s">
        <v>104</v>
      </c>
      <c r="D397" s="37" t="s">
        <v>362</v>
      </c>
      <c r="E397" s="37">
        <v>2001.0</v>
      </c>
      <c r="F397" s="37" t="s">
        <v>363</v>
      </c>
      <c r="G397" s="37" t="s">
        <v>364</v>
      </c>
      <c r="I397" s="37" t="s">
        <v>79</v>
      </c>
      <c r="J397" s="37">
        <v>2105.0</v>
      </c>
      <c r="K397" s="37">
        <v>10.0</v>
      </c>
      <c r="M397" s="37" t="s">
        <v>80</v>
      </c>
      <c r="N397" s="37">
        <v>6.0</v>
      </c>
      <c r="P397" s="37">
        <v>3.0</v>
      </c>
      <c r="Q397" s="37">
        <v>1.0</v>
      </c>
      <c r="BE397" s="37">
        <v>1.0</v>
      </c>
      <c r="BK397" s="37" t="s">
        <v>324</v>
      </c>
      <c r="BM397" s="37" t="s">
        <v>367</v>
      </c>
    </row>
    <row r="398">
      <c r="A398" s="37">
        <v>3658.0</v>
      </c>
      <c r="B398" s="37" t="s">
        <v>361</v>
      </c>
      <c r="C398" s="37" t="s">
        <v>104</v>
      </c>
      <c r="D398" s="37" t="s">
        <v>362</v>
      </c>
      <c r="E398" s="37">
        <v>2001.0</v>
      </c>
      <c r="F398" s="37" t="s">
        <v>363</v>
      </c>
      <c r="G398" s="37" t="s">
        <v>364</v>
      </c>
      <c r="I398" s="37" t="s">
        <v>79</v>
      </c>
      <c r="J398" s="37">
        <v>2105.0</v>
      </c>
      <c r="K398" s="37">
        <v>6.0</v>
      </c>
      <c r="M398" s="37" t="s">
        <v>80</v>
      </c>
      <c r="N398" s="37">
        <v>4.0</v>
      </c>
      <c r="P398" s="37">
        <v>4.0</v>
      </c>
      <c r="Q398" s="37">
        <v>1.0</v>
      </c>
      <c r="BE398" s="37">
        <v>1.0</v>
      </c>
      <c r="BK398" s="37" t="s">
        <v>324</v>
      </c>
      <c r="BM398" s="37" t="s">
        <v>367</v>
      </c>
    </row>
    <row r="399">
      <c r="A399" s="37">
        <v>3658.0</v>
      </c>
      <c r="B399" s="37" t="s">
        <v>361</v>
      </c>
      <c r="C399" s="37" t="s">
        <v>104</v>
      </c>
      <c r="D399" s="37" t="s">
        <v>362</v>
      </c>
      <c r="E399" s="37">
        <v>2001.0</v>
      </c>
      <c r="F399" s="37" t="s">
        <v>363</v>
      </c>
      <c r="G399" s="37" t="s">
        <v>364</v>
      </c>
      <c r="I399" s="37" t="s">
        <v>79</v>
      </c>
      <c r="J399" s="37">
        <v>2105.0</v>
      </c>
      <c r="K399" s="37">
        <v>132.0</v>
      </c>
      <c r="M399" s="37" t="s">
        <v>80</v>
      </c>
      <c r="N399" s="37">
        <v>59.0</v>
      </c>
      <c r="O399" s="37" t="s">
        <v>366</v>
      </c>
      <c r="P399" s="37"/>
      <c r="Q399" s="37">
        <v>1.0</v>
      </c>
      <c r="BE399" s="37">
        <v>1.0</v>
      </c>
      <c r="BK399" s="37" t="s">
        <v>324</v>
      </c>
      <c r="BM399" s="37" t="s">
        <v>367</v>
      </c>
    </row>
    <row r="400">
      <c r="A400" s="37">
        <v>811.0</v>
      </c>
      <c r="B400" s="37" t="s">
        <v>368</v>
      </c>
      <c r="C400" s="37" t="s">
        <v>104</v>
      </c>
      <c r="D400" s="37" t="s">
        <v>369</v>
      </c>
      <c r="E400" s="37">
        <v>2019.0</v>
      </c>
      <c r="F400" s="37" t="s">
        <v>370</v>
      </c>
      <c r="J400" s="37">
        <v>2015.0</v>
      </c>
      <c r="K400" s="37">
        <v>34.0</v>
      </c>
      <c r="M400" s="37" t="s">
        <v>80</v>
      </c>
      <c r="O400" s="37"/>
      <c r="P400" s="37">
        <v>1.5</v>
      </c>
      <c r="Q400" s="37">
        <v>1.0</v>
      </c>
      <c r="V400" s="37">
        <v>1.0</v>
      </c>
      <c r="W400" s="37"/>
    </row>
    <row r="401">
      <c r="A401" s="37">
        <v>2599.0</v>
      </c>
      <c r="B401" s="37" t="s">
        <v>371</v>
      </c>
      <c r="C401" s="37" t="s">
        <v>104</v>
      </c>
      <c r="D401" s="37" t="s">
        <v>372</v>
      </c>
      <c r="E401" s="37">
        <v>2014.0</v>
      </c>
      <c r="F401" s="37" t="s">
        <v>373</v>
      </c>
      <c r="G401" s="37" t="s">
        <v>374</v>
      </c>
      <c r="J401" s="37">
        <v>2010.0</v>
      </c>
      <c r="K401" s="37">
        <v>27.0</v>
      </c>
      <c r="M401" s="37" t="s">
        <v>80</v>
      </c>
      <c r="P401" s="37">
        <v>1.0</v>
      </c>
      <c r="Q401" s="37">
        <v>1.0</v>
      </c>
      <c r="AD401" s="37">
        <v>1.0</v>
      </c>
      <c r="BM401" s="37" t="s">
        <v>375</v>
      </c>
    </row>
    <row r="402">
      <c r="A402" s="37">
        <v>2599.0</v>
      </c>
      <c r="B402" s="37" t="s">
        <v>371</v>
      </c>
      <c r="C402" s="37" t="s">
        <v>104</v>
      </c>
      <c r="D402" s="37" t="s">
        <v>372</v>
      </c>
      <c r="E402" s="37">
        <v>2014.0</v>
      </c>
      <c r="F402" s="37" t="s">
        <v>373</v>
      </c>
      <c r="G402" s="37" t="s">
        <v>374</v>
      </c>
      <c r="J402" s="37">
        <v>2010.0</v>
      </c>
      <c r="K402" s="37">
        <v>38.0</v>
      </c>
      <c r="M402" s="37" t="s">
        <v>80</v>
      </c>
      <c r="P402" s="37">
        <v>1.0</v>
      </c>
      <c r="Q402" s="37">
        <v>1.0</v>
      </c>
      <c r="AD402" s="37">
        <v>1.0</v>
      </c>
      <c r="BM402" s="37" t="s">
        <v>376</v>
      </c>
    </row>
    <row r="403">
      <c r="A403" s="37">
        <v>2599.0</v>
      </c>
      <c r="B403" s="37" t="s">
        <v>371</v>
      </c>
      <c r="C403" s="37" t="s">
        <v>104</v>
      </c>
      <c r="D403" s="37" t="s">
        <v>372</v>
      </c>
      <c r="E403" s="37">
        <v>2014.0</v>
      </c>
      <c r="F403" s="37" t="s">
        <v>373</v>
      </c>
      <c r="G403" s="37" t="s">
        <v>374</v>
      </c>
      <c r="J403" s="37">
        <v>2010.0</v>
      </c>
      <c r="K403" s="37">
        <v>46.0</v>
      </c>
      <c r="M403" s="37" t="s">
        <v>80</v>
      </c>
      <c r="P403" s="37">
        <v>1.0</v>
      </c>
      <c r="Q403" s="37">
        <v>1.0</v>
      </c>
      <c r="AD403" s="37">
        <v>1.0</v>
      </c>
      <c r="BM403" s="37" t="s">
        <v>377</v>
      </c>
    </row>
    <row r="404">
      <c r="A404" s="37">
        <v>2599.0</v>
      </c>
      <c r="B404" s="37" t="s">
        <v>371</v>
      </c>
      <c r="C404" s="37" t="s">
        <v>104</v>
      </c>
      <c r="D404" s="37" t="s">
        <v>372</v>
      </c>
      <c r="E404" s="37">
        <v>2014.0</v>
      </c>
      <c r="F404" s="37" t="s">
        <v>373</v>
      </c>
      <c r="G404" s="37" t="s">
        <v>374</v>
      </c>
      <c r="J404" s="37">
        <v>2010.0</v>
      </c>
      <c r="K404" s="37">
        <v>46.0</v>
      </c>
      <c r="M404" s="37" t="s">
        <v>80</v>
      </c>
      <c r="P404" s="37">
        <v>1.0</v>
      </c>
      <c r="Q404" s="37">
        <v>1.0</v>
      </c>
      <c r="AD404" s="37">
        <v>1.0</v>
      </c>
      <c r="BM404" s="37" t="s">
        <v>378</v>
      </c>
    </row>
    <row r="405">
      <c r="A405" s="37">
        <v>2599.0</v>
      </c>
      <c r="B405" s="37" t="s">
        <v>371</v>
      </c>
      <c r="C405" s="37" t="s">
        <v>104</v>
      </c>
      <c r="D405" s="37" t="s">
        <v>372</v>
      </c>
      <c r="E405" s="37">
        <v>2014.0</v>
      </c>
      <c r="F405" s="37" t="s">
        <v>373</v>
      </c>
      <c r="G405" s="37" t="s">
        <v>374</v>
      </c>
      <c r="J405" s="37">
        <v>2010.0</v>
      </c>
      <c r="K405" s="37">
        <v>46.0</v>
      </c>
      <c r="M405" s="37" t="s">
        <v>80</v>
      </c>
      <c r="P405" s="37">
        <v>1.0</v>
      </c>
      <c r="Q405" s="37">
        <v>1.0</v>
      </c>
      <c r="AD405" s="37">
        <v>1.0</v>
      </c>
      <c r="BM405" s="37" t="s">
        <v>379</v>
      </c>
    </row>
    <row r="406">
      <c r="A406" s="37">
        <v>2599.0</v>
      </c>
      <c r="B406" s="37" t="s">
        <v>371</v>
      </c>
      <c r="C406" s="37" t="s">
        <v>104</v>
      </c>
      <c r="D406" s="37" t="s">
        <v>372</v>
      </c>
      <c r="E406" s="37">
        <v>2014.0</v>
      </c>
      <c r="F406" s="37" t="s">
        <v>373</v>
      </c>
      <c r="G406" s="37" t="s">
        <v>374</v>
      </c>
      <c r="J406" s="37">
        <v>2010.0</v>
      </c>
      <c r="K406" s="37">
        <v>27.0</v>
      </c>
      <c r="M406" s="37" t="s">
        <v>80</v>
      </c>
      <c r="P406" s="37">
        <v>1.0</v>
      </c>
      <c r="Q406" s="37">
        <v>1.0</v>
      </c>
      <c r="AD406" s="37">
        <v>1.0</v>
      </c>
      <c r="BM406" s="37" t="s">
        <v>380</v>
      </c>
    </row>
    <row r="407">
      <c r="A407" s="37">
        <v>1157.0</v>
      </c>
      <c r="B407" s="37" t="s">
        <v>381</v>
      </c>
      <c r="C407" s="37" t="s">
        <v>104</v>
      </c>
      <c r="D407" s="37" t="s">
        <v>382</v>
      </c>
      <c r="E407" s="37">
        <v>2018.0</v>
      </c>
      <c r="F407" s="37" t="s">
        <v>383</v>
      </c>
      <c r="G407" s="37" t="s">
        <v>384</v>
      </c>
      <c r="I407" s="37" t="s">
        <v>90</v>
      </c>
      <c r="J407" s="37">
        <v>2020.0</v>
      </c>
      <c r="K407" s="37">
        <v>23.0</v>
      </c>
      <c r="M407" s="37" t="s">
        <v>80</v>
      </c>
      <c r="N407" s="37">
        <v>37.0</v>
      </c>
      <c r="P407" s="37">
        <v>1.5</v>
      </c>
      <c r="Q407" s="37">
        <v>1.45</v>
      </c>
      <c r="BE407" s="37">
        <v>1.0</v>
      </c>
      <c r="BK407" s="37" t="s">
        <v>134</v>
      </c>
    </row>
    <row r="408">
      <c r="A408" s="37">
        <v>1157.0</v>
      </c>
      <c r="B408" s="37" t="s">
        <v>381</v>
      </c>
      <c r="C408" s="37" t="s">
        <v>104</v>
      </c>
      <c r="D408" s="37" t="s">
        <v>382</v>
      </c>
      <c r="E408" s="37">
        <v>2018.0</v>
      </c>
      <c r="F408" s="37" t="s">
        <v>383</v>
      </c>
      <c r="G408" s="37" t="s">
        <v>384</v>
      </c>
      <c r="I408" s="37" t="s">
        <v>90</v>
      </c>
      <c r="J408" s="37">
        <v>2020.0</v>
      </c>
      <c r="K408" s="37">
        <v>12.0</v>
      </c>
      <c r="M408" s="37" t="s">
        <v>80</v>
      </c>
      <c r="N408" s="37">
        <v>37.0</v>
      </c>
      <c r="P408" s="37">
        <v>1.5</v>
      </c>
      <c r="Q408" s="37">
        <v>1.45</v>
      </c>
      <c r="BE408" s="37">
        <v>1.0</v>
      </c>
      <c r="BK408" s="37" t="s">
        <v>134</v>
      </c>
    </row>
    <row r="409">
      <c r="A409" s="37">
        <v>1157.0</v>
      </c>
      <c r="B409" s="37" t="s">
        <v>381</v>
      </c>
      <c r="C409" s="37" t="s">
        <v>104</v>
      </c>
      <c r="D409" s="37" t="s">
        <v>382</v>
      </c>
      <c r="E409" s="37">
        <v>2018.0</v>
      </c>
      <c r="F409" s="37" t="s">
        <v>383</v>
      </c>
      <c r="G409" s="37" t="s">
        <v>384</v>
      </c>
      <c r="I409" s="37" t="s">
        <v>90</v>
      </c>
      <c r="J409" s="37">
        <v>2050.0</v>
      </c>
      <c r="K409" s="37">
        <v>65.0</v>
      </c>
      <c r="M409" s="37" t="s">
        <v>80</v>
      </c>
      <c r="N409" s="37">
        <v>91.0</v>
      </c>
      <c r="P409" s="37">
        <v>1.5</v>
      </c>
      <c r="Q409" s="37">
        <v>1.45</v>
      </c>
      <c r="BE409" s="37">
        <v>1.0</v>
      </c>
      <c r="BK409" s="37" t="s">
        <v>134</v>
      </c>
    </row>
    <row r="410">
      <c r="A410" s="37">
        <v>1157.0</v>
      </c>
      <c r="B410" s="37" t="s">
        <v>381</v>
      </c>
      <c r="C410" s="37" t="s">
        <v>104</v>
      </c>
      <c r="D410" s="37" t="s">
        <v>382</v>
      </c>
      <c r="E410" s="37">
        <v>2018.0</v>
      </c>
      <c r="F410" s="37" t="s">
        <v>383</v>
      </c>
      <c r="G410" s="37" t="s">
        <v>384</v>
      </c>
      <c r="I410" s="37" t="s">
        <v>90</v>
      </c>
      <c r="J410" s="37">
        <v>2050.0</v>
      </c>
      <c r="K410" s="37">
        <v>41.0</v>
      </c>
      <c r="M410" s="37" t="s">
        <v>80</v>
      </c>
      <c r="N410" s="37">
        <v>91.0</v>
      </c>
      <c r="P410" s="37">
        <v>1.5</v>
      </c>
      <c r="Q410" s="37">
        <v>1.45</v>
      </c>
      <c r="BE410" s="37">
        <v>1.0</v>
      </c>
      <c r="BK410" s="37" t="s">
        <v>134</v>
      </c>
    </row>
    <row r="411">
      <c r="A411" s="37">
        <v>1157.0</v>
      </c>
      <c r="B411" s="37" t="s">
        <v>381</v>
      </c>
      <c r="C411" s="37" t="s">
        <v>104</v>
      </c>
      <c r="D411" s="37" t="s">
        <v>382</v>
      </c>
      <c r="E411" s="37">
        <v>2018.0</v>
      </c>
      <c r="F411" s="37" t="s">
        <v>383</v>
      </c>
      <c r="G411" s="37" t="s">
        <v>384</v>
      </c>
      <c r="I411" s="37" t="s">
        <v>90</v>
      </c>
      <c r="J411" s="37">
        <v>2100.0</v>
      </c>
      <c r="K411" s="37">
        <v>206.0</v>
      </c>
      <c r="M411" s="37" t="s">
        <v>80</v>
      </c>
      <c r="N411" s="37">
        <v>271.0</v>
      </c>
      <c r="P411" s="37">
        <v>1.5</v>
      </c>
      <c r="Q411" s="37">
        <v>1.45</v>
      </c>
      <c r="BE411" s="37">
        <v>1.0</v>
      </c>
      <c r="BK411" s="37" t="s">
        <v>134</v>
      </c>
    </row>
    <row r="412">
      <c r="A412" s="37">
        <v>1157.0</v>
      </c>
      <c r="B412" s="37" t="s">
        <v>381</v>
      </c>
      <c r="C412" s="37" t="s">
        <v>104</v>
      </c>
      <c r="D412" s="37" t="s">
        <v>382</v>
      </c>
      <c r="E412" s="37">
        <v>2018.0</v>
      </c>
      <c r="F412" s="37" t="s">
        <v>383</v>
      </c>
      <c r="G412" s="37" t="s">
        <v>384</v>
      </c>
      <c r="I412" s="37" t="s">
        <v>90</v>
      </c>
      <c r="J412" s="37">
        <v>2100.0</v>
      </c>
      <c r="K412" s="37">
        <v>150.0</v>
      </c>
      <c r="M412" s="37" t="s">
        <v>80</v>
      </c>
      <c r="N412" s="37">
        <v>271.0</v>
      </c>
      <c r="P412" s="37">
        <v>1.5</v>
      </c>
      <c r="Q412" s="37">
        <v>1.45</v>
      </c>
      <c r="BE412" s="37">
        <v>1.0</v>
      </c>
      <c r="BK412" s="37" t="s">
        <v>134</v>
      </c>
    </row>
    <row r="413">
      <c r="A413" s="37">
        <v>1157.0</v>
      </c>
      <c r="B413" s="37" t="s">
        <v>381</v>
      </c>
      <c r="C413" s="37" t="s">
        <v>104</v>
      </c>
      <c r="D413" s="37" t="s">
        <v>382</v>
      </c>
      <c r="E413" s="37">
        <v>2018.0</v>
      </c>
      <c r="F413" s="37" t="s">
        <v>383</v>
      </c>
      <c r="G413" s="37" t="s">
        <v>384</v>
      </c>
      <c r="I413" s="37" t="s">
        <v>90</v>
      </c>
      <c r="J413" s="37">
        <v>2150.0</v>
      </c>
      <c r="K413" s="37">
        <v>459.0</v>
      </c>
      <c r="M413" s="37" t="s">
        <v>80</v>
      </c>
      <c r="N413" s="37">
        <v>599.0</v>
      </c>
      <c r="P413" s="37">
        <v>1.5</v>
      </c>
      <c r="Q413" s="37">
        <v>1.45</v>
      </c>
      <c r="BE413" s="37">
        <v>1.0</v>
      </c>
      <c r="BK413" s="37" t="s">
        <v>134</v>
      </c>
    </row>
    <row r="414">
      <c r="A414" s="37">
        <v>1157.0</v>
      </c>
      <c r="B414" s="37" t="s">
        <v>381</v>
      </c>
      <c r="C414" s="37" t="s">
        <v>104</v>
      </c>
      <c r="D414" s="37" t="s">
        <v>382</v>
      </c>
      <c r="E414" s="37">
        <v>2018.0</v>
      </c>
      <c r="F414" s="37" t="s">
        <v>383</v>
      </c>
      <c r="G414" s="37" t="s">
        <v>384</v>
      </c>
      <c r="I414" s="37" t="s">
        <v>90</v>
      </c>
      <c r="J414" s="37">
        <v>2150.0</v>
      </c>
      <c r="K414" s="37">
        <v>340.0</v>
      </c>
      <c r="M414" s="37" t="s">
        <v>80</v>
      </c>
      <c r="N414" s="37">
        <v>599.0</v>
      </c>
      <c r="P414" s="37">
        <v>1.5</v>
      </c>
      <c r="Q414" s="37">
        <v>1.45</v>
      </c>
      <c r="BE414" s="37">
        <v>1.0</v>
      </c>
      <c r="BK414" s="37" t="s">
        <v>134</v>
      </c>
    </row>
    <row r="415">
      <c r="A415" s="37">
        <v>3483.0</v>
      </c>
      <c r="B415" s="37" t="s">
        <v>385</v>
      </c>
      <c r="C415" s="37" t="s">
        <v>104</v>
      </c>
      <c r="D415" s="37" t="s">
        <v>386</v>
      </c>
      <c r="E415" s="37">
        <v>2007.0</v>
      </c>
      <c r="F415" s="37" t="s">
        <v>387</v>
      </c>
      <c r="G415" s="37" t="s">
        <v>126</v>
      </c>
      <c r="J415" s="37">
        <v>1998.0</v>
      </c>
      <c r="K415" s="37">
        <v>399.6</v>
      </c>
      <c r="M415" s="37" t="s">
        <v>80</v>
      </c>
      <c r="N415" s="37"/>
      <c r="O415" s="37">
        <v>3.0</v>
      </c>
      <c r="BB415" s="37">
        <v>1.0</v>
      </c>
      <c r="BK415" s="37" t="s">
        <v>134</v>
      </c>
      <c r="BM415" s="37" t="s">
        <v>388</v>
      </c>
    </row>
    <row r="416">
      <c r="A416" s="37">
        <v>3483.0</v>
      </c>
      <c r="B416" s="37" t="s">
        <v>385</v>
      </c>
      <c r="C416" s="37" t="s">
        <v>104</v>
      </c>
      <c r="D416" s="37" t="s">
        <v>386</v>
      </c>
      <c r="E416" s="37">
        <v>2007.0</v>
      </c>
      <c r="F416" s="37" t="s">
        <v>387</v>
      </c>
      <c r="G416" s="37" t="s">
        <v>126</v>
      </c>
      <c r="J416" s="37">
        <v>1998.0</v>
      </c>
      <c r="K416" s="37">
        <v>420.0</v>
      </c>
      <c r="M416" s="37" t="s">
        <v>80</v>
      </c>
      <c r="N416" s="37"/>
      <c r="O416" s="37">
        <v>3.0</v>
      </c>
      <c r="AN416" s="37"/>
      <c r="BB416" s="37">
        <v>1.0</v>
      </c>
      <c r="BK416" s="37" t="s">
        <v>134</v>
      </c>
      <c r="BM416" s="37" t="s">
        <v>388</v>
      </c>
    </row>
    <row r="417">
      <c r="A417" s="37">
        <v>1293.0</v>
      </c>
      <c r="B417" s="37" t="s">
        <v>389</v>
      </c>
      <c r="C417" s="37" t="s">
        <v>104</v>
      </c>
      <c r="D417" s="37" t="s">
        <v>390</v>
      </c>
      <c r="E417" s="37">
        <v>2018.0</v>
      </c>
      <c r="F417" s="37" t="s">
        <v>391</v>
      </c>
      <c r="G417" s="37" t="s">
        <v>126</v>
      </c>
      <c r="I417" s="37" t="s">
        <v>90</v>
      </c>
      <c r="J417" s="37">
        <v>2018.0</v>
      </c>
      <c r="K417" s="37">
        <v>116.0</v>
      </c>
      <c r="M417" s="37" t="s">
        <v>392</v>
      </c>
      <c r="AK417" s="37">
        <v>0.0</v>
      </c>
      <c r="AL417" s="37">
        <v>0.0</v>
      </c>
      <c r="AM417" s="37">
        <v>0.0</v>
      </c>
      <c r="AN417" s="37">
        <v>0.0</v>
      </c>
      <c r="AP417" s="37">
        <v>40.0</v>
      </c>
      <c r="AR417" s="37">
        <v>210.0</v>
      </c>
      <c r="AU417" s="37">
        <v>730.0</v>
      </c>
      <c r="BC417" s="37">
        <v>1.0</v>
      </c>
      <c r="BK417" s="37" t="s">
        <v>324</v>
      </c>
      <c r="BM417" s="37" t="s">
        <v>393</v>
      </c>
    </row>
    <row r="418">
      <c r="A418" s="37">
        <v>1293.0</v>
      </c>
      <c r="B418" s="37" t="s">
        <v>389</v>
      </c>
      <c r="C418" s="37" t="s">
        <v>104</v>
      </c>
      <c r="D418" s="37" t="s">
        <v>390</v>
      </c>
      <c r="E418" s="37">
        <v>2018.0</v>
      </c>
      <c r="F418" s="37" t="s">
        <v>391</v>
      </c>
      <c r="G418" s="37" t="s">
        <v>126</v>
      </c>
      <c r="I418" s="37" t="s">
        <v>90</v>
      </c>
      <c r="J418" s="37">
        <v>2018.0</v>
      </c>
      <c r="K418" s="37">
        <v>4335.0</v>
      </c>
      <c r="M418" s="37" t="s">
        <v>142</v>
      </c>
      <c r="AK418" s="37">
        <v>0.0</v>
      </c>
      <c r="AL418" s="37">
        <v>0.0</v>
      </c>
      <c r="AM418" s="37">
        <v>0.0</v>
      </c>
      <c r="AN418" s="37">
        <v>0.0</v>
      </c>
      <c r="AP418" s="37">
        <v>150.0</v>
      </c>
      <c r="AR418" s="37">
        <v>1091.0</v>
      </c>
      <c r="AU418" s="37">
        <v>76353.0</v>
      </c>
      <c r="BC418" s="37">
        <v>1.0</v>
      </c>
      <c r="BK418" s="37" t="s">
        <v>324</v>
      </c>
      <c r="BM418" s="37" t="s">
        <v>393</v>
      </c>
    </row>
    <row r="419">
      <c r="A419" s="37">
        <v>2501.0</v>
      </c>
      <c r="B419" s="37" t="s">
        <v>394</v>
      </c>
      <c r="C419" s="37" t="s">
        <v>104</v>
      </c>
      <c r="D419" s="37" t="s">
        <v>395</v>
      </c>
      <c r="E419" s="37">
        <v>2014.0</v>
      </c>
      <c r="F419" s="37" t="s">
        <v>396</v>
      </c>
      <c r="G419" s="37" t="s">
        <v>374</v>
      </c>
      <c r="I419" s="37" t="s">
        <v>79</v>
      </c>
      <c r="J419" s="37">
        <v>2015.0</v>
      </c>
      <c r="K419" s="37">
        <v>18.0</v>
      </c>
      <c r="L419" s="37">
        <v>2007.0</v>
      </c>
      <c r="M419" s="37" t="s">
        <v>397</v>
      </c>
      <c r="N419" s="37">
        <v>7.0</v>
      </c>
      <c r="P419" s="37">
        <v>1.0</v>
      </c>
      <c r="Q419" s="37">
        <v>1.5</v>
      </c>
      <c r="BC419" s="37">
        <v>1.0</v>
      </c>
      <c r="BE419" s="37">
        <v>1.0</v>
      </c>
      <c r="BK419" s="37" t="s">
        <v>243</v>
      </c>
      <c r="BM419" s="37" t="s">
        <v>398</v>
      </c>
    </row>
    <row r="420">
      <c r="A420" s="37">
        <v>2501.0</v>
      </c>
      <c r="B420" s="37" t="s">
        <v>394</v>
      </c>
      <c r="C420" s="37" t="s">
        <v>104</v>
      </c>
      <c r="D420" s="37" t="s">
        <v>395</v>
      </c>
      <c r="E420" s="37">
        <v>2014.0</v>
      </c>
      <c r="F420" s="37" t="s">
        <v>396</v>
      </c>
      <c r="G420" s="37" t="s">
        <v>374</v>
      </c>
      <c r="I420" s="37" t="s">
        <v>79</v>
      </c>
      <c r="J420" s="37">
        <v>2015.0</v>
      </c>
      <c r="K420" s="37">
        <v>60.0</v>
      </c>
      <c r="L420" s="37">
        <v>2007.0</v>
      </c>
      <c r="M420" s="37" t="s">
        <v>397</v>
      </c>
      <c r="N420" s="37">
        <v>22.0</v>
      </c>
      <c r="P420" s="37">
        <v>0.1</v>
      </c>
      <c r="Q420" s="37">
        <v>1.5</v>
      </c>
      <c r="BC420" s="37">
        <v>1.0</v>
      </c>
      <c r="BE420" s="37">
        <v>1.0</v>
      </c>
      <c r="BK420" s="37" t="s">
        <v>243</v>
      </c>
      <c r="BM420" s="37" t="s">
        <v>398</v>
      </c>
    </row>
    <row r="421">
      <c r="A421" s="37">
        <v>2501.0</v>
      </c>
      <c r="B421" s="37" t="s">
        <v>394</v>
      </c>
      <c r="C421" s="37" t="s">
        <v>104</v>
      </c>
      <c r="D421" s="37" t="s">
        <v>395</v>
      </c>
      <c r="E421" s="37">
        <v>2014.0</v>
      </c>
      <c r="F421" s="37" t="s">
        <v>396</v>
      </c>
      <c r="G421" s="37" t="s">
        <v>374</v>
      </c>
      <c r="I421" s="37" t="s">
        <v>79</v>
      </c>
      <c r="J421" s="37">
        <v>2015.0</v>
      </c>
      <c r="K421" s="37">
        <v>37.0</v>
      </c>
      <c r="L421" s="37">
        <v>2007.0</v>
      </c>
      <c r="M421" s="37" t="s">
        <v>397</v>
      </c>
      <c r="N421" s="37">
        <v>18.0</v>
      </c>
      <c r="P421" s="37">
        <v>1.0</v>
      </c>
      <c r="Q421" s="37">
        <v>1.0</v>
      </c>
      <c r="BC421" s="37">
        <v>1.0</v>
      </c>
      <c r="BE421" s="37">
        <v>1.0</v>
      </c>
      <c r="BK421" s="37" t="s">
        <v>243</v>
      </c>
      <c r="BM421" s="37" t="s">
        <v>398</v>
      </c>
    </row>
    <row r="422">
      <c r="A422" s="37">
        <v>2501.0</v>
      </c>
      <c r="B422" s="37" t="s">
        <v>394</v>
      </c>
      <c r="C422" s="37" t="s">
        <v>104</v>
      </c>
      <c r="D422" s="37" t="s">
        <v>395</v>
      </c>
      <c r="E422" s="37">
        <v>2014.0</v>
      </c>
      <c r="F422" s="37" t="s">
        <v>396</v>
      </c>
      <c r="G422" s="37" t="s">
        <v>374</v>
      </c>
      <c r="I422" s="37" t="s">
        <v>79</v>
      </c>
      <c r="J422" s="37">
        <v>2015.0</v>
      </c>
      <c r="K422" s="37">
        <v>140.0</v>
      </c>
      <c r="L422" s="37">
        <v>2007.0</v>
      </c>
      <c r="M422" s="37" t="s">
        <v>397</v>
      </c>
      <c r="N422" s="37">
        <v>65.0</v>
      </c>
      <c r="P422" s="37">
        <v>0.1</v>
      </c>
      <c r="Q422" s="37">
        <v>1.0</v>
      </c>
      <c r="BC422" s="37">
        <v>1.0</v>
      </c>
      <c r="BE422" s="37">
        <v>1.0</v>
      </c>
      <c r="BK422" s="37" t="s">
        <v>243</v>
      </c>
      <c r="BM422" s="37" t="s">
        <v>398</v>
      </c>
    </row>
    <row r="423">
      <c r="A423" s="37">
        <v>2501.0</v>
      </c>
      <c r="B423" s="37" t="s">
        <v>394</v>
      </c>
      <c r="C423" s="37" t="s">
        <v>104</v>
      </c>
      <c r="D423" s="37" t="s">
        <v>395</v>
      </c>
      <c r="E423" s="37">
        <v>2014.0</v>
      </c>
      <c r="F423" s="37" t="s">
        <v>396</v>
      </c>
      <c r="G423" s="37" t="s">
        <v>374</v>
      </c>
      <c r="I423" s="37" t="s">
        <v>79</v>
      </c>
      <c r="J423" s="37">
        <v>2015.0</v>
      </c>
      <c r="K423" s="37">
        <v>20.0</v>
      </c>
      <c r="L423" s="37">
        <v>2007.0</v>
      </c>
      <c r="M423" s="37" t="s">
        <v>397</v>
      </c>
      <c r="N423" s="37">
        <v>11.0</v>
      </c>
      <c r="P423" s="37">
        <v>3.0</v>
      </c>
      <c r="Q423" s="37">
        <v>0.0</v>
      </c>
      <c r="BC423" s="37">
        <v>1.0</v>
      </c>
      <c r="BE423" s="37">
        <v>1.0</v>
      </c>
      <c r="BK423" s="37" t="s">
        <v>243</v>
      </c>
      <c r="BM423" s="37" t="s">
        <v>398</v>
      </c>
    </row>
    <row r="424">
      <c r="A424" s="37">
        <v>2501.0</v>
      </c>
      <c r="B424" s="37" t="s">
        <v>394</v>
      </c>
      <c r="C424" s="37" t="s">
        <v>104</v>
      </c>
      <c r="D424" s="37" t="s">
        <v>395</v>
      </c>
      <c r="E424" s="37">
        <v>2014.0</v>
      </c>
      <c r="F424" s="37" t="s">
        <v>396</v>
      </c>
      <c r="G424" s="37" t="s">
        <v>374</v>
      </c>
      <c r="I424" s="37" t="s">
        <v>79</v>
      </c>
      <c r="J424" s="37">
        <v>2015.0</v>
      </c>
      <c r="K424" s="37">
        <v>6.0</v>
      </c>
      <c r="L424" s="37">
        <v>2007.0</v>
      </c>
      <c r="M424" s="37" t="s">
        <v>100</v>
      </c>
      <c r="N424" s="37">
        <v>7.0</v>
      </c>
      <c r="P424" s="37">
        <v>1.0</v>
      </c>
      <c r="Q424" s="37">
        <v>1.5</v>
      </c>
      <c r="BC424" s="37">
        <v>1.0</v>
      </c>
      <c r="BE424" s="37"/>
      <c r="BK424" s="37" t="s">
        <v>243</v>
      </c>
      <c r="BM424" s="37" t="s">
        <v>398</v>
      </c>
    </row>
    <row r="425">
      <c r="A425" s="37">
        <v>2501.0</v>
      </c>
      <c r="B425" s="37" t="s">
        <v>394</v>
      </c>
      <c r="C425" s="37" t="s">
        <v>104</v>
      </c>
      <c r="D425" s="37" t="s">
        <v>395</v>
      </c>
      <c r="E425" s="37">
        <v>2014.0</v>
      </c>
      <c r="F425" s="37" t="s">
        <v>396</v>
      </c>
      <c r="G425" s="37" t="s">
        <v>374</v>
      </c>
      <c r="I425" s="37" t="s">
        <v>79</v>
      </c>
      <c r="J425" s="37">
        <v>2015.0</v>
      </c>
      <c r="K425" s="37">
        <v>20.0</v>
      </c>
      <c r="L425" s="37">
        <v>2007.0</v>
      </c>
      <c r="M425" s="37" t="s">
        <v>100</v>
      </c>
      <c r="N425" s="37">
        <v>22.0</v>
      </c>
      <c r="P425" s="37">
        <v>0.1</v>
      </c>
      <c r="Q425" s="37">
        <v>1.5</v>
      </c>
      <c r="BC425" s="37">
        <v>1.0</v>
      </c>
      <c r="BE425" s="37"/>
      <c r="BK425" s="37" t="s">
        <v>243</v>
      </c>
      <c r="BM425" s="37" t="s">
        <v>398</v>
      </c>
    </row>
    <row r="426">
      <c r="A426" s="37">
        <v>2501.0</v>
      </c>
      <c r="B426" s="37" t="s">
        <v>394</v>
      </c>
      <c r="C426" s="37" t="s">
        <v>104</v>
      </c>
      <c r="D426" s="37" t="s">
        <v>395</v>
      </c>
      <c r="E426" s="37">
        <v>2014.0</v>
      </c>
      <c r="F426" s="37" t="s">
        <v>396</v>
      </c>
      <c r="G426" s="37" t="s">
        <v>374</v>
      </c>
      <c r="I426" s="37" t="s">
        <v>79</v>
      </c>
      <c r="J426" s="37">
        <v>2015.0</v>
      </c>
      <c r="K426" s="37">
        <v>15.0</v>
      </c>
      <c r="L426" s="37">
        <v>2007.0</v>
      </c>
      <c r="M426" s="37" t="s">
        <v>100</v>
      </c>
      <c r="N426" s="37">
        <v>18.0</v>
      </c>
      <c r="P426" s="37">
        <v>1.0</v>
      </c>
      <c r="Q426" s="37">
        <v>1.0</v>
      </c>
      <c r="BC426" s="37">
        <v>1.0</v>
      </c>
      <c r="BE426" s="37"/>
      <c r="BK426" s="37" t="s">
        <v>243</v>
      </c>
      <c r="BM426" s="37" t="s">
        <v>398</v>
      </c>
    </row>
    <row r="427">
      <c r="A427" s="37">
        <v>2501.0</v>
      </c>
      <c r="B427" s="37" t="s">
        <v>394</v>
      </c>
      <c r="C427" s="37" t="s">
        <v>104</v>
      </c>
      <c r="D427" s="37" t="s">
        <v>395</v>
      </c>
      <c r="E427" s="37">
        <v>2014.0</v>
      </c>
      <c r="F427" s="37" t="s">
        <v>396</v>
      </c>
      <c r="G427" s="37" t="s">
        <v>374</v>
      </c>
      <c r="I427" s="37" t="s">
        <v>79</v>
      </c>
      <c r="J427" s="37">
        <v>2015.0</v>
      </c>
      <c r="K427" s="37">
        <v>63.0</v>
      </c>
      <c r="L427" s="37">
        <v>2007.0</v>
      </c>
      <c r="M427" s="37" t="s">
        <v>100</v>
      </c>
      <c r="N427" s="37">
        <v>65.0</v>
      </c>
      <c r="P427" s="37">
        <v>0.1</v>
      </c>
      <c r="Q427" s="37">
        <v>1.0</v>
      </c>
      <c r="BC427" s="37">
        <v>1.0</v>
      </c>
      <c r="BE427" s="37"/>
      <c r="BK427" s="37" t="s">
        <v>243</v>
      </c>
      <c r="BM427" s="37" t="s">
        <v>398</v>
      </c>
    </row>
    <row r="428">
      <c r="A428" s="37">
        <v>2501.0</v>
      </c>
      <c r="B428" s="37" t="s">
        <v>394</v>
      </c>
      <c r="C428" s="37" t="s">
        <v>104</v>
      </c>
      <c r="D428" s="37" t="s">
        <v>395</v>
      </c>
      <c r="E428" s="37">
        <v>2014.0</v>
      </c>
      <c r="F428" s="37" t="s">
        <v>396</v>
      </c>
      <c r="G428" s="37" t="s">
        <v>374</v>
      </c>
      <c r="I428" s="37" t="s">
        <v>79</v>
      </c>
      <c r="J428" s="37">
        <v>2015.0</v>
      </c>
      <c r="K428" s="37">
        <v>11.0</v>
      </c>
      <c r="L428" s="37">
        <v>2007.0</v>
      </c>
      <c r="M428" s="37" t="s">
        <v>100</v>
      </c>
      <c r="N428" s="37">
        <v>11.0</v>
      </c>
      <c r="P428" s="37">
        <v>3.0</v>
      </c>
      <c r="Q428" s="37">
        <v>0.0</v>
      </c>
      <c r="BC428" s="37">
        <v>1.0</v>
      </c>
      <c r="BE428" s="37"/>
      <c r="BK428" s="37" t="s">
        <v>243</v>
      </c>
      <c r="BM428" s="37" t="s">
        <v>398</v>
      </c>
    </row>
    <row r="429">
      <c r="A429" s="37">
        <v>2501.0</v>
      </c>
      <c r="B429" s="37" t="s">
        <v>394</v>
      </c>
      <c r="C429" s="37" t="s">
        <v>104</v>
      </c>
      <c r="D429" s="37" t="s">
        <v>395</v>
      </c>
      <c r="E429" s="37">
        <v>2014.0</v>
      </c>
      <c r="F429" s="37" t="s">
        <v>396</v>
      </c>
      <c r="G429" s="37" t="s">
        <v>374</v>
      </c>
      <c r="I429" s="37" t="s">
        <v>79</v>
      </c>
      <c r="J429" s="37">
        <v>2015.0</v>
      </c>
      <c r="K429" s="37">
        <v>17.0</v>
      </c>
      <c r="L429" s="37">
        <v>2007.0</v>
      </c>
      <c r="M429" s="37" t="s">
        <v>100</v>
      </c>
      <c r="N429" s="37">
        <v>7.0</v>
      </c>
      <c r="P429" s="37">
        <v>1.0</v>
      </c>
      <c r="Q429" s="37">
        <v>1.5</v>
      </c>
      <c r="BC429" s="37"/>
      <c r="BE429" s="37">
        <v>1.0</v>
      </c>
      <c r="BK429" s="37" t="s">
        <v>243</v>
      </c>
      <c r="BM429" s="37" t="s">
        <v>398</v>
      </c>
    </row>
    <row r="430">
      <c r="A430" s="37">
        <v>2501.0</v>
      </c>
      <c r="B430" s="37" t="s">
        <v>394</v>
      </c>
      <c r="C430" s="37" t="s">
        <v>104</v>
      </c>
      <c r="D430" s="37" t="s">
        <v>395</v>
      </c>
      <c r="E430" s="37">
        <v>2014.0</v>
      </c>
      <c r="F430" s="37" t="s">
        <v>396</v>
      </c>
      <c r="G430" s="37" t="s">
        <v>374</v>
      </c>
      <c r="I430" s="37" t="s">
        <v>79</v>
      </c>
      <c r="J430" s="37">
        <v>2015.0</v>
      </c>
      <c r="K430" s="37">
        <v>50.0</v>
      </c>
      <c r="L430" s="37">
        <v>2007.0</v>
      </c>
      <c r="M430" s="37" t="s">
        <v>100</v>
      </c>
      <c r="N430" s="37">
        <v>22.0</v>
      </c>
      <c r="P430" s="37">
        <v>0.1</v>
      </c>
      <c r="Q430" s="37">
        <v>1.5</v>
      </c>
      <c r="BC430" s="37"/>
      <c r="BE430" s="37">
        <v>1.0</v>
      </c>
      <c r="BK430" s="37" t="s">
        <v>243</v>
      </c>
      <c r="BM430" s="37" t="s">
        <v>398</v>
      </c>
    </row>
    <row r="431">
      <c r="A431" s="37">
        <v>2501.0</v>
      </c>
      <c r="B431" s="37" t="s">
        <v>394</v>
      </c>
      <c r="C431" s="37" t="s">
        <v>104</v>
      </c>
      <c r="D431" s="37" t="s">
        <v>395</v>
      </c>
      <c r="E431" s="37">
        <v>2014.0</v>
      </c>
      <c r="F431" s="37" t="s">
        <v>396</v>
      </c>
      <c r="G431" s="37" t="s">
        <v>374</v>
      </c>
      <c r="I431" s="37" t="s">
        <v>79</v>
      </c>
      <c r="J431" s="37">
        <v>2015.0</v>
      </c>
      <c r="K431" s="37">
        <v>40.0</v>
      </c>
      <c r="L431" s="37">
        <v>2007.0</v>
      </c>
      <c r="M431" s="37" t="s">
        <v>100</v>
      </c>
      <c r="N431" s="37">
        <v>18.0</v>
      </c>
      <c r="P431" s="37">
        <v>1.0</v>
      </c>
      <c r="Q431" s="37">
        <v>1.0</v>
      </c>
      <c r="BC431" s="37"/>
      <c r="BE431" s="37">
        <v>1.0</v>
      </c>
      <c r="BK431" s="37" t="s">
        <v>243</v>
      </c>
      <c r="BM431" s="37" t="s">
        <v>398</v>
      </c>
    </row>
    <row r="432">
      <c r="A432" s="37">
        <v>2501.0</v>
      </c>
      <c r="B432" s="37" t="s">
        <v>394</v>
      </c>
      <c r="C432" s="37" t="s">
        <v>104</v>
      </c>
      <c r="D432" s="37" t="s">
        <v>395</v>
      </c>
      <c r="E432" s="37">
        <v>2014.0</v>
      </c>
      <c r="F432" s="37" t="s">
        <v>396</v>
      </c>
      <c r="G432" s="37" t="s">
        <v>374</v>
      </c>
      <c r="I432" s="37" t="s">
        <v>79</v>
      </c>
      <c r="J432" s="37">
        <v>2015.0</v>
      </c>
      <c r="K432" s="37">
        <v>137.0</v>
      </c>
      <c r="L432" s="37">
        <v>2007.0</v>
      </c>
      <c r="M432" s="37" t="s">
        <v>100</v>
      </c>
      <c r="N432" s="37">
        <v>65.0</v>
      </c>
      <c r="P432" s="37">
        <v>0.1</v>
      </c>
      <c r="Q432" s="37">
        <v>1.0</v>
      </c>
      <c r="BC432" s="37"/>
      <c r="BE432" s="37">
        <v>1.0</v>
      </c>
      <c r="BK432" s="37" t="s">
        <v>243</v>
      </c>
      <c r="BM432" s="37" t="s">
        <v>398</v>
      </c>
    </row>
    <row r="433">
      <c r="A433" s="37">
        <v>2501.0</v>
      </c>
      <c r="B433" s="37" t="s">
        <v>394</v>
      </c>
      <c r="C433" s="37" t="s">
        <v>104</v>
      </c>
      <c r="D433" s="37" t="s">
        <v>395</v>
      </c>
      <c r="E433" s="37">
        <v>2014.0</v>
      </c>
      <c r="F433" s="37" t="s">
        <v>396</v>
      </c>
      <c r="G433" s="37" t="s">
        <v>374</v>
      </c>
      <c r="I433" s="37" t="s">
        <v>79</v>
      </c>
      <c r="J433" s="37">
        <v>2015.0</v>
      </c>
      <c r="K433" s="37">
        <v>25.0</v>
      </c>
      <c r="L433" s="37">
        <v>2007.0</v>
      </c>
      <c r="M433" s="37" t="s">
        <v>100</v>
      </c>
      <c r="N433" s="37">
        <v>11.0</v>
      </c>
      <c r="P433" s="37">
        <v>3.0</v>
      </c>
      <c r="Q433" s="37">
        <v>0.0</v>
      </c>
      <c r="BC433" s="37"/>
      <c r="BE433" s="37">
        <v>1.0</v>
      </c>
      <c r="BK433" s="37" t="s">
        <v>243</v>
      </c>
      <c r="BM433" s="37" t="s">
        <v>398</v>
      </c>
    </row>
    <row r="434">
      <c r="A434" s="37">
        <v>2270.0</v>
      </c>
      <c r="B434" s="37" t="s">
        <v>399</v>
      </c>
      <c r="C434" s="37" t="s">
        <v>104</v>
      </c>
      <c r="D434" s="37" t="s">
        <v>400</v>
      </c>
      <c r="E434" s="37">
        <v>2015.0</v>
      </c>
      <c r="F434" s="37" t="s">
        <v>401</v>
      </c>
      <c r="H434" s="37" t="s">
        <v>126</v>
      </c>
      <c r="I434" s="37" t="s">
        <v>79</v>
      </c>
      <c r="J434" s="37">
        <v>2010.0</v>
      </c>
      <c r="K434" s="37">
        <v>27.0</v>
      </c>
      <c r="O434" s="37">
        <v>5.0</v>
      </c>
      <c r="AZ434" s="37">
        <v>1.0</v>
      </c>
      <c r="BC434" s="37">
        <v>1.0</v>
      </c>
      <c r="BE434" s="37">
        <v>1.0</v>
      </c>
      <c r="BK434" s="37" t="s">
        <v>134</v>
      </c>
    </row>
    <row r="435">
      <c r="A435" s="37">
        <v>2270.0</v>
      </c>
      <c r="B435" s="37" t="s">
        <v>399</v>
      </c>
      <c r="C435" s="37" t="s">
        <v>104</v>
      </c>
      <c r="D435" s="37" t="s">
        <v>400</v>
      </c>
      <c r="E435" s="37">
        <v>2015.0</v>
      </c>
      <c r="F435" s="37" t="s">
        <v>401</v>
      </c>
      <c r="H435" s="37" t="s">
        <v>126</v>
      </c>
      <c r="I435" s="37" t="s">
        <v>79</v>
      </c>
      <c r="J435" s="37">
        <v>2010.0</v>
      </c>
      <c r="K435" s="37">
        <v>84.0</v>
      </c>
      <c r="O435" s="37">
        <v>3.0</v>
      </c>
      <c r="AZ435" s="37">
        <v>1.0</v>
      </c>
      <c r="BC435" s="37">
        <v>1.0</v>
      </c>
      <c r="BE435" s="37">
        <v>1.0</v>
      </c>
      <c r="BK435" s="37" t="s">
        <v>134</v>
      </c>
    </row>
    <row r="436">
      <c r="A436" s="37">
        <v>2270.0</v>
      </c>
      <c r="B436" s="37" t="s">
        <v>399</v>
      </c>
      <c r="C436" s="37" t="s">
        <v>104</v>
      </c>
      <c r="D436" s="37" t="s">
        <v>400</v>
      </c>
      <c r="E436" s="37">
        <v>2015.0</v>
      </c>
      <c r="F436" s="37" t="s">
        <v>401</v>
      </c>
      <c r="H436" s="37" t="s">
        <v>126</v>
      </c>
      <c r="I436" s="37" t="s">
        <v>79</v>
      </c>
      <c r="J436" s="37">
        <v>2010.0</v>
      </c>
      <c r="K436" s="37">
        <v>150.0</v>
      </c>
      <c r="O436" s="37">
        <v>1.4</v>
      </c>
      <c r="AZ436" s="37">
        <v>1.0</v>
      </c>
      <c r="BC436" s="37">
        <v>1.0</v>
      </c>
      <c r="BE436" s="37">
        <v>1.0</v>
      </c>
      <c r="BK436" s="37" t="s">
        <v>134</v>
      </c>
    </row>
    <row r="437">
      <c r="A437" s="37">
        <v>2270.0</v>
      </c>
      <c r="B437" s="37" t="s">
        <v>399</v>
      </c>
      <c r="C437" s="37" t="s">
        <v>104</v>
      </c>
      <c r="D437" s="37" t="s">
        <v>400</v>
      </c>
      <c r="E437" s="37">
        <v>2015.0</v>
      </c>
      <c r="F437" s="37" t="s">
        <v>401</v>
      </c>
      <c r="H437" s="37" t="s">
        <v>126</v>
      </c>
      <c r="I437" s="37" t="s">
        <v>79</v>
      </c>
      <c r="J437" s="37">
        <v>2010.0</v>
      </c>
      <c r="K437" s="37">
        <v>110.0</v>
      </c>
      <c r="O437" s="37" t="s">
        <v>188</v>
      </c>
      <c r="AZ437" s="37">
        <v>1.0</v>
      </c>
      <c r="BC437" s="37">
        <v>1.0</v>
      </c>
      <c r="BE437" s="37">
        <v>1.0</v>
      </c>
      <c r="BK437" s="37" t="s">
        <v>134</v>
      </c>
    </row>
    <row r="438">
      <c r="A438" s="37">
        <v>436.0</v>
      </c>
      <c r="B438" s="37" t="s">
        <v>402</v>
      </c>
      <c r="C438" s="37" t="s">
        <v>104</v>
      </c>
      <c r="D438" s="37" t="s">
        <v>403</v>
      </c>
      <c r="E438" s="37">
        <v>2019.0</v>
      </c>
      <c r="F438" s="37" t="s">
        <v>404</v>
      </c>
      <c r="G438" s="37" t="s">
        <v>146</v>
      </c>
      <c r="J438" s="37">
        <v>2005.0</v>
      </c>
      <c r="K438" s="37">
        <v>16.0</v>
      </c>
      <c r="L438" s="37"/>
      <c r="N438" s="37"/>
      <c r="O438" s="37"/>
      <c r="P438" s="37">
        <v>1.5</v>
      </c>
      <c r="Q438" s="37" t="s">
        <v>405</v>
      </c>
      <c r="AA438" s="37"/>
      <c r="AC438" s="37">
        <v>1.0</v>
      </c>
      <c r="AG438" s="37"/>
      <c r="AH438" s="37"/>
      <c r="AI438" s="37"/>
      <c r="AX438" s="37">
        <v>1.0</v>
      </c>
      <c r="BK438" s="37" t="s">
        <v>406</v>
      </c>
    </row>
    <row r="439">
      <c r="A439" s="37">
        <v>436.0</v>
      </c>
      <c r="B439" s="37" t="s">
        <v>402</v>
      </c>
      <c r="C439" s="37" t="s">
        <v>104</v>
      </c>
      <c r="D439" s="37" t="s">
        <v>403</v>
      </c>
      <c r="E439" s="37">
        <v>2019.0</v>
      </c>
      <c r="F439" s="37" t="s">
        <v>404</v>
      </c>
      <c r="G439" s="37" t="s">
        <v>146</v>
      </c>
      <c r="J439" s="37">
        <v>2050.0</v>
      </c>
      <c r="K439" s="37">
        <v>43.0</v>
      </c>
      <c r="L439" s="37"/>
      <c r="N439" s="37"/>
      <c r="O439" s="37"/>
      <c r="P439" s="37">
        <v>1.5</v>
      </c>
      <c r="Q439" s="37" t="s">
        <v>405</v>
      </c>
      <c r="AA439" s="37"/>
      <c r="AC439" s="37">
        <v>1.0</v>
      </c>
      <c r="AG439" s="37"/>
      <c r="AH439" s="37"/>
      <c r="AI439" s="37"/>
      <c r="AM439" s="37">
        <v>22.0</v>
      </c>
      <c r="AP439" s="37">
        <v>38.0</v>
      </c>
      <c r="AS439" s="37">
        <v>68.0</v>
      </c>
      <c r="AX439" s="37">
        <v>1.0</v>
      </c>
      <c r="BK439" s="37" t="s">
        <v>407</v>
      </c>
    </row>
    <row r="440">
      <c r="A440" s="37">
        <v>436.0</v>
      </c>
      <c r="B440" s="37" t="s">
        <v>402</v>
      </c>
      <c r="C440" s="37" t="s">
        <v>104</v>
      </c>
      <c r="D440" s="37" t="s">
        <v>403</v>
      </c>
      <c r="E440" s="37">
        <v>2019.0</v>
      </c>
      <c r="F440" s="37" t="s">
        <v>404</v>
      </c>
      <c r="G440" s="37" t="s">
        <v>146</v>
      </c>
      <c r="J440" s="37">
        <v>2100.0</v>
      </c>
      <c r="K440" s="37">
        <v>97.0</v>
      </c>
      <c r="L440" s="37"/>
      <c r="N440" s="37"/>
      <c r="O440" s="37"/>
      <c r="P440" s="37">
        <v>1.5</v>
      </c>
      <c r="Q440" s="37" t="s">
        <v>405</v>
      </c>
      <c r="AA440" s="37"/>
      <c r="AC440" s="37">
        <v>1.0</v>
      </c>
      <c r="AG440" s="37"/>
      <c r="AH440" s="37"/>
      <c r="AI440" s="37"/>
      <c r="AM440" s="37">
        <v>35.0</v>
      </c>
      <c r="AP440" s="37"/>
      <c r="AS440" s="37">
        <v>182.0</v>
      </c>
      <c r="AX440" s="37">
        <v>1.0</v>
      </c>
      <c r="BK440" s="37" t="s">
        <v>407</v>
      </c>
      <c r="BM440" s="37" t="s">
        <v>408</v>
      </c>
    </row>
    <row r="441">
      <c r="A441" s="37">
        <v>436.0</v>
      </c>
      <c r="B441" s="37" t="s">
        <v>402</v>
      </c>
      <c r="C441" s="37" t="s">
        <v>104</v>
      </c>
      <c r="D441" s="37" t="s">
        <v>403</v>
      </c>
      <c r="E441" s="37">
        <v>2019.0</v>
      </c>
      <c r="F441" s="37" t="s">
        <v>404</v>
      </c>
      <c r="G441" s="37" t="s">
        <v>146</v>
      </c>
      <c r="J441" s="37">
        <v>2020.0</v>
      </c>
      <c r="K441" s="37">
        <v>24.0</v>
      </c>
      <c r="L441" s="37"/>
      <c r="N441" s="37"/>
      <c r="O441" s="37"/>
      <c r="P441" s="37">
        <v>1.5</v>
      </c>
      <c r="Q441" s="37" t="s">
        <v>405</v>
      </c>
      <c r="AA441" s="37"/>
      <c r="AC441" s="37">
        <v>1.0</v>
      </c>
      <c r="AG441" s="37"/>
      <c r="AH441" s="37"/>
      <c r="AI441" s="37"/>
      <c r="AM441" s="37">
        <v>35.0</v>
      </c>
      <c r="AP441" s="37"/>
      <c r="AS441" s="37">
        <v>182.0</v>
      </c>
      <c r="AX441" s="37">
        <v>1.0</v>
      </c>
      <c r="BK441" s="37" t="s">
        <v>407</v>
      </c>
      <c r="BM441" s="37" t="s">
        <v>408</v>
      </c>
    </row>
    <row r="442">
      <c r="A442" s="37">
        <v>1949.0</v>
      </c>
      <c r="B442" s="37" t="s">
        <v>409</v>
      </c>
      <c r="C442" s="37" t="s">
        <v>86</v>
      </c>
      <c r="D442" s="37" t="s">
        <v>410</v>
      </c>
      <c r="E442" s="37">
        <v>2016.0</v>
      </c>
      <c r="F442" s="37" t="s">
        <v>411</v>
      </c>
      <c r="G442" s="37" t="s">
        <v>412</v>
      </c>
      <c r="I442" s="37" t="s">
        <v>79</v>
      </c>
      <c r="J442" s="37">
        <v>2012.0</v>
      </c>
      <c r="K442" s="37">
        <v>235.72801</v>
      </c>
      <c r="L442" s="37">
        <v>2015.0</v>
      </c>
      <c r="P442" s="37">
        <v>0.1</v>
      </c>
      <c r="BK442" s="37"/>
      <c r="BM442" s="37" t="s">
        <v>413</v>
      </c>
    </row>
    <row r="443">
      <c r="A443" s="37">
        <v>1949.0</v>
      </c>
      <c r="B443" s="37" t="s">
        <v>409</v>
      </c>
      <c r="C443" s="37" t="s">
        <v>86</v>
      </c>
      <c r="D443" s="37" t="s">
        <v>410</v>
      </c>
      <c r="E443" s="37">
        <v>2016.0</v>
      </c>
      <c r="F443" s="37" t="s">
        <v>411</v>
      </c>
      <c r="G443" s="37" t="s">
        <v>412</v>
      </c>
      <c r="I443" s="37" t="s">
        <v>79</v>
      </c>
      <c r="J443" s="37">
        <v>2012.0</v>
      </c>
      <c r="K443" s="37">
        <v>56.54055</v>
      </c>
      <c r="L443" s="37">
        <v>2015.0</v>
      </c>
      <c r="P443" s="37">
        <v>0.5</v>
      </c>
      <c r="BK443" s="37"/>
      <c r="BM443" s="37" t="s">
        <v>413</v>
      </c>
    </row>
    <row r="444">
      <c r="A444" s="37">
        <v>1949.0</v>
      </c>
      <c r="B444" s="37" t="s">
        <v>409</v>
      </c>
      <c r="C444" s="37" t="s">
        <v>86</v>
      </c>
      <c r="D444" s="37" t="s">
        <v>410</v>
      </c>
      <c r="E444" s="37">
        <v>2016.0</v>
      </c>
      <c r="F444" s="37" t="s">
        <v>411</v>
      </c>
      <c r="G444" s="37" t="s">
        <v>412</v>
      </c>
      <c r="I444" s="37" t="s">
        <v>79</v>
      </c>
      <c r="J444" s="37">
        <v>2012.0</v>
      </c>
      <c r="K444" s="37">
        <v>32.57091</v>
      </c>
      <c r="L444" s="37">
        <v>2015.0</v>
      </c>
      <c r="P444" s="37">
        <v>1.0</v>
      </c>
      <c r="BM444" s="37" t="s">
        <v>413</v>
      </c>
    </row>
    <row r="445">
      <c r="A445" s="37">
        <v>1949.0</v>
      </c>
      <c r="B445" s="37" t="s">
        <v>409</v>
      </c>
      <c r="C445" s="37" t="s">
        <v>86</v>
      </c>
      <c r="D445" s="37" t="s">
        <v>410</v>
      </c>
      <c r="E445" s="37">
        <v>2016.0</v>
      </c>
      <c r="F445" s="37" t="s">
        <v>411</v>
      </c>
      <c r="G445" s="37" t="s">
        <v>412</v>
      </c>
      <c r="I445" s="37" t="s">
        <v>79</v>
      </c>
      <c r="J445" s="37">
        <v>2012.0</v>
      </c>
      <c r="K445" s="37">
        <v>19.1245</v>
      </c>
      <c r="L445" s="37">
        <v>2015.0</v>
      </c>
      <c r="P445" s="37">
        <v>2.0</v>
      </c>
      <c r="BM445" s="37" t="s">
        <v>413</v>
      </c>
    </row>
    <row r="446">
      <c r="A446" s="37">
        <v>1000.0</v>
      </c>
      <c r="B446" s="37" t="s">
        <v>414</v>
      </c>
      <c r="C446" s="37" t="s">
        <v>75</v>
      </c>
      <c r="D446" s="37" t="s">
        <v>415</v>
      </c>
      <c r="E446" s="37">
        <v>2018.0</v>
      </c>
      <c r="F446" s="37" t="s">
        <v>416</v>
      </c>
      <c r="I446" s="37" t="s">
        <v>79</v>
      </c>
      <c r="J446" s="37">
        <v>2020.0</v>
      </c>
      <c r="K446" s="37">
        <v>667.5885</v>
      </c>
      <c r="L446" s="37">
        <v>2005.0</v>
      </c>
      <c r="M446" s="37" t="s">
        <v>417</v>
      </c>
      <c r="P446" s="37">
        <v>2.0</v>
      </c>
      <c r="Q446" s="37">
        <v>1.5</v>
      </c>
      <c r="T446" s="37">
        <v>1.0</v>
      </c>
      <c r="X446" s="37">
        <v>1.0</v>
      </c>
      <c r="Y446" s="37">
        <v>1.0</v>
      </c>
      <c r="AB446" s="37">
        <v>1.0</v>
      </c>
      <c r="AN446" s="37">
        <v>181.6923</v>
      </c>
      <c r="AR446" s="37">
        <v>1493.028</v>
      </c>
      <c r="BC446" s="37">
        <v>1.0</v>
      </c>
      <c r="BE446" s="37">
        <v>1.0</v>
      </c>
      <c r="BK446" s="37" t="s">
        <v>406</v>
      </c>
      <c r="BM446" s="37" t="s">
        <v>418</v>
      </c>
    </row>
    <row r="447">
      <c r="A447" s="37">
        <v>1000.0</v>
      </c>
      <c r="B447" s="37" t="s">
        <v>414</v>
      </c>
      <c r="C447" s="37" t="s">
        <v>75</v>
      </c>
      <c r="D447" s="37" t="s">
        <v>415</v>
      </c>
      <c r="E447" s="37">
        <v>2018.0</v>
      </c>
      <c r="F447" s="37" t="s">
        <v>416</v>
      </c>
      <c r="I447" s="37" t="s">
        <v>79</v>
      </c>
      <c r="J447" s="37">
        <v>2020.0</v>
      </c>
      <c r="K447" s="37">
        <v>313.3772</v>
      </c>
      <c r="L447" s="37">
        <v>2005.0</v>
      </c>
      <c r="M447" s="37" t="s">
        <v>417</v>
      </c>
      <c r="P447" s="37">
        <v>2.0</v>
      </c>
      <c r="Q447" s="37">
        <v>1.5</v>
      </c>
      <c r="T447" s="37">
        <v>1.0</v>
      </c>
      <c r="X447" s="37">
        <v>1.0</v>
      </c>
      <c r="Y447" s="37">
        <v>1.0</v>
      </c>
      <c r="AB447" s="37">
        <v>1.0</v>
      </c>
      <c r="AN447" s="37">
        <v>-107.259</v>
      </c>
      <c r="AR447" s="37">
        <v>1204.668</v>
      </c>
      <c r="BC447" s="37">
        <v>1.0</v>
      </c>
      <c r="BE447" s="37">
        <v>1.0</v>
      </c>
      <c r="BK447" s="37" t="s">
        <v>406</v>
      </c>
      <c r="BM447" s="37" t="s">
        <v>418</v>
      </c>
    </row>
    <row r="448">
      <c r="A448" s="37">
        <v>1000.0</v>
      </c>
      <c r="B448" s="37" t="s">
        <v>414</v>
      </c>
      <c r="C448" s="37" t="s">
        <v>75</v>
      </c>
      <c r="D448" s="37" t="s">
        <v>415</v>
      </c>
      <c r="E448" s="37">
        <v>2018.0</v>
      </c>
      <c r="F448" s="37" t="s">
        <v>416</v>
      </c>
      <c r="I448" s="37" t="s">
        <v>79</v>
      </c>
      <c r="J448" s="37">
        <v>2020.0</v>
      </c>
      <c r="K448" s="37">
        <v>130.5369</v>
      </c>
      <c r="L448" s="37">
        <v>2005.0</v>
      </c>
      <c r="M448" s="37" t="s">
        <v>417</v>
      </c>
      <c r="P448" s="37">
        <v>2.0</v>
      </c>
      <c r="Q448" s="37">
        <v>1.5</v>
      </c>
      <c r="T448" s="37">
        <v>1.0</v>
      </c>
      <c r="X448" s="37">
        <v>1.0</v>
      </c>
      <c r="Y448" s="37">
        <v>1.0</v>
      </c>
      <c r="AB448" s="37">
        <v>1.0</v>
      </c>
      <c r="AN448" s="37">
        <v>-81.0762</v>
      </c>
      <c r="AR448" s="37">
        <v>464.3316</v>
      </c>
      <c r="BC448" s="37">
        <v>1.0</v>
      </c>
      <c r="BE448" s="37">
        <v>1.0</v>
      </c>
      <c r="BK448" s="37" t="s">
        <v>406</v>
      </c>
      <c r="BM448" s="37" t="s">
        <v>418</v>
      </c>
    </row>
    <row r="449">
      <c r="A449" s="37">
        <v>1000.0</v>
      </c>
      <c r="B449" s="37" t="s">
        <v>414</v>
      </c>
      <c r="C449" s="37" t="s">
        <v>75</v>
      </c>
      <c r="D449" s="37" t="s">
        <v>415</v>
      </c>
      <c r="E449" s="37">
        <v>2018.0</v>
      </c>
      <c r="F449" s="37" t="s">
        <v>416</v>
      </c>
      <c r="I449" s="37" t="s">
        <v>79</v>
      </c>
      <c r="J449" s="37">
        <v>2020.0</v>
      </c>
      <c r="K449" s="37">
        <v>304.7352</v>
      </c>
      <c r="L449" s="37">
        <v>2005.0</v>
      </c>
      <c r="M449" s="37" t="s">
        <v>417</v>
      </c>
      <c r="P449" s="37">
        <v>2.0</v>
      </c>
      <c r="Q449" s="37">
        <v>1.5</v>
      </c>
      <c r="T449" s="37">
        <v>1.0</v>
      </c>
      <c r="X449" s="37">
        <v>1.0</v>
      </c>
      <c r="Y449" s="37">
        <v>1.0</v>
      </c>
      <c r="AB449" s="37">
        <v>1.0</v>
      </c>
      <c r="AN449" s="37">
        <v>113.6207</v>
      </c>
      <c r="AR449" s="37">
        <v>592.8557</v>
      </c>
      <c r="BC449" s="37">
        <v>1.0</v>
      </c>
      <c r="BE449" s="37">
        <v>1.0</v>
      </c>
      <c r="BK449" s="37" t="s">
        <v>406</v>
      </c>
      <c r="BM449" s="37" t="s">
        <v>418</v>
      </c>
    </row>
    <row r="450">
      <c r="A450" s="37">
        <v>1000.0</v>
      </c>
      <c r="B450" s="37" t="s">
        <v>414</v>
      </c>
      <c r="C450" s="37" t="s">
        <v>75</v>
      </c>
      <c r="D450" s="37" t="s">
        <v>415</v>
      </c>
      <c r="E450" s="37">
        <v>2018.0</v>
      </c>
      <c r="F450" s="37" t="s">
        <v>416</v>
      </c>
      <c r="I450" s="37" t="s">
        <v>79</v>
      </c>
      <c r="J450" s="37">
        <v>2020.0</v>
      </c>
      <c r="K450" s="37">
        <v>781.2986</v>
      </c>
      <c r="L450" s="37">
        <v>2005.0</v>
      </c>
      <c r="M450" s="37" t="s">
        <v>419</v>
      </c>
      <c r="P450" s="37">
        <v>2.0</v>
      </c>
      <c r="Q450" s="37">
        <v>1.5</v>
      </c>
      <c r="T450" s="37">
        <v>1.0</v>
      </c>
      <c r="X450" s="37">
        <v>1.0</v>
      </c>
      <c r="Y450" s="37">
        <v>1.0</v>
      </c>
      <c r="AB450" s="37">
        <v>1.0</v>
      </c>
      <c r="AN450" s="37">
        <v>211.6376</v>
      </c>
      <c r="AR450" s="37">
        <v>1758.178</v>
      </c>
      <c r="BC450" s="37">
        <v>1.0</v>
      </c>
      <c r="BE450" s="37">
        <v>1.0</v>
      </c>
      <c r="BK450" s="37" t="s">
        <v>406</v>
      </c>
      <c r="BM450" s="37" t="s">
        <v>418</v>
      </c>
    </row>
    <row r="451">
      <c r="A451" s="37">
        <v>1000.0</v>
      </c>
      <c r="B451" s="37" t="s">
        <v>414</v>
      </c>
      <c r="C451" s="37" t="s">
        <v>75</v>
      </c>
      <c r="D451" s="37" t="s">
        <v>415</v>
      </c>
      <c r="E451" s="37">
        <v>2018.0</v>
      </c>
      <c r="F451" s="37" t="s">
        <v>416</v>
      </c>
      <c r="I451" s="37" t="s">
        <v>79</v>
      </c>
      <c r="J451" s="37">
        <v>2020.0</v>
      </c>
      <c r="K451" s="37">
        <v>389.5165</v>
      </c>
      <c r="L451" s="37">
        <v>2005.0</v>
      </c>
      <c r="M451" s="37" t="s">
        <v>419</v>
      </c>
      <c r="P451" s="37">
        <v>2.0</v>
      </c>
      <c r="Q451" s="37">
        <v>1.5</v>
      </c>
      <c r="T451" s="37">
        <v>1.0</v>
      </c>
      <c r="X451" s="37">
        <v>1.0</v>
      </c>
      <c r="Y451" s="37">
        <v>1.0</v>
      </c>
      <c r="AB451" s="37">
        <v>1.0</v>
      </c>
      <c r="AN451" s="37">
        <v>-113.545</v>
      </c>
      <c r="AR451" s="37">
        <v>1449.589</v>
      </c>
      <c r="BC451" s="37">
        <v>1.0</v>
      </c>
      <c r="BE451" s="37">
        <v>1.0</v>
      </c>
      <c r="BK451" s="37" t="s">
        <v>406</v>
      </c>
      <c r="BM451" s="37" t="s">
        <v>418</v>
      </c>
    </row>
    <row r="452">
      <c r="A452" s="37">
        <v>1000.0</v>
      </c>
      <c r="B452" s="37" t="s">
        <v>414</v>
      </c>
      <c r="C452" s="37" t="s">
        <v>75</v>
      </c>
      <c r="D452" s="37" t="s">
        <v>415</v>
      </c>
      <c r="E452" s="37">
        <v>2018.0</v>
      </c>
      <c r="F452" s="37" t="s">
        <v>416</v>
      </c>
      <c r="I452" s="37" t="s">
        <v>79</v>
      </c>
      <c r="J452" s="37">
        <v>2020.0</v>
      </c>
      <c r="K452" s="37">
        <v>183.7594</v>
      </c>
      <c r="L452" s="37">
        <v>2005.0</v>
      </c>
      <c r="M452" s="37" t="s">
        <v>419</v>
      </c>
      <c r="P452" s="37">
        <v>2.0</v>
      </c>
      <c r="Q452" s="37">
        <v>1.5</v>
      </c>
      <c r="T452" s="37">
        <v>1.0</v>
      </c>
      <c r="X452" s="37">
        <v>1.0</v>
      </c>
      <c r="Y452" s="37">
        <v>1.0</v>
      </c>
      <c r="AB452" s="37">
        <v>1.0</v>
      </c>
      <c r="AN452" s="37">
        <v>-69.3504</v>
      </c>
      <c r="AR452" s="37">
        <v>624.1721</v>
      </c>
      <c r="BC452" s="37">
        <v>1.0</v>
      </c>
      <c r="BE452" s="37">
        <v>1.0</v>
      </c>
      <c r="BK452" s="37" t="s">
        <v>406</v>
      </c>
      <c r="BM452" s="37" t="s">
        <v>418</v>
      </c>
    </row>
    <row r="453">
      <c r="A453" s="37">
        <v>1000.0</v>
      </c>
      <c r="B453" s="37" t="s">
        <v>414</v>
      </c>
      <c r="C453" s="37" t="s">
        <v>75</v>
      </c>
      <c r="D453" s="37" t="s">
        <v>415</v>
      </c>
      <c r="E453" s="37">
        <v>2018.0</v>
      </c>
      <c r="F453" s="37" t="s">
        <v>416</v>
      </c>
      <c r="I453" s="37" t="s">
        <v>79</v>
      </c>
      <c r="J453" s="37">
        <v>2020.0</v>
      </c>
      <c r="K453" s="37">
        <v>417.5055</v>
      </c>
      <c r="L453" s="37">
        <v>2005.0</v>
      </c>
      <c r="M453" s="37" t="s">
        <v>419</v>
      </c>
      <c r="P453" s="37">
        <v>2.0</v>
      </c>
      <c r="Q453" s="37">
        <v>1.5</v>
      </c>
      <c r="T453" s="37">
        <v>1.0</v>
      </c>
      <c r="X453" s="37">
        <v>1.0</v>
      </c>
      <c r="Y453" s="37">
        <v>1.0</v>
      </c>
      <c r="AB453" s="37">
        <v>1.0</v>
      </c>
      <c r="AN453" s="37">
        <v>176.911</v>
      </c>
      <c r="AR453" s="37">
        <v>805.54</v>
      </c>
      <c r="BC453" s="37">
        <v>1.0</v>
      </c>
      <c r="BE453" s="37">
        <v>1.0</v>
      </c>
      <c r="BK453" s="37" t="s">
        <v>406</v>
      </c>
      <c r="BM453" s="37" t="s">
        <v>418</v>
      </c>
    </row>
    <row r="454">
      <c r="A454" s="37">
        <v>1000.0</v>
      </c>
      <c r="B454" s="37" t="s">
        <v>414</v>
      </c>
      <c r="C454" s="37" t="s">
        <v>75</v>
      </c>
      <c r="D454" s="37" t="s">
        <v>415</v>
      </c>
      <c r="E454" s="37">
        <v>2018.0</v>
      </c>
      <c r="F454" s="37" t="s">
        <v>416</v>
      </c>
      <c r="I454" s="37" t="s">
        <v>79</v>
      </c>
      <c r="J454" s="37">
        <v>2020.0</v>
      </c>
      <c r="K454" s="37">
        <v>1459.009</v>
      </c>
      <c r="L454" s="37">
        <v>2005.0</v>
      </c>
      <c r="M454" s="37" t="s">
        <v>420</v>
      </c>
      <c r="P454" s="37">
        <v>2.0</v>
      </c>
      <c r="Q454" s="37">
        <v>1.5</v>
      </c>
      <c r="T454" s="37">
        <v>1.0</v>
      </c>
      <c r="X454" s="37">
        <v>1.0</v>
      </c>
      <c r="Y454" s="37">
        <v>1.0</v>
      </c>
      <c r="AB454" s="37">
        <v>1.0</v>
      </c>
      <c r="AN454" s="37">
        <v>332.8155</v>
      </c>
      <c r="AR454" s="37">
        <v>4062.421</v>
      </c>
      <c r="BC454" s="37">
        <v>1.0</v>
      </c>
      <c r="BE454" s="37">
        <v>1.0</v>
      </c>
      <c r="BK454" s="37" t="s">
        <v>406</v>
      </c>
      <c r="BM454" s="37" t="s">
        <v>418</v>
      </c>
    </row>
    <row r="455">
      <c r="A455" s="37">
        <v>1000.0</v>
      </c>
      <c r="B455" s="37" t="s">
        <v>414</v>
      </c>
      <c r="C455" s="37" t="s">
        <v>75</v>
      </c>
      <c r="D455" s="37" t="s">
        <v>415</v>
      </c>
      <c r="E455" s="37">
        <v>2018.0</v>
      </c>
      <c r="F455" s="37" t="s">
        <v>416</v>
      </c>
      <c r="I455" s="37" t="s">
        <v>79</v>
      </c>
      <c r="J455" s="37">
        <v>2020.0</v>
      </c>
      <c r="K455" s="37">
        <v>953.3274</v>
      </c>
      <c r="L455" s="37">
        <v>2005.0</v>
      </c>
      <c r="M455" s="37" t="s">
        <v>420</v>
      </c>
      <c r="P455" s="37">
        <v>2.0</v>
      </c>
      <c r="Q455" s="37">
        <v>1.5</v>
      </c>
      <c r="T455" s="37">
        <v>1.0</v>
      </c>
      <c r="X455" s="37">
        <v>1.0</v>
      </c>
      <c r="Y455" s="37">
        <v>1.0</v>
      </c>
      <c r="AB455" s="37">
        <v>1.0</v>
      </c>
      <c r="AN455" s="37">
        <v>-4.58365</v>
      </c>
      <c r="AR455" s="37">
        <v>4151.41</v>
      </c>
      <c r="BC455" s="37">
        <v>1.0</v>
      </c>
      <c r="BE455" s="37">
        <v>1.0</v>
      </c>
      <c r="BK455" s="37" t="s">
        <v>406</v>
      </c>
      <c r="BM455" s="37" t="s">
        <v>418</v>
      </c>
    </row>
    <row r="456">
      <c r="A456" s="37">
        <v>1000.0</v>
      </c>
      <c r="B456" s="37" t="s">
        <v>414</v>
      </c>
      <c r="C456" s="37" t="s">
        <v>75</v>
      </c>
      <c r="D456" s="37" t="s">
        <v>415</v>
      </c>
      <c r="E456" s="37">
        <v>2018.0</v>
      </c>
      <c r="F456" s="37" t="s">
        <v>416</v>
      </c>
      <c r="I456" s="37" t="s">
        <v>79</v>
      </c>
      <c r="J456" s="37">
        <v>2020.0</v>
      </c>
      <c r="K456" s="37">
        <v>728.3821</v>
      </c>
      <c r="L456" s="37">
        <v>2005.0</v>
      </c>
      <c r="M456" s="37" t="s">
        <v>420</v>
      </c>
      <c r="P456" s="37">
        <v>2.0</v>
      </c>
      <c r="Q456" s="37">
        <v>1.5</v>
      </c>
      <c r="T456" s="37">
        <v>1.0</v>
      </c>
      <c r="X456" s="37">
        <v>1.0</v>
      </c>
      <c r="Y456" s="37">
        <v>1.0</v>
      </c>
      <c r="AB456" s="37">
        <v>1.0</v>
      </c>
      <c r="AN456" s="37">
        <v>89.08996</v>
      </c>
      <c r="AR456" s="37">
        <v>2486.973</v>
      </c>
      <c r="BC456" s="37">
        <v>1.0</v>
      </c>
      <c r="BE456" s="37">
        <v>1.0</v>
      </c>
      <c r="BK456" s="37" t="s">
        <v>406</v>
      </c>
      <c r="BM456" s="37" t="s">
        <v>418</v>
      </c>
    </row>
    <row r="457">
      <c r="A457" s="37">
        <v>1000.0</v>
      </c>
      <c r="B457" s="37" t="s">
        <v>414</v>
      </c>
      <c r="C457" s="37" t="s">
        <v>75</v>
      </c>
      <c r="D457" s="37" t="s">
        <v>415</v>
      </c>
      <c r="E457" s="37">
        <v>2018.0</v>
      </c>
      <c r="F457" s="37" t="s">
        <v>416</v>
      </c>
      <c r="I457" s="37" t="s">
        <v>79</v>
      </c>
      <c r="J457" s="37">
        <v>2020.0</v>
      </c>
      <c r="K457" s="37">
        <v>1454.405</v>
      </c>
      <c r="L457" s="37">
        <v>2005.0</v>
      </c>
      <c r="M457" s="37" t="s">
        <v>420</v>
      </c>
      <c r="P457" s="37">
        <v>2.0</v>
      </c>
      <c r="Q457" s="37">
        <v>1.5</v>
      </c>
      <c r="T457" s="37">
        <v>1.0</v>
      </c>
      <c r="X457" s="37">
        <v>1.0</v>
      </c>
      <c r="Y457" s="37">
        <v>1.0</v>
      </c>
      <c r="AB457" s="37">
        <v>1.0</v>
      </c>
      <c r="AN457" s="37">
        <v>675.2026</v>
      </c>
      <c r="AR457" s="37">
        <v>3171.432</v>
      </c>
      <c r="BC457" s="37">
        <v>1.0</v>
      </c>
      <c r="BE457" s="37">
        <v>1.0</v>
      </c>
      <c r="BK457" s="37" t="s">
        <v>406</v>
      </c>
      <c r="BM457" s="37" t="s">
        <v>418</v>
      </c>
    </row>
    <row r="458">
      <c r="A458" s="37">
        <v>1000.0</v>
      </c>
      <c r="B458" s="37" t="s">
        <v>414</v>
      </c>
      <c r="C458" s="37" t="s">
        <v>75</v>
      </c>
      <c r="D458" s="37" t="s">
        <v>415</v>
      </c>
      <c r="E458" s="37">
        <v>2018.0</v>
      </c>
      <c r="F458" s="37" t="s">
        <v>416</v>
      </c>
      <c r="I458" s="37" t="s">
        <v>79</v>
      </c>
      <c r="J458" s="37">
        <v>2020.0</v>
      </c>
      <c r="K458" s="37">
        <v>732.5077</v>
      </c>
      <c r="L458" s="37">
        <v>2005.0</v>
      </c>
      <c r="M458" s="37" t="s">
        <v>421</v>
      </c>
      <c r="P458" s="37">
        <v>2.0</v>
      </c>
      <c r="Q458" s="37">
        <v>1.5</v>
      </c>
      <c r="T458" s="37">
        <v>1.0</v>
      </c>
      <c r="X458" s="37">
        <v>1.0</v>
      </c>
      <c r="Y458" s="37">
        <v>1.0</v>
      </c>
      <c r="AB458" s="37">
        <v>1.0</v>
      </c>
      <c r="AN458" s="37">
        <v>201.2993</v>
      </c>
      <c r="AR458" s="37">
        <v>1616.728</v>
      </c>
      <c r="BC458" s="37">
        <v>1.0</v>
      </c>
      <c r="BE458" s="37">
        <v>1.0</v>
      </c>
      <c r="BK458" s="37" t="s">
        <v>406</v>
      </c>
      <c r="BM458" s="37" t="s">
        <v>418</v>
      </c>
    </row>
    <row r="459">
      <c r="A459" s="37">
        <v>1000.0</v>
      </c>
      <c r="B459" s="37" t="s">
        <v>414</v>
      </c>
      <c r="C459" s="37" t="s">
        <v>75</v>
      </c>
      <c r="D459" s="37" t="s">
        <v>415</v>
      </c>
      <c r="E459" s="37">
        <v>2018.0</v>
      </c>
      <c r="F459" s="37" t="s">
        <v>416</v>
      </c>
      <c r="I459" s="37" t="s">
        <v>79</v>
      </c>
      <c r="J459" s="37">
        <v>2020.0</v>
      </c>
      <c r="K459" s="37">
        <v>436.4621</v>
      </c>
      <c r="L459" s="37">
        <v>2005.0</v>
      </c>
      <c r="M459" s="37" t="s">
        <v>421</v>
      </c>
      <c r="P459" s="37">
        <v>2.0</v>
      </c>
      <c r="Q459" s="37">
        <v>1.5</v>
      </c>
      <c r="T459" s="37">
        <v>1.0</v>
      </c>
      <c r="X459" s="37">
        <v>1.0</v>
      </c>
      <c r="Y459" s="37">
        <v>1.0</v>
      </c>
      <c r="AB459" s="37">
        <v>1.0</v>
      </c>
      <c r="AN459" s="37">
        <v>-48.1647</v>
      </c>
      <c r="AR459" s="37">
        <v>1488.697</v>
      </c>
      <c r="BC459" s="37">
        <v>1.0</v>
      </c>
      <c r="BE459" s="37">
        <v>1.0</v>
      </c>
      <c r="BK459" s="37" t="s">
        <v>406</v>
      </c>
      <c r="BM459" s="37" t="s">
        <v>418</v>
      </c>
    </row>
    <row r="460">
      <c r="A460" s="37">
        <v>1000.0</v>
      </c>
      <c r="B460" s="37" t="s">
        <v>414</v>
      </c>
      <c r="C460" s="37" t="s">
        <v>75</v>
      </c>
      <c r="D460" s="37" t="s">
        <v>415</v>
      </c>
      <c r="E460" s="37">
        <v>2018.0</v>
      </c>
      <c r="F460" s="37" t="s">
        <v>416</v>
      </c>
      <c r="I460" s="37" t="s">
        <v>79</v>
      </c>
      <c r="J460" s="37">
        <v>2020.0</v>
      </c>
      <c r="K460" s="37">
        <v>255.8793</v>
      </c>
      <c r="L460" s="37">
        <v>2005.0</v>
      </c>
      <c r="M460" s="37" t="s">
        <v>421</v>
      </c>
      <c r="P460" s="37">
        <v>2.0</v>
      </c>
      <c r="Q460" s="37">
        <v>1.5</v>
      </c>
      <c r="T460" s="37">
        <v>1.0</v>
      </c>
      <c r="X460" s="37">
        <v>1.0</v>
      </c>
      <c r="Y460" s="37">
        <v>1.0</v>
      </c>
      <c r="AB460" s="37">
        <v>1.0</v>
      </c>
      <c r="AN460" s="37">
        <v>-14.975</v>
      </c>
      <c r="AR460" s="37">
        <v>724.1781</v>
      </c>
      <c r="BC460" s="37">
        <v>1.0</v>
      </c>
      <c r="BE460" s="37">
        <v>1.0</v>
      </c>
      <c r="BK460" s="37" t="s">
        <v>406</v>
      </c>
      <c r="BM460" s="37" t="s">
        <v>418</v>
      </c>
    </row>
    <row r="461">
      <c r="A461" s="37">
        <v>1000.0</v>
      </c>
      <c r="B461" s="37" t="s">
        <v>414</v>
      </c>
      <c r="C461" s="37" t="s">
        <v>75</v>
      </c>
      <c r="D461" s="37" t="s">
        <v>415</v>
      </c>
      <c r="E461" s="37">
        <v>2018.0</v>
      </c>
      <c r="F461" s="37" t="s">
        <v>416</v>
      </c>
      <c r="I461" s="37" t="s">
        <v>79</v>
      </c>
      <c r="J461" s="37">
        <v>2020.0</v>
      </c>
      <c r="K461" s="37">
        <v>499.6619</v>
      </c>
      <c r="L461" s="37">
        <v>2005.0</v>
      </c>
      <c r="M461" s="37" t="s">
        <v>421</v>
      </c>
      <c r="P461" s="37">
        <v>2.0</v>
      </c>
      <c r="Q461" s="37">
        <v>1.5</v>
      </c>
      <c r="T461" s="37">
        <v>1.0</v>
      </c>
      <c r="X461" s="37">
        <v>1.0</v>
      </c>
      <c r="Y461" s="37">
        <v>1.0</v>
      </c>
      <c r="AB461" s="37">
        <v>1.0</v>
      </c>
      <c r="AN461" s="37">
        <v>235.6738</v>
      </c>
      <c r="AR461" s="37">
        <v>915.8121</v>
      </c>
      <c r="BC461" s="37">
        <v>1.0</v>
      </c>
      <c r="BE461" s="37">
        <v>1.0</v>
      </c>
      <c r="BK461" s="37" t="s">
        <v>406</v>
      </c>
      <c r="BM461" s="37" t="s">
        <v>418</v>
      </c>
    </row>
    <row r="462">
      <c r="A462" s="37">
        <v>1000.0</v>
      </c>
      <c r="B462" s="37" t="s">
        <v>414</v>
      </c>
      <c r="C462" s="37" t="s">
        <v>75</v>
      </c>
      <c r="D462" s="37" t="s">
        <v>415</v>
      </c>
      <c r="E462" s="37">
        <v>2018.0</v>
      </c>
      <c r="F462" s="37" t="s">
        <v>416</v>
      </c>
      <c r="I462" s="37" t="s">
        <v>79</v>
      </c>
      <c r="J462" s="37">
        <v>2020.0</v>
      </c>
      <c r="K462" s="37">
        <v>920.5914</v>
      </c>
      <c r="L462" s="37">
        <v>2005.0</v>
      </c>
      <c r="M462" s="37" t="s">
        <v>422</v>
      </c>
      <c r="P462" s="37">
        <v>2.0</v>
      </c>
      <c r="Q462" s="37">
        <v>1.5</v>
      </c>
      <c r="T462" s="37">
        <v>1.0</v>
      </c>
      <c r="X462" s="37">
        <v>1.0</v>
      </c>
      <c r="Y462" s="37">
        <v>1.0</v>
      </c>
      <c r="AB462" s="37">
        <v>1.0</v>
      </c>
      <c r="AN462" s="37">
        <v>224.3488</v>
      </c>
      <c r="AR462" s="37">
        <v>2461.793</v>
      </c>
      <c r="BC462" s="37">
        <v>1.0</v>
      </c>
      <c r="BE462" s="37">
        <v>1.0</v>
      </c>
      <c r="BK462" s="37" t="s">
        <v>406</v>
      </c>
      <c r="BM462" s="37" t="s">
        <v>418</v>
      </c>
    </row>
    <row r="463">
      <c r="A463" s="37">
        <v>1000.0</v>
      </c>
      <c r="B463" s="37" t="s">
        <v>414</v>
      </c>
      <c r="C463" s="37" t="s">
        <v>75</v>
      </c>
      <c r="D463" s="37" t="s">
        <v>415</v>
      </c>
      <c r="E463" s="37">
        <v>2018.0</v>
      </c>
      <c r="F463" s="37" t="s">
        <v>416</v>
      </c>
      <c r="I463" s="37" t="s">
        <v>79</v>
      </c>
      <c r="J463" s="37">
        <v>2020.0</v>
      </c>
      <c r="K463" s="37">
        <v>459.9354</v>
      </c>
      <c r="L463" s="37">
        <v>2005.0</v>
      </c>
      <c r="M463" s="37" t="s">
        <v>422</v>
      </c>
      <c r="P463" s="37">
        <v>2.0</v>
      </c>
      <c r="Q463" s="37">
        <v>1.5</v>
      </c>
      <c r="T463" s="37">
        <v>1.0</v>
      </c>
      <c r="X463" s="37">
        <v>1.0</v>
      </c>
      <c r="Y463" s="37">
        <v>1.0</v>
      </c>
      <c r="AB463" s="37">
        <v>1.0</v>
      </c>
      <c r="AN463" s="37">
        <v>-93.6827</v>
      </c>
      <c r="AR463" s="37">
        <v>2122.177</v>
      </c>
      <c r="BC463" s="37">
        <v>1.0</v>
      </c>
      <c r="BE463" s="37">
        <v>1.0</v>
      </c>
      <c r="BK463" s="37" t="s">
        <v>406</v>
      </c>
      <c r="BM463" s="37" t="s">
        <v>418</v>
      </c>
    </row>
    <row r="464">
      <c r="A464" s="37">
        <v>1000.0</v>
      </c>
      <c r="B464" s="37" t="s">
        <v>414</v>
      </c>
      <c r="C464" s="37" t="s">
        <v>75</v>
      </c>
      <c r="D464" s="37" t="s">
        <v>415</v>
      </c>
      <c r="E464" s="37">
        <v>2018.0</v>
      </c>
      <c r="F464" s="37" t="s">
        <v>416</v>
      </c>
      <c r="I464" s="37" t="s">
        <v>79</v>
      </c>
      <c r="J464" s="37">
        <v>2020.0</v>
      </c>
      <c r="K464" s="37">
        <v>188.2197</v>
      </c>
      <c r="L464" s="37">
        <v>2005.0</v>
      </c>
      <c r="M464" s="37" t="s">
        <v>422</v>
      </c>
      <c r="P464" s="37">
        <v>2.0</v>
      </c>
      <c r="Q464" s="37">
        <v>1.5</v>
      </c>
      <c r="T464" s="37">
        <v>1.0</v>
      </c>
      <c r="X464" s="37">
        <v>1.0</v>
      </c>
      <c r="Y464" s="37">
        <v>1.0</v>
      </c>
      <c r="AB464" s="37">
        <v>1.0</v>
      </c>
      <c r="AN464" s="37">
        <v>-64.6068</v>
      </c>
      <c r="AR464" s="37">
        <v>761.0043</v>
      </c>
      <c r="BC464" s="37">
        <v>1.0</v>
      </c>
      <c r="BE464" s="37">
        <v>1.0</v>
      </c>
      <c r="BK464" s="37" t="s">
        <v>406</v>
      </c>
      <c r="BM464" s="37" t="s">
        <v>418</v>
      </c>
    </row>
    <row r="465">
      <c r="A465" s="37">
        <v>1000.0</v>
      </c>
      <c r="B465" s="37" t="s">
        <v>414</v>
      </c>
      <c r="C465" s="37" t="s">
        <v>75</v>
      </c>
      <c r="D465" s="37" t="s">
        <v>415</v>
      </c>
      <c r="E465" s="37">
        <v>2018.0</v>
      </c>
      <c r="F465" s="37" t="s">
        <v>416</v>
      </c>
      <c r="I465" s="37" t="s">
        <v>79</v>
      </c>
      <c r="J465" s="37">
        <v>2020.0</v>
      </c>
      <c r="K465" s="37">
        <v>487.2678</v>
      </c>
      <c r="L465" s="37">
        <v>2005.0</v>
      </c>
      <c r="M465" s="37" t="s">
        <v>422</v>
      </c>
      <c r="P465" s="37">
        <v>2.0</v>
      </c>
      <c r="Q465" s="37">
        <v>1.5</v>
      </c>
      <c r="T465" s="37">
        <v>1.0</v>
      </c>
      <c r="X465" s="37">
        <v>1.0</v>
      </c>
      <c r="Y465" s="37">
        <v>1.0</v>
      </c>
      <c r="AB465" s="37">
        <v>1.0</v>
      </c>
      <c r="AN465" s="37">
        <v>186.1518</v>
      </c>
      <c r="AR465" s="37">
        <v>1070.453</v>
      </c>
      <c r="BC465" s="37">
        <v>1.0</v>
      </c>
      <c r="BE465" s="37">
        <v>1.0</v>
      </c>
      <c r="BK465" s="37" t="s">
        <v>406</v>
      </c>
      <c r="BM465" s="37" t="s">
        <v>418</v>
      </c>
    </row>
    <row r="466">
      <c r="A466" s="37">
        <v>1541.0</v>
      </c>
      <c r="B466" s="37" t="s">
        <v>423</v>
      </c>
      <c r="C466" s="37" t="s">
        <v>86</v>
      </c>
      <c r="D466" s="37" t="s">
        <v>424</v>
      </c>
      <c r="E466" s="37">
        <v>2017.0</v>
      </c>
      <c r="F466" s="37" t="s">
        <v>425</v>
      </c>
      <c r="I466" s="37" t="s">
        <v>79</v>
      </c>
      <c r="J466" s="38">
        <f>(2016+2066)/2</f>
        <v>2041</v>
      </c>
      <c r="K466" s="37">
        <v>101.24</v>
      </c>
      <c r="L466" s="37">
        <v>2013.0</v>
      </c>
      <c r="M466" s="37" t="s">
        <v>319</v>
      </c>
      <c r="O466" s="37">
        <v>2.38</v>
      </c>
      <c r="T466" s="37">
        <v>1.0</v>
      </c>
      <c r="BK466" s="37" t="s">
        <v>233</v>
      </c>
      <c r="BM466" s="37" t="s">
        <v>426</v>
      </c>
    </row>
    <row r="467">
      <c r="A467" s="37">
        <v>1974.0</v>
      </c>
      <c r="B467" s="37" t="s">
        <v>427</v>
      </c>
      <c r="C467" s="37" t="s">
        <v>75</v>
      </c>
      <c r="D467" s="37" t="s">
        <v>167</v>
      </c>
      <c r="E467" s="37">
        <v>2016.0</v>
      </c>
      <c r="F467" s="37" t="s">
        <v>428</v>
      </c>
      <c r="H467" s="37" t="s">
        <v>429</v>
      </c>
      <c r="I467" s="37" t="s">
        <v>90</v>
      </c>
      <c r="J467" s="37">
        <v>2020.0</v>
      </c>
      <c r="K467" s="37">
        <v>23.18</v>
      </c>
      <c r="M467" s="37" t="s">
        <v>80</v>
      </c>
      <c r="N467" s="37">
        <v>12.81</v>
      </c>
      <c r="P467" s="37">
        <v>1.0</v>
      </c>
      <c r="Q467" s="37">
        <v>2.0</v>
      </c>
      <c r="X467" s="37">
        <v>1.0</v>
      </c>
      <c r="BK467" s="37" t="s">
        <v>430</v>
      </c>
      <c r="BM467" s="37" t="s">
        <v>431</v>
      </c>
    </row>
    <row r="468">
      <c r="A468" s="38">
        <v>1974.0</v>
      </c>
      <c r="B468" s="38" t="s">
        <v>427</v>
      </c>
      <c r="C468" s="38" t="s">
        <v>75</v>
      </c>
      <c r="D468" s="38" t="s">
        <v>167</v>
      </c>
      <c r="E468" s="38">
        <v>2016.0</v>
      </c>
      <c r="F468" s="38" t="s">
        <v>428</v>
      </c>
      <c r="H468" s="38" t="s">
        <v>429</v>
      </c>
      <c r="I468" s="38" t="s">
        <v>90</v>
      </c>
      <c r="J468" s="37">
        <v>2050.0</v>
      </c>
      <c r="K468" s="37">
        <v>49.09</v>
      </c>
      <c r="M468" s="37" t="s">
        <v>80</v>
      </c>
      <c r="N468" s="37">
        <v>30.55</v>
      </c>
      <c r="P468" s="37">
        <v>1.0</v>
      </c>
      <c r="Q468" s="37">
        <v>2.0</v>
      </c>
      <c r="X468" s="37">
        <v>1.0</v>
      </c>
      <c r="AW468" s="37"/>
      <c r="BE468" s="37"/>
      <c r="BK468" s="37" t="s">
        <v>430</v>
      </c>
      <c r="BM468" s="37" t="s">
        <v>431</v>
      </c>
    </row>
    <row r="469">
      <c r="A469" s="38">
        <v>1974.0</v>
      </c>
      <c r="B469" s="38" t="s">
        <v>427</v>
      </c>
      <c r="C469" s="38" t="s">
        <v>75</v>
      </c>
      <c r="D469" s="38" t="s">
        <v>167</v>
      </c>
      <c r="E469" s="38">
        <v>2016.0</v>
      </c>
      <c r="F469" s="38" t="s">
        <v>428</v>
      </c>
      <c r="H469" s="38" t="s">
        <v>429</v>
      </c>
      <c r="I469" s="38" t="s">
        <v>90</v>
      </c>
      <c r="J469" s="37">
        <v>2100.0</v>
      </c>
      <c r="K469" s="37">
        <v>65.45</v>
      </c>
      <c r="M469" s="37" t="s">
        <v>80</v>
      </c>
      <c r="N469" s="37">
        <v>59.45</v>
      </c>
      <c r="P469" s="37">
        <v>1.0</v>
      </c>
      <c r="Q469" s="37">
        <v>2.0</v>
      </c>
      <c r="X469" s="37">
        <v>1.0</v>
      </c>
      <c r="BK469" s="37" t="s">
        <v>430</v>
      </c>
      <c r="BM469" s="37" t="s">
        <v>431</v>
      </c>
    </row>
    <row r="470">
      <c r="A470" s="37">
        <v>1974.0</v>
      </c>
      <c r="B470" s="37" t="s">
        <v>427</v>
      </c>
      <c r="C470" s="37" t="s">
        <v>75</v>
      </c>
      <c r="D470" s="37" t="s">
        <v>167</v>
      </c>
      <c r="E470" s="37">
        <v>2016.0</v>
      </c>
      <c r="F470" s="37" t="s">
        <v>428</v>
      </c>
      <c r="H470" s="37" t="s">
        <v>429</v>
      </c>
      <c r="I470" s="37" t="s">
        <v>90</v>
      </c>
      <c r="J470" s="37">
        <v>2020.0</v>
      </c>
      <c r="K470" s="37">
        <v>16.36</v>
      </c>
      <c r="M470" s="37" t="s">
        <v>80</v>
      </c>
      <c r="N470" s="37">
        <v>12.81</v>
      </c>
      <c r="P470" s="37">
        <v>1.0</v>
      </c>
      <c r="Q470" s="37">
        <v>2.0</v>
      </c>
      <c r="AB470" s="37">
        <v>1.0</v>
      </c>
      <c r="BK470" s="37" t="s">
        <v>430</v>
      </c>
      <c r="BM470" s="37" t="s">
        <v>431</v>
      </c>
    </row>
    <row r="471">
      <c r="A471" s="38">
        <v>1974.0</v>
      </c>
      <c r="B471" s="38" t="s">
        <v>427</v>
      </c>
      <c r="C471" s="38" t="s">
        <v>75</v>
      </c>
      <c r="D471" s="38" t="s">
        <v>167</v>
      </c>
      <c r="E471" s="38">
        <v>2016.0</v>
      </c>
      <c r="F471" s="38" t="s">
        <v>428</v>
      </c>
      <c r="H471" s="38" t="s">
        <v>429</v>
      </c>
      <c r="I471" s="38" t="s">
        <v>90</v>
      </c>
      <c r="J471" s="37">
        <v>2050.0</v>
      </c>
      <c r="K471" s="37">
        <v>38.18</v>
      </c>
      <c r="M471" s="37" t="s">
        <v>80</v>
      </c>
      <c r="N471" s="37">
        <v>30.55</v>
      </c>
      <c r="P471" s="37">
        <v>1.0</v>
      </c>
      <c r="Q471" s="37">
        <v>2.0</v>
      </c>
      <c r="AB471" s="37">
        <v>1.0</v>
      </c>
      <c r="BK471" s="37" t="s">
        <v>430</v>
      </c>
      <c r="BM471" s="37" t="s">
        <v>431</v>
      </c>
    </row>
    <row r="472">
      <c r="A472" s="38">
        <v>1974.0</v>
      </c>
      <c r="B472" s="38" t="s">
        <v>427</v>
      </c>
      <c r="C472" s="38" t="s">
        <v>75</v>
      </c>
      <c r="D472" s="38" t="s">
        <v>167</v>
      </c>
      <c r="E472" s="38">
        <v>2016.0</v>
      </c>
      <c r="F472" s="38" t="s">
        <v>428</v>
      </c>
      <c r="H472" s="38" t="s">
        <v>429</v>
      </c>
      <c r="I472" s="38" t="s">
        <v>90</v>
      </c>
      <c r="J472" s="37">
        <v>2100.0</v>
      </c>
      <c r="K472" s="37">
        <v>62.73</v>
      </c>
      <c r="M472" s="37" t="s">
        <v>80</v>
      </c>
      <c r="N472" s="37">
        <v>59.45</v>
      </c>
      <c r="P472" s="37">
        <v>1.0</v>
      </c>
      <c r="Q472" s="37">
        <v>2.0</v>
      </c>
      <c r="AB472" s="37">
        <v>1.0</v>
      </c>
      <c r="BK472" s="37" t="s">
        <v>430</v>
      </c>
      <c r="BM472" s="37" t="s">
        <v>431</v>
      </c>
    </row>
    <row r="473">
      <c r="A473" s="37">
        <v>1394.0</v>
      </c>
      <c r="B473" s="37" t="s">
        <v>432</v>
      </c>
      <c r="C473" s="37" t="s">
        <v>75</v>
      </c>
      <c r="D473" s="37" t="s">
        <v>433</v>
      </c>
      <c r="E473" s="37">
        <v>2017.0</v>
      </c>
      <c r="F473" s="37" t="s">
        <v>434</v>
      </c>
      <c r="G473" s="37" t="s">
        <v>435</v>
      </c>
      <c r="I473" s="37" t="s">
        <v>79</v>
      </c>
      <c r="J473" s="37">
        <v>2020.0</v>
      </c>
      <c r="K473" s="37">
        <v>19.7</v>
      </c>
      <c r="M473" s="37" t="s">
        <v>436</v>
      </c>
      <c r="N473" s="37">
        <v>8.6</v>
      </c>
      <c r="O473" s="37">
        <v>3.0</v>
      </c>
      <c r="AK473" s="37">
        <v>11.0</v>
      </c>
      <c r="AU473" s="37">
        <v>42.0</v>
      </c>
      <c r="BE473" s="37">
        <v>1.0</v>
      </c>
      <c r="BK473" s="37" t="s">
        <v>437</v>
      </c>
      <c r="BM473" s="43" t="s">
        <v>438</v>
      </c>
    </row>
    <row r="474">
      <c r="A474" s="37">
        <v>3758.0</v>
      </c>
      <c r="B474" s="37" t="s">
        <v>439</v>
      </c>
      <c r="C474" s="37" t="s">
        <v>86</v>
      </c>
      <c r="D474" s="37" t="s">
        <v>440</v>
      </c>
      <c r="E474" s="37">
        <v>2006.0</v>
      </c>
      <c r="F474" s="37" t="s">
        <v>441</v>
      </c>
      <c r="G474" s="37" t="s">
        <v>359</v>
      </c>
      <c r="I474" s="38" t="s">
        <v>90</v>
      </c>
      <c r="J474" s="37">
        <v>2001.0</v>
      </c>
      <c r="K474" s="37">
        <v>43.0</v>
      </c>
      <c r="L474" s="37">
        <v>2000.0</v>
      </c>
      <c r="M474" s="37" t="s">
        <v>442</v>
      </c>
      <c r="N474" s="44">
        <v>85.0</v>
      </c>
      <c r="P474" s="37">
        <v>2.0</v>
      </c>
      <c r="Q474" s="37">
        <v>1.0</v>
      </c>
      <c r="AL474" s="37">
        <v>10.0</v>
      </c>
      <c r="AT474" s="37">
        <v>130.0</v>
      </c>
    </row>
    <row r="475">
      <c r="A475" s="37">
        <v>3758.0</v>
      </c>
      <c r="B475" s="37" t="s">
        <v>439</v>
      </c>
      <c r="C475" s="37" t="s">
        <v>86</v>
      </c>
      <c r="D475" s="37" t="s">
        <v>440</v>
      </c>
      <c r="E475" s="37">
        <v>2006.0</v>
      </c>
      <c r="F475" s="37" t="s">
        <v>441</v>
      </c>
      <c r="G475" s="37" t="s">
        <v>359</v>
      </c>
      <c r="I475" s="38" t="s">
        <v>90</v>
      </c>
      <c r="J475" s="37">
        <v>2001.0</v>
      </c>
      <c r="K475" s="37">
        <v>43.0</v>
      </c>
      <c r="L475" s="37">
        <v>2000.0</v>
      </c>
      <c r="M475" s="37" t="s">
        <v>443</v>
      </c>
      <c r="N475" s="44">
        <v>85.0</v>
      </c>
      <c r="P475" s="37">
        <v>2.0</v>
      </c>
      <c r="Q475" s="37">
        <v>1.0</v>
      </c>
      <c r="AL475" s="37">
        <v>10.0</v>
      </c>
      <c r="AT475" s="37">
        <v>130.0</v>
      </c>
    </row>
    <row r="476">
      <c r="A476" s="37">
        <v>3758.0</v>
      </c>
      <c r="B476" s="37" t="s">
        <v>439</v>
      </c>
      <c r="C476" s="37" t="s">
        <v>86</v>
      </c>
      <c r="D476" s="37" t="s">
        <v>440</v>
      </c>
      <c r="E476" s="37">
        <v>2006.0</v>
      </c>
      <c r="F476" s="37" t="s">
        <v>441</v>
      </c>
      <c r="G476" s="37" t="s">
        <v>359</v>
      </c>
      <c r="I476" s="38" t="s">
        <v>90</v>
      </c>
      <c r="J476" s="37">
        <v>2001.0</v>
      </c>
      <c r="K476" s="37">
        <v>68.0</v>
      </c>
      <c r="L476" s="37">
        <v>2000.0</v>
      </c>
      <c r="M476" s="37" t="s">
        <v>442</v>
      </c>
      <c r="N476" s="44">
        <v>85.0</v>
      </c>
      <c r="P476" s="37">
        <v>2.0</v>
      </c>
      <c r="Q476" s="37">
        <v>1.0</v>
      </c>
      <c r="Y476" s="37">
        <v>1.0</v>
      </c>
      <c r="AL476" s="37">
        <v>10.0</v>
      </c>
      <c r="AT476" s="37">
        <v>200.0</v>
      </c>
      <c r="BM476" s="37" t="s">
        <v>444</v>
      </c>
    </row>
    <row r="477">
      <c r="A477" s="37">
        <v>3758.0</v>
      </c>
      <c r="B477" s="37" t="s">
        <v>439</v>
      </c>
      <c r="C477" s="37" t="s">
        <v>86</v>
      </c>
      <c r="D477" s="37" t="s">
        <v>440</v>
      </c>
      <c r="E477" s="37">
        <v>2006.0</v>
      </c>
      <c r="F477" s="37" t="s">
        <v>441</v>
      </c>
      <c r="G477" s="37" t="s">
        <v>359</v>
      </c>
      <c r="I477" s="38" t="s">
        <v>90</v>
      </c>
      <c r="J477" s="37">
        <v>2001.0</v>
      </c>
      <c r="K477" s="37">
        <v>90.0</v>
      </c>
      <c r="L477" s="37">
        <v>2000.0</v>
      </c>
      <c r="M477" s="37" t="s">
        <v>442</v>
      </c>
      <c r="N477" s="44">
        <v>85.0</v>
      </c>
      <c r="P477" s="37">
        <v>2.0</v>
      </c>
      <c r="Q477" s="37">
        <v>1.0</v>
      </c>
      <c r="Y477" s="37">
        <v>1.0</v>
      </c>
      <c r="AL477" s="37">
        <v>10.0</v>
      </c>
      <c r="AT477" s="37">
        <v>220.0</v>
      </c>
      <c r="BM477" s="37" t="s">
        <v>445</v>
      </c>
    </row>
    <row r="478">
      <c r="A478" s="37">
        <v>3758.0</v>
      </c>
      <c r="B478" s="37" t="s">
        <v>439</v>
      </c>
      <c r="C478" s="37" t="s">
        <v>86</v>
      </c>
      <c r="D478" s="37" t="s">
        <v>440</v>
      </c>
      <c r="E478" s="37">
        <v>2006.0</v>
      </c>
      <c r="F478" s="37" t="s">
        <v>441</v>
      </c>
      <c r="G478" s="37" t="s">
        <v>359</v>
      </c>
      <c r="I478" s="38" t="s">
        <v>90</v>
      </c>
      <c r="J478" s="37">
        <v>2001.0</v>
      </c>
      <c r="K478" s="37">
        <v>99.0</v>
      </c>
      <c r="L478" s="37">
        <v>2000.0</v>
      </c>
      <c r="M478" s="37" t="s">
        <v>442</v>
      </c>
      <c r="N478" s="44">
        <v>85.0</v>
      </c>
      <c r="P478" s="37">
        <v>0.1</v>
      </c>
      <c r="Q478" s="37">
        <v>1.0</v>
      </c>
      <c r="AL478" s="37">
        <v>16.0</v>
      </c>
      <c r="AT478" s="37">
        <v>279.0</v>
      </c>
      <c r="BM478" s="37" t="s">
        <v>446</v>
      </c>
    </row>
    <row r="479">
      <c r="A479" s="37">
        <v>137.0</v>
      </c>
      <c r="B479" s="37" t="s">
        <v>447</v>
      </c>
      <c r="C479" s="37" t="s">
        <v>75</v>
      </c>
      <c r="D479" s="37" t="s">
        <v>448</v>
      </c>
      <c r="E479" s="37">
        <v>2020.0</v>
      </c>
      <c r="F479" s="37" t="s">
        <v>449</v>
      </c>
      <c r="G479" s="37" t="s">
        <v>450</v>
      </c>
      <c r="I479" s="37" t="s">
        <v>79</v>
      </c>
      <c r="J479" s="37">
        <v>2020.0</v>
      </c>
      <c r="K479" s="37">
        <v>0.62</v>
      </c>
      <c r="L479" s="37">
        <v>2007.0</v>
      </c>
      <c r="M479" s="37" t="s">
        <v>451</v>
      </c>
      <c r="N479" s="37">
        <v>32.9</v>
      </c>
      <c r="O479" s="37">
        <v>2.5</v>
      </c>
      <c r="AJ479" s="37">
        <v>-1.53</v>
      </c>
      <c r="AW479" s="37">
        <v>3.78</v>
      </c>
      <c r="BE479" s="37">
        <v>1.0</v>
      </c>
      <c r="BK479" s="37" t="s">
        <v>134</v>
      </c>
      <c r="BM479" s="37" t="s">
        <v>452</v>
      </c>
    </row>
    <row r="480">
      <c r="A480" s="37">
        <v>137.0</v>
      </c>
      <c r="B480" s="37" t="s">
        <v>447</v>
      </c>
      <c r="C480" s="37" t="s">
        <v>75</v>
      </c>
      <c r="D480" s="37" t="s">
        <v>448</v>
      </c>
      <c r="E480" s="37">
        <v>2020.0</v>
      </c>
      <c r="F480" s="37" t="s">
        <v>449</v>
      </c>
      <c r="G480" s="37" t="s">
        <v>450</v>
      </c>
      <c r="I480" s="37" t="s">
        <v>79</v>
      </c>
      <c r="J480" s="37">
        <v>2050.0</v>
      </c>
      <c r="K480" s="37">
        <v>2.96</v>
      </c>
      <c r="L480" s="37">
        <v>2007.0</v>
      </c>
      <c r="M480" s="37" t="s">
        <v>451</v>
      </c>
      <c r="N480" s="37">
        <v>42.98</v>
      </c>
      <c r="O480" s="37">
        <v>2.5</v>
      </c>
      <c r="AJ480" s="37">
        <v>-0.55</v>
      </c>
      <c r="AW480" s="37">
        <v>6.98</v>
      </c>
      <c r="BE480" s="37">
        <v>1.0</v>
      </c>
      <c r="BK480" s="37" t="s">
        <v>134</v>
      </c>
      <c r="BM480" s="37" t="s">
        <v>452</v>
      </c>
    </row>
    <row r="481">
      <c r="A481" s="37">
        <v>137.0</v>
      </c>
      <c r="B481" s="37" t="s">
        <v>447</v>
      </c>
      <c r="C481" s="37" t="s">
        <v>75</v>
      </c>
      <c r="D481" s="37" t="s">
        <v>448</v>
      </c>
      <c r="E481" s="37">
        <v>2020.0</v>
      </c>
      <c r="F481" s="37" t="s">
        <v>449</v>
      </c>
      <c r="G481" s="37" t="s">
        <v>450</v>
      </c>
      <c r="I481" s="37" t="s">
        <v>79</v>
      </c>
      <c r="J481" s="37">
        <v>2020.0</v>
      </c>
      <c r="K481" s="37">
        <v>-0.82</v>
      </c>
      <c r="L481" s="37">
        <v>2007.0</v>
      </c>
      <c r="M481" s="37" t="s">
        <v>451</v>
      </c>
      <c r="N481" s="37">
        <v>19.33</v>
      </c>
      <c r="O481" s="37">
        <v>3.0</v>
      </c>
      <c r="AJ481" s="37">
        <v>-2.74</v>
      </c>
      <c r="AW481" s="37">
        <v>1.61</v>
      </c>
      <c r="BE481" s="37">
        <v>1.0</v>
      </c>
      <c r="BK481" s="37" t="s">
        <v>134</v>
      </c>
      <c r="BM481" s="37" t="s">
        <v>452</v>
      </c>
    </row>
    <row r="482">
      <c r="A482" s="37">
        <v>137.0</v>
      </c>
      <c r="B482" s="37" t="s">
        <v>447</v>
      </c>
      <c r="C482" s="37" t="s">
        <v>75</v>
      </c>
      <c r="D482" s="37" t="s">
        <v>448</v>
      </c>
      <c r="E482" s="37">
        <v>2020.0</v>
      </c>
      <c r="F482" s="37" t="s">
        <v>449</v>
      </c>
      <c r="G482" s="37" t="s">
        <v>450</v>
      </c>
      <c r="I482" s="37" t="s">
        <v>79</v>
      </c>
      <c r="J482" s="37">
        <v>2050.0</v>
      </c>
      <c r="K482" s="37">
        <v>1.08</v>
      </c>
      <c r="L482" s="37">
        <v>2007.0</v>
      </c>
      <c r="M482" s="37" t="s">
        <v>451</v>
      </c>
      <c r="N482" s="37">
        <v>27.06</v>
      </c>
      <c r="O482" s="37">
        <v>3.0</v>
      </c>
      <c r="AJ482" s="37">
        <v>-1.12</v>
      </c>
      <c r="AW482" s="37">
        <v>4.21</v>
      </c>
      <c r="BE482" s="37">
        <v>1.0</v>
      </c>
      <c r="BK482" s="37" t="s">
        <v>134</v>
      </c>
      <c r="BM482" s="37" t="s">
        <v>452</v>
      </c>
    </row>
    <row r="483">
      <c r="A483" s="37">
        <v>137.0</v>
      </c>
      <c r="B483" s="37" t="s">
        <v>447</v>
      </c>
      <c r="C483" s="37" t="s">
        <v>75</v>
      </c>
      <c r="D483" s="37" t="s">
        <v>448</v>
      </c>
      <c r="E483" s="37">
        <v>2020.0</v>
      </c>
      <c r="F483" s="37" t="s">
        <v>449</v>
      </c>
      <c r="G483" s="37" t="s">
        <v>450</v>
      </c>
      <c r="I483" s="37" t="s">
        <v>79</v>
      </c>
      <c r="J483" s="37">
        <v>2020.0</v>
      </c>
      <c r="K483" s="37">
        <v>-2.25</v>
      </c>
      <c r="L483" s="37">
        <v>2007.0</v>
      </c>
      <c r="M483" s="37" t="s">
        <v>451</v>
      </c>
      <c r="N483" s="37">
        <v>2.54</v>
      </c>
      <c r="O483" s="37">
        <v>5.0</v>
      </c>
      <c r="AJ483" s="37">
        <v>-3.41</v>
      </c>
      <c r="AW483" s="37">
        <v>-1.02</v>
      </c>
      <c r="BE483" s="37">
        <v>1.0</v>
      </c>
      <c r="BK483" s="37" t="s">
        <v>134</v>
      </c>
      <c r="BM483" s="37" t="s">
        <v>452</v>
      </c>
    </row>
    <row r="484">
      <c r="A484" s="37">
        <v>137.0</v>
      </c>
      <c r="B484" s="37" t="s">
        <v>447</v>
      </c>
      <c r="C484" s="37" t="s">
        <v>75</v>
      </c>
      <c r="D484" s="37" t="s">
        <v>448</v>
      </c>
      <c r="E484" s="37">
        <v>2020.0</v>
      </c>
      <c r="F484" s="37" t="s">
        <v>449</v>
      </c>
      <c r="G484" s="37" t="s">
        <v>450</v>
      </c>
      <c r="I484" s="37" t="s">
        <v>79</v>
      </c>
      <c r="J484" s="37">
        <v>2050.0</v>
      </c>
      <c r="K484" s="37">
        <v>-1.47</v>
      </c>
      <c r="L484" s="37">
        <v>2007.0</v>
      </c>
      <c r="M484" s="37" t="s">
        <v>451</v>
      </c>
      <c r="N484" s="37">
        <v>5.25</v>
      </c>
      <c r="O484" s="37">
        <v>5.0</v>
      </c>
      <c r="AJ484" s="37">
        <v>-2.87</v>
      </c>
      <c r="AW484" s="37">
        <v>0.15</v>
      </c>
      <c r="BE484" s="37">
        <v>1.0</v>
      </c>
      <c r="BK484" s="37" t="s">
        <v>134</v>
      </c>
      <c r="BM484" s="37" t="s">
        <v>452</v>
      </c>
    </row>
    <row r="485">
      <c r="A485" s="37">
        <v>137.0</v>
      </c>
      <c r="B485" s="37" t="s">
        <v>447</v>
      </c>
      <c r="C485" s="37" t="s">
        <v>75</v>
      </c>
      <c r="D485" s="37" t="s">
        <v>448</v>
      </c>
      <c r="E485" s="37">
        <v>2020.0</v>
      </c>
      <c r="F485" s="37" t="s">
        <v>449</v>
      </c>
      <c r="G485" s="37" t="s">
        <v>450</v>
      </c>
      <c r="I485" s="37" t="s">
        <v>79</v>
      </c>
      <c r="J485" s="37">
        <v>2020.0</v>
      </c>
      <c r="K485" s="37">
        <v>-2.06</v>
      </c>
      <c r="L485" s="37">
        <v>2007.0</v>
      </c>
      <c r="M485" s="37" t="s">
        <v>451</v>
      </c>
      <c r="N485" s="37">
        <v>-0.37</v>
      </c>
      <c r="O485" s="37">
        <v>7.0</v>
      </c>
      <c r="AJ485" s="37">
        <v>-2.84</v>
      </c>
      <c r="AW485" s="37">
        <v>-1.25</v>
      </c>
      <c r="BE485" s="37">
        <v>1.0</v>
      </c>
      <c r="BK485" s="37" t="s">
        <v>134</v>
      </c>
      <c r="BM485" s="37" t="s">
        <v>452</v>
      </c>
    </row>
    <row r="486">
      <c r="A486" s="37">
        <v>137.0</v>
      </c>
      <c r="B486" s="37" t="s">
        <v>447</v>
      </c>
      <c r="C486" s="37" t="s">
        <v>75</v>
      </c>
      <c r="D486" s="37" t="s">
        <v>448</v>
      </c>
      <c r="E486" s="37">
        <v>2020.0</v>
      </c>
      <c r="F486" s="37" t="s">
        <v>449</v>
      </c>
      <c r="G486" s="37" t="s">
        <v>450</v>
      </c>
      <c r="I486" s="37" t="s">
        <v>79</v>
      </c>
      <c r="J486" s="37">
        <v>2050.0</v>
      </c>
      <c r="K486" s="37">
        <v>-1.74</v>
      </c>
      <c r="L486" s="37">
        <v>2007.0</v>
      </c>
      <c r="M486" s="37" t="s">
        <v>451</v>
      </c>
      <c r="N486" s="37">
        <v>0.63</v>
      </c>
      <c r="O486" s="37">
        <v>7.0</v>
      </c>
      <c r="AJ486" s="37">
        <v>-2.71</v>
      </c>
      <c r="AW486" s="37">
        <v>-0.66</v>
      </c>
      <c r="BE486" s="37">
        <v>1.0</v>
      </c>
      <c r="BK486" s="37" t="s">
        <v>134</v>
      </c>
      <c r="BM486" s="37" t="s">
        <v>452</v>
      </c>
    </row>
    <row r="487">
      <c r="A487" s="37">
        <v>2578.0</v>
      </c>
      <c r="B487" s="37" t="s">
        <v>453</v>
      </c>
      <c r="C487" s="37" t="s">
        <v>75</v>
      </c>
      <c r="D487" s="37" t="s">
        <v>454</v>
      </c>
      <c r="E487" s="37">
        <v>2014.0</v>
      </c>
      <c r="F487" s="37" t="s">
        <v>455</v>
      </c>
      <c r="G487" s="37" t="s">
        <v>84</v>
      </c>
      <c r="I487" s="37" t="s">
        <v>79</v>
      </c>
      <c r="J487" s="37">
        <v>2020.0</v>
      </c>
      <c r="K487" s="37">
        <v>13.64</v>
      </c>
      <c r="L487" s="37">
        <v>2007.0</v>
      </c>
      <c r="M487" s="37" t="s">
        <v>80</v>
      </c>
      <c r="N487" s="37">
        <v>10.91</v>
      </c>
      <c r="P487" s="37">
        <v>1.5</v>
      </c>
      <c r="Q487" s="37" t="s">
        <v>456</v>
      </c>
      <c r="AC487" s="37">
        <v>1.0</v>
      </c>
      <c r="AW487" s="37">
        <v>16.36</v>
      </c>
      <c r="AX487" s="37">
        <v>1.0</v>
      </c>
      <c r="BK487" s="37" t="s">
        <v>354</v>
      </c>
      <c r="BM487" s="37" t="s">
        <v>457</v>
      </c>
    </row>
    <row r="488">
      <c r="A488" s="37">
        <v>2578.0</v>
      </c>
      <c r="B488" s="37" t="s">
        <v>453</v>
      </c>
      <c r="C488" s="37" t="s">
        <v>75</v>
      </c>
      <c r="D488" s="37" t="s">
        <v>454</v>
      </c>
      <c r="E488" s="37">
        <v>2014.0</v>
      </c>
      <c r="F488" s="37" t="s">
        <v>455</v>
      </c>
      <c r="G488" s="37" t="s">
        <v>84</v>
      </c>
      <c r="I488" s="37" t="s">
        <v>79</v>
      </c>
      <c r="J488" s="37">
        <v>2050.0</v>
      </c>
      <c r="K488" s="37">
        <v>21.82</v>
      </c>
      <c r="L488" s="37">
        <v>2007.0</v>
      </c>
      <c r="M488" s="37" t="s">
        <v>80</v>
      </c>
      <c r="N488" s="37">
        <v>19.09</v>
      </c>
      <c r="P488" s="37">
        <v>1.5</v>
      </c>
      <c r="Q488" s="37" t="s">
        <v>456</v>
      </c>
      <c r="AC488" s="37">
        <v>1.0</v>
      </c>
      <c r="AW488" s="37">
        <v>30.0</v>
      </c>
      <c r="AX488" s="37">
        <v>1.0</v>
      </c>
      <c r="BK488" s="37" t="s">
        <v>354</v>
      </c>
      <c r="BM488" s="37" t="s">
        <v>457</v>
      </c>
    </row>
    <row r="489">
      <c r="A489" s="37">
        <v>2578.0</v>
      </c>
      <c r="B489" s="37" t="s">
        <v>453</v>
      </c>
      <c r="C489" s="37" t="s">
        <v>75</v>
      </c>
      <c r="D489" s="37" t="s">
        <v>454</v>
      </c>
      <c r="E489" s="37">
        <v>2014.0</v>
      </c>
      <c r="F489" s="37" t="s">
        <v>455</v>
      </c>
      <c r="G489" s="37" t="s">
        <v>84</v>
      </c>
      <c r="I489" s="37" t="s">
        <v>79</v>
      </c>
      <c r="J489" s="37">
        <v>2100.0</v>
      </c>
      <c r="K489" s="37">
        <v>65.45</v>
      </c>
      <c r="L489" s="37">
        <v>2007.0</v>
      </c>
      <c r="M489" s="37" t="s">
        <v>80</v>
      </c>
      <c r="N489" s="37">
        <v>57.27</v>
      </c>
      <c r="P489" s="37">
        <v>1.5</v>
      </c>
      <c r="Q489" s="37" t="s">
        <v>456</v>
      </c>
      <c r="AC489" s="37">
        <v>1.0</v>
      </c>
      <c r="AW489" s="37">
        <v>76.36</v>
      </c>
      <c r="AX489" s="37">
        <v>1.0</v>
      </c>
      <c r="BK489" s="37" t="s">
        <v>354</v>
      </c>
      <c r="BM489" s="37" t="s">
        <v>457</v>
      </c>
    </row>
    <row r="490">
      <c r="A490" s="37">
        <v>2578.0</v>
      </c>
      <c r="B490" s="37" t="s">
        <v>453</v>
      </c>
      <c r="C490" s="37" t="s">
        <v>75</v>
      </c>
      <c r="D490" s="37" t="s">
        <v>454</v>
      </c>
      <c r="E490" s="37">
        <v>2014.0</v>
      </c>
      <c r="F490" s="37" t="s">
        <v>455</v>
      </c>
      <c r="G490" s="37" t="s">
        <v>84</v>
      </c>
      <c r="I490" s="37" t="s">
        <v>79</v>
      </c>
      <c r="J490" s="37">
        <v>2020.0</v>
      </c>
      <c r="K490" s="37">
        <v>20.45</v>
      </c>
      <c r="L490" s="37">
        <v>2007.0</v>
      </c>
      <c r="M490" s="37" t="s">
        <v>80</v>
      </c>
      <c r="N490" s="37">
        <v>27.27</v>
      </c>
      <c r="P490" s="37">
        <v>1.5</v>
      </c>
      <c r="Q490" s="37" t="s">
        <v>458</v>
      </c>
      <c r="AC490" s="37">
        <v>1.0</v>
      </c>
      <c r="AJ490" s="37">
        <v>16.36</v>
      </c>
      <c r="AX490" s="37">
        <v>1.0</v>
      </c>
      <c r="BK490" s="37" t="s">
        <v>282</v>
      </c>
      <c r="BM490" s="37" t="s">
        <v>457</v>
      </c>
    </row>
    <row r="491">
      <c r="A491" s="37">
        <v>2578.0</v>
      </c>
      <c r="B491" s="37" t="s">
        <v>453</v>
      </c>
      <c r="C491" s="37" t="s">
        <v>75</v>
      </c>
      <c r="D491" s="37" t="s">
        <v>454</v>
      </c>
      <c r="E491" s="37">
        <v>2014.0</v>
      </c>
      <c r="F491" s="37" t="s">
        <v>455</v>
      </c>
      <c r="G491" s="37" t="s">
        <v>84</v>
      </c>
      <c r="I491" s="37" t="s">
        <v>79</v>
      </c>
      <c r="J491" s="37">
        <v>2050.0</v>
      </c>
      <c r="K491" s="37">
        <v>49.09</v>
      </c>
      <c r="L491" s="37">
        <v>2007.0</v>
      </c>
      <c r="M491" s="37" t="s">
        <v>80</v>
      </c>
      <c r="N491" s="37">
        <v>55.91</v>
      </c>
      <c r="P491" s="37">
        <v>1.5</v>
      </c>
      <c r="Q491" s="37" t="s">
        <v>458</v>
      </c>
      <c r="AC491" s="37">
        <v>1.0</v>
      </c>
      <c r="AJ491" s="37">
        <v>38.18</v>
      </c>
      <c r="AX491" s="37">
        <v>1.0</v>
      </c>
      <c r="BK491" s="37" t="s">
        <v>282</v>
      </c>
      <c r="BM491" s="37" t="s">
        <v>457</v>
      </c>
    </row>
    <row r="492">
      <c r="A492" s="37">
        <v>2578.0</v>
      </c>
      <c r="B492" s="37" t="s">
        <v>453</v>
      </c>
      <c r="C492" s="37" t="s">
        <v>75</v>
      </c>
      <c r="D492" s="37" t="s">
        <v>454</v>
      </c>
      <c r="E492" s="37">
        <v>2014.0</v>
      </c>
      <c r="F492" s="37" t="s">
        <v>455</v>
      </c>
      <c r="G492" s="37" t="s">
        <v>84</v>
      </c>
      <c r="I492" s="37" t="s">
        <v>79</v>
      </c>
      <c r="J492" s="37">
        <v>2100.0</v>
      </c>
      <c r="K492" s="37">
        <v>109.09</v>
      </c>
      <c r="L492" s="37">
        <v>2007.0</v>
      </c>
      <c r="M492" s="37" t="s">
        <v>80</v>
      </c>
      <c r="N492" s="37">
        <v>122.73</v>
      </c>
      <c r="P492" s="37">
        <v>1.5</v>
      </c>
      <c r="Q492" s="37" t="s">
        <v>458</v>
      </c>
      <c r="AC492" s="37">
        <v>1.0</v>
      </c>
      <c r="AJ492" s="37">
        <v>87.27</v>
      </c>
      <c r="AX492" s="37">
        <v>1.0</v>
      </c>
      <c r="BK492" s="37" t="s">
        <v>282</v>
      </c>
      <c r="BM492" s="37" t="s">
        <v>457</v>
      </c>
    </row>
    <row r="493">
      <c r="A493" s="37">
        <v>763.0</v>
      </c>
      <c r="B493" s="37" t="s">
        <v>459</v>
      </c>
      <c r="C493" s="37" t="s">
        <v>75</v>
      </c>
      <c r="D493" s="37" t="s">
        <v>460</v>
      </c>
      <c r="E493" s="37">
        <v>2019.0</v>
      </c>
      <c r="F493" s="37" t="s">
        <v>461</v>
      </c>
      <c r="G493" s="37" t="s">
        <v>102</v>
      </c>
      <c r="I493" s="37" t="s">
        <v>79</v>
      </c>
      <c r="J493" s="37">
        <v>2025.0</v>
      </c>
      <c r="K493" s="37">
        <v>30.0</v>
      </c>
      <c r="M493" s="37" t="s">
        <v>80</v>
      </c>
      <c r="N493" s="37">
        <v>24.54</v>
      </c>
      <c r="P493" s="37">
        <v>1.5</v>
      </c>
      <c r="Q493" s="37">
        <v>1.5</v>
      </c>
      <c r="AJ493" s="38">
        <v>33.75</v>
      </c>
      <c r="AL493" s="37"/>
      <c r="AU493" s="37"/>
      <c r="AW493" s="38">
        <v>45.0</v>
      </c>
      <c r="AY493" s="37">
        <v>1.0</v>
      </c>
      <c r="BK493" s="37" t="s">
        <v>430</v>
      </c>
      <c r="BM493" s="37" t="s">
        <v>462</v>
      </c>
    </row>
    <row r="494">
      <c r="A494" s="37">
        <v>763.0</v>
      </c>
      <c r="B494" s="37" t="s">
        <v>459</v>
      </c>
      <c r="C494" s="37" t="s">
        <v>75</v>
      </c>
      <c r="D494" s="37" t="s">
        <v>460</v>
      </c>
      <c r="E494" s="37">
        <v>2019.0</v>
      </c>
      <c r="F494" s="37" t="s">
        <v>461</v>
      </c>
      <c r="G494" s="37" t="s">
        <v>102</v>
      </c>
      <c r="I494" s="37" t="s">
        <v>79</v>
      </c>
      <c r="J494" s="37">
        <v>2050.0</v>
      </c>
      <c r="K494" s="37">
        <v>60.0</v>
      </c>
      <c r="M494" s="37" t="s">
        <v>80</v>
      </c>
      <c r="N494" s="37">
        <v>32.73</v>
      </c>
      <c r="P494" s="37">
        <v>1.5</v>
      </c>
      <c r="Q494" s="37">
        <v>1.5</v>
      </c>
      <c r="AJ494" s="38">
        <v>63.75</v>
      </c>
      <c r="AL494" s="37"/>
      <c r="AU494" s="37"/>
      <c r="AW494" s="38">
        <v>112.5</v>
      </c>
      <c r="AY494" s="37">
        <v>1.0</v>
      </c>
      <c r="BK494" s="37" t="s">
        <v>430</v>
      </c>
      <c r="BM494" s="37" t="s">
        <v>462</v>
      </c>
    </row>
    <row r="495">
      <c r="A495" s="37">
        <v>763.0</v>
      </c>
      <c r="B495" s="37" t="s">
        <v>459</v>
      </c>
      <c r="C495" s="37" t="s">
        <v>75</v>
      </c>
      <c r="D495" s="37" t="s">
        <v>460</v>
      </c>
      <c r="E495" s="37">
        <v>2019.0</v>
      </c>
      <c r="F495" s="37" t="s">
        <v>461</v>
      </c>
      <c r="G495" s="37" t="s">
        <v>102</v>
      </c>
      <c r="I495" s="37" t="s">
        <v>79</v>
      </c>
      <c r="J495" s="37">
        <v>2100.0</v>
      </c>
      <c r="K495" s="37">
        <v>185.45</v>
      </c>
      <c r="M495" s="37" t="s">
        <v>80</v>
      </c>
      <c r="N495" s="37">
        <v>152.73</v>
      </c>
      <c r="P495" s="37">
        <v>1.5</v>
      </c>
      <c r="Q495" s="37">
        <v>1.5</v>
      </c>
      <c r="AJ495" s="38">
        <v>150.0</v>
      </c>
      <c r="AL495" s="37"/>
      <c r="AU495" s="37"/>
      <c r="AW495" s="38">
        <v>307.5</v>
      </c>
      <c r="AY495" s="37">
        <v>1.0</v>
      </c>
      <c r="BK495" s="37" t="s">
        <v>430</v>
      </c>
      <c r="BM495" s="37" t="s">
        <v>462</v>
      </c>
    </row>
    <row r="496">
      <c r="A496" s="37">
        <v>763.0</v>
      </c>
      <c r="B496" s="37" t="s">
        <v>459</v>
      </c>
      <c r="C496" s="37" t="s">
        <v>75</v>
      </c>
      <c r="D496" s="37" t="s">
        <v>460</v>
      </c>
      <c r="E496" s="37">
        <v>2019.0</v>
      </c>
      <c r="F496" s="37" t="s">
        <v>461</v>
      </c>
      <c r="G496" s="37" t="s">
        <v>102</v>
      </c>
      <c r="I496" s="37" t="s">
        <v>90</v>
      </c>
      <c r="J496" s="37">
        <v>2025.0</v>
      </c>
      <c r="K496" s="37">
        <v>23.18</v>
      </c>
      <c r="M496" s="37" t="s">
        <v>80</v>
      </c>
      <c r="N496" s="37">
        <v>22.36</v>
      </c>
      <c r="P496" s="37">
        <v>1.5</v>
      </c>
      <c r="Q496" s="37">
        <v>1.5</v>
      </c>
      <c r="AJ496" s="37">
        <v>21.82</v>
      </c>
      <c r="AW496" s="37">
        <v>27.82</v>
      </c>
      <c r="AX496" s="37">
        <v>1.0</v>
      </c>
      <c r="BK496" s="37" t="s">
        <v>463</v>
      </c>
      <c r="BM496" s="37" t="s">
        <v>462</v>
      </c>
    </row>
    <row r="497">
      <c r="A497" s="37">
        <v>763.0</v>
      </c>
      <c r="B497" s="37" t="s">
        <v>459</v>
      </c>
      <c r="C497" s="37" t="s">
        <v>75</v>
      </c>
      <c r="D497" s="37" t="s">
        <v>460</v>
      </c>
      <c r="E497" s="37">
        <v>2019.0</v>
      </c>
      <c r="F497" s="37" t="s">
        <v>461</v>
      </c>
      <c r="G497" s="37" t="s">
        <v>102</v>
      </c>
      <c r="I497" s="37" t="s">
        <v>90</v>
      </c>
      <c r="J497" s="37">
        <v>2025.0</v>
      </c>
      <c r="K497" s="37">
        <v>31.36</v>
      </c>
      <c r="M497" s="37" t="s">
        <v>80</v>
      </c>
      <c r="N497" s="37">
        <v>29.45</v>
      </c>
      <c r="P497" s="37">
        <v>1.0</v>
      </c>
      <c r="Q497" s="37">
        <v>1.5</v>
      </c>
      <c r="AJ497" s="37">
        <v>27.82</v>
      </c>
      <c r="AW497" s="37">
        <v>37.36</v>
      </c>
      <c r="AX497" s="37">
        <v>1.0</v>
      </c>
      <c r="BK497" s="37" t="s">
        <v>463</v>
      </c>
      <c r="BM497" s="37" t="s">
        <v>462</v>
      </c>
    </row>
    <row r="498">
      <c r="A498" s="37">
        <v>763.0</v>
      </c>
      <c r="B498" s="37" t="s">
        <v>459</v>
      </c>
      <c r="C498" s="37" t="s">
        <v>75</v>
      </c>
      <c r="D498" s="37" t="s">
        <v>460</v>
      </c>
      <c r="E498" s="37">
        <v>2019.0</v>
      </c>
      <c r="F498" s="37" t="s">
        <v>461</v>
      </c>
      <c r="G498" s="37" t="s">
        <v>102</v>
      </c>
      <c r="I498" s="37" t="s">
        <v>90</v>
      </c>
      <c r="J498" s="37">
        <v>2025.0</v>
      </c>
      <c r="K498" s="37">
        <v>30.82</v>
      </c>
      <c r="M498" s="37" t="s">
        <v>80</v>
      </c>
      <c r="N498" s="37">
        <v>22.64</v>
      </c>
      <c r="P498" s="37">
        <v>1.5</v>
      </c>
      <c r="Q498" s="37">
        <v>1.5</v>
      </c>
      <c r="AJ498" s="37">
        <v>21.0</v>
      </c>
      <c r="AW498" s="37">
        <v>48.82</v>
      </c>
      <c r="AX498" s="37">
        <v>1.0</v>
      </c>
      <c r="AY498" s="37">
        <v>1.0</v>
      </c>
      <c r="BK498" s="37" t="s">
        <v>464</v>
      </c>
      <c r="BM498" s="37" t="s">
        <v>462</v>
      </c>
    </row>
    <row r="499">
      <c r="A499" s="37">
        <v>3437.0</v>
      </c>
      <c r="B499" s="37" t="s">
        <v>465</v>
      </c>
      <c r="C499" s="37" t="s">
        <v>86</v>
      </c>
      <c r="D499" s="37" t="s">
        <v>466</v>
      </c>
      <c r="E499" s="37">
        <v>2008.0</v>
      </c>
      <c r="F499" s="37" t="s">
        <v>467</v>
      </c>
      <c r="G499" s="37" t="s">
        <v>359</v>
      </c>
      <c r="I499" s="37" t="s">
        <v>90</v>
      </c>
      <c r="J499" s="37">
        <v>2001.0</v>
      </c>
      <c r="K499" s="38">
        <f>16/3.67</f>
        <v>4.359673025</v>
      </c>
      <c r="L499" s="37">
        <v>2000.0</v>
      </c>
      <c r="M499" s="37" t="s">
        <v>442</v>
      </c>
      <c r="N499" s="38">
        <f t="shared" ref="N499:N508" si="2">19/3.67</f>
        <v>5.177111717</v>
      </c>
      <c r="P499" s="37">
        <v>3.0</v>
      </c>
      <c r="Q499" s="37">
        <v>1.0</v>
      </c>
      <c r="AA499" s="37">
        <v>-1.0</v>
      </c>
      <c r="AL499" s="38">
        <f>4/3.67</f>
        <v>1.089918256</v>
      </c>
      <c r="AT499" s="38">
        <f>51/3.67</f>
        <v>13.89645777</v>
      </c>
      <c r="BK499" s="37" t="s">
        <v>324</v>
      </c>
      <c r="BM499" s="37" t="s">
        <v>468</v>
      </c>
    </row>
    <row r="500">
      <c r="A500" s="37">
        <v>3437.0</v>
      </c>
      <c r="B500" s="37" t="s">
        <v>465</v>
      </c>
      <c r="C500" s="37" t="s">
        <v>86</v>
      </c>
      <c r="D500" s="37" t="s">
        <v>466</v>
      </c>
      <c r="E500" s="37">
        <v>2008.0</v>
      </c>
      <c r="F500" s="37" t="s">
        <v>467</v>
      </c>
      <c r="G500" s="37" t="s">
        <v>359</v>
      </c>
      <c r="I500" s="37" t="s">
        <v>90</v>
      </c>
      <c r="J500" s="37">
        <v>2001.0</v>
      </c>
      <c r="K500" s="38">
        <f>58/3.67</f>
        <v>15.80381471</v>
      </c>
      <c r="L500" s="37">
        <v>2000.0</v>
      </c>
      <c r="M500" s="37" t="s">
        <v>442</v>
      </c>
      <c r="N500" s="38">
        <f t="shared" si="2"/>
        <v>5.177111717</v>
      </c>
      <c r="O500" s="37">
        <v>3.0</v>
      </c>
      <c r="P500" s="37"/>
      <c r="Q500" s="37"/>
      <c r="AA500" s="37">
        <v>-1.0</v>
      </c>
      <c r="AL500" s="38">
        <f>13/3.67</f>
        <v>3.542234332</v>
      </c>
      <c r="AT500" s="38">
        <f>156/3.67</f>
        <v>42.50681199</v>
      </c>
      <c r="BK500" s="37" t="s">
        <v>324</v>
      </c>
      <c r="BM500" s="37" t="s">
        <v>469</v>
      </c>
    </row>
    <row r="501">
      <c r="A501" s="37">
        <v>3437.0</v>
      </c>
      <c r="B501" s="37" t="s">
        <v>465</v>
      </c>
      <c r="C501" s="37" t="s">
        <v>86</v>
      </c>
      <c r="D501" s="37" t="s">
        <v>466</v>
      </c>
      <c r="E501" s="37">
        <v>2008.0</v>
      </c>
      <c r="F501" s="37" t="s">
        <v>467</v>
      </c>
      <c r="G501" s="37" t="s">
        <v>359</v>
      </c>
      <c r="I501" s="37" t="s">
        <v>90</v>
      </c>
      <c r="J501" s="37">
        <v>2001.0</v>
      </c>
      <c r="K501" s="38">
        <f>78/3.67</f>
        <v>21.25340599</v>
      </c>
      <c r="L501" s="37">
        <v>2000.0</v>
      </c>
      <c r="M501" s="37" t="s">
        <v>442</v>
      </c>
      <c r="N501" s="38">
        <f t="shared" si="2"/>
        <v>5.177111717</v>
      </c>
      <c r="O501" s="37">
        <v>3.0</v>
      </c>
      <c r="P501" s="37"/>
      <c r="Q501" s="37">
        <v>1.0</v>
      </c>
      <c r="AA501" s="37">
        <v>-1.0</v>
      </c>
      <c r="AF501" s="37">
        <v>1.0</v>
      </c>
      <c r="AL501" s="38">
        <f>18/3.67</f>
        <v>4.904632153</v>
      </c>
      <c r="AT501" s="38">
        <f>220/3.67</f>
        <v>59.94550409</v>
      </c>
      <c r="BK501" s="37" t="s">
        <v>134</v>
      </c>
      <c r="BM501" s="37" t="s">
        <v>470</v>
      </c>
    </row>
    <row r="502">
      <c r="A502" s="37">
        <v>3437.0</v>
      </c>
      <c r="B502" s="37" t="s">
        <v>465</v>
      </c>
      <c r="C502" s="37" t="s">
        <v>86</v>
      </c>
      <c r="D502" s="37" t="s">
        <v>466</v>
      </c>
      <c r="E502" s="37">
        <v>2008.0</v>
      </c>
      <c r="F502" s="37" t="s">
        <v>467</v>
      </c>
      <c r="G502" s="37" t="s">
        <v>359</v>
      </c>
      <c r="I502" s="37" t="s">
        <v>90</v>
      </c>
      <c r="J502" s="37">
        <v>2001.0</v>
      </c>
      <c r="K502" s="38">
        <f>65/3.67</f>
        <v>17.71117166</v>
      </c>
      <c r="L502" s="37">
        <v>2000.0</v>
      </c>
      <c r="M502" s="37" t="s">
        <v>442</v>
      </c>
      <c r="N502" s="38">
        <f t="shared" si="2"/>
        <v>5.177111717</v>
      </c>
      <c r="O502" s="37">
        <v>3.0</v>
      </c>
      <c r="P502" s="37"/>
      <c r="Q502" s="37">
        <v>0.5</v>
      </c>
      <c r="AA502" s="37">
        <v>-1.0</v>
      </c>
      <c r="AF502" s="37">
        <v>1.0</v>
      </c>
      <c r="AL502" s="38">
        <f>15/3.67</f>
        <v>4.08719346</v>
      </c>
      <c r="AT502" s="38">
        <f>184/3.67</f>
        <v>50.13623978</v>
      </c>
      <c r="BK502" s="37" t="s">
        <v>134</v>
      </c>
      <c r="BM502" s="37" t="s">
        <v>470</v>
      </c>
    </row>
    <row r="503">
      <c r="A503" s="37">
        <v>3437.0</v>
      </c>
      <c r="B503" s="37" t="s">
        <v>465</v>
      </c>
      <c r="C503" s="37" t="s">
        <v>86</v>
      </c>
      <c r="D503" s="37" t="s">
        <v>466</v>
      </c>
      <c r="E503" s="37">
        <v>2008.0</v>
      </c>
      <c r="F503" s="37" t="s">
        <v>467</v>
      </c>
      <c r="G503" s="37" t="s">
        <v>359</v>
      </c>
      <c r="I503" s="37" t="s">
        <v>90</v>
      </c>
      <c r="J503" s="37">
        <v>2001.0</v>
      </c>
      <c r="K503" s="38">
        <f>25/3.67</f>
        <v>6.811989101</v>
      </c>
      <c r="L503" s="37">
        <v>2000.0</v>
      </c>
      <c r="M503" s="37" t="s">
        <v>442</v>
      </c>
      <c r="N503" s="38">
        <f t="shared" si="2"/>
        <v>5.177111717</v>
      </c>
      <c r="O503" s="37"/>
      <c r="P503" s="37">
        <v>2.0</v>
      </c>
      <c r="Q503" s="37">
        <v>1.0</v>
      </c>
      <c r="AA503" s="37">
        <v>-1.0</v>
      </c>
      <c r="AF503" s="37">
        <v>1.0</v>
      </c>
      <c r="AL503" s="38">
        <f>7/3.67</f>
        <v>1.907356948</v>
      </c>
      <c r="AT503" s="38">
        <f>62/3.67</f>
        <v>16.89373297</v>
      </c>
      <c r="BK503" s="37" t="s">
        <v>243</v>
      </c>
      <c r="BM503" s="37" t="s">
        <v>468</v>
      </c>
    </row>
    <row r="504">
      <c r="A504" s="37">
        <v>3437.0</v>
      </c>
      <c r="B504" s="37" t="s">
        <v>465</v>
      </c>
      <c r="C504" s="37" t="s">
        <v>86</v>
      </c>
      <c r="D504" s="37" t="s">
        <v>466</v>
      </c>
      <c r="E504" s="37">
        <v>2008.0</v>
      </c>
      <c r="F504" s="37" t="s">
        <v>467</v>
      </c>
      <c r="G504" s="37" t="s">
        <v>359</v>
      </c>
      <c r="I504" s="37" t="s">
        <v>90</v>
      </c>
      <c r="J504" s="37">
        <v>2001.0</v>
      </c>
      <c r="K504" s="38">
        <f>69/3.67</f>
        <v>18.80108992</v>
      </c>
      <c r="L504" s="37">
        <v>2000.0</v>
      </c>
      <c r="M504" s="37" t="s">
        <v>442</v>
      </c>
      <c r="N504" s="38">
        <f t="shared" si="2"/>
        <v>5.177111717</v>
      </c>
      <c r="O504" s="37"/>
      <c r="P504" s="37">
        <v>1.0</v>
      </c>
      <c r="Q504" s="37">
        <v>1.0</v>
      </c>
      <c r="AA504" s="37">
        <v>-1.0</v>
      </c>
      <c r="AF504" s="37">
        <v>1.0</v>
      </c>
      <c r="AL504" s="38">
        <f>15/3.67</f>
        <v>4.08719346</v>
      </c>
      <c r="AT504" s="38">
        <f>193/3.67</f>
        <v>52.58855586</v>
      </c>
      <c r="BK504" s="37" t="s">
        <v>243</v>
      </c>
      <c r="BM504" s="37" t="s">
        <v>468</v>
      </c>
    </row>
    <row r="505">
      <c r="A505" s="37">
        <v>3437.0</v>
      </c>
      <c r="B505" s="37" t="s">
        <v>465</v>
      </c>
      <c r="C505" s="37" t="s">
        <v>86</v>
      </c>
      <c r="D505" s="37" t="s">
        <v>466</v>
      </c>
      <c r="E505" s="37">
        <v>2008.0</v>
      </c>
      <c r="F505" s="37" t="s">
        <v>467</v>
      </c>
      <c r="G505" s="37" t="s">
        <v>359</v>
      </c>
      <c r="I505" s="37" t="s">
        <v>90</v>
      </c>
      <c r="J505" s="37">
        <v>2001.0</v>
      </c>
      <c r="K505" s="38">
        <f>62/3.67</f>
        <v>16.89373297</v>
      </c>
      <c r="L505" s="37">
        <v>2000.0</v>
      </c>
      <c r="M505" s="37" t="s">
        <v>442</v>
      </c>
      <c r="N505" s="38">
        <f t="shared" si="2"/>
        <v>5.177111717</v>
      </c>
      <c r="O505" s="37"/>
      <c r="P505" s="37">
        <v>2.0</v>
      </c>
      <c r="Q505" s="37">
        <v>0.5</v>
      </c>
      <c r="AA505" s="37">
        <v>-1.0</v>
      </c>
      <c r="AF505" s="37">
        <v>1.0</v>
      </c>
      <c r="AL505" s="38">
        <f>14/3.67</f>
        <v>3.814713896</v>
      </c>
      <c r="AT505" s="38">
        <f>189/3.67</f>
        <v>51.4986376</v>
      </c>
      <c r="BK505" s="37" t="s">
        <v>243</v>
      </c>
      <c r="BM505" s="37" t="s">
        <v>468</v>
      </c>
    </row>
    <row r="506">
      <c r="A506" s="37">
        <v>3437.0</v>
      </c>
      <c r="B506" s="37" t="s">
        <v>465</v>
      </c>
      <c r="C506" s="37" t="s">
        <v>86</v>
      </c>
      <c r="D506" s="37" t="s">
        <v>466</v>
      </c>
      <c r="E506" s="37">
        <v>2008.0</v>
      </c>
      <c r="F506" s="37" t="s">
        <v>467</v>
      </c>
      <c r="G506" s="37" t="s">
        <v>359</v>
      </c>
      <c r="I506" s="37" t="s">
        <v>90</v>
      </c>
      <c r="J506" s="37">
        <v>2001.0</v>
      </c>
      <c r="K506" s="38">
        <f>205/3.67</f>
        <v>55.85831063</v>
      </c>
      <c r="L506" s="37">
        <v>2000.0</v>
      </c>
      <c r="M506" s="37" t="s">
        <v>442</v>
      </c>
      <c r="N506" s="38">
        <f t="shared" si="2"/>
        <v>5.177111717</v>
      </c>
      <c r="O506" s="37"/>
      <c r="P506" s="37">
        <v>1.0</v>
      </c>
      <c r="Q506" s="37">
        <v>0.5</v>
      </c>
      <c r="AA506" s="37">
        <v>-1.0</v>
      </c>
      <c r="AF506" s="37">
        <v>1.0</v>
      </c>
      <c r="AL506" s="38">
        <f>42/3.67</f>
        <v>11.44414169</v>
      </c>
      <c r="AT506" s="38">
        <f>597/3.67</f>
        <v>162.6702997</v>
      </c>
      <c r="BK506" s="37" t="s">
        <v>243</v>
      </c>
      <c r="BM506" s="37" t="s">
        <v>468</v>
      </c>
    </row>
    <row r="507">
      <c r="A507" s="37">
        <v>3437.0</v>
      </c>
      <c r="B507" s="37" t="s">
        <v>465</v>
      </c>
      <c r="C507" s="37" t="s">
        <v>86</v>
      </c>
      <c r="D507" s="37" t="s">
        <v>466</v>
      </c>
      <c r="E507" s="37">
        <v>2008.0</v>
      </c>
      <c r="F507" s="37" t="s">
        <v>467</v>
      </c>
      <c r="G507" s="37" t="s">
        <v>359</v>
      </c>
      <c r="I507" s="37" t="s">
        <v>90</v>
      </c>
      <c r="J507" s="37">
        <v>2001.0</v>
      </c>
      <c r="K507" s="38">
        <f>202/3.67</f>
        <v>55.04087193</v>
      </c>
      <c r="L507" s="37">
        <v>2000.0</v>
      </c>
      <c r="M507" s="37" t="s">
        <v>442</v>
      </c>
      <c r="N507" s="38">
        <f t="shared" si="2"/>
        <v>5.177111717</v>
      </c>
      <c r="O507" s="37"/>
      <c r="P507" s="37">
        <v>2.0</v>
      </c>
      <c r="Q507" s="37">
        <v>0.0</v>
      </c>
      <c r="AA507" s="37">
        <v>-1.0</v>
      </c>
      <c r="AF507" s="37"/>
      <c r="AL507" s="38">
        <f>40/3.67</f>
        <v>10.89918256</v>
      </c>
      <c r="AT507" s="38">
        <f>628/3.67</f>
        <v>171.1171662</v>
      </c>
      <c r="BK507" s="37" t="s">
        <v>243</v>
      </c>
      <c r="BM507" s="37" t="s">
        <v>468</v>
      </c>
    </row>
    <row r="508">
      <c r="A508" s="37">
        <v>3437.0</v>
      </c>
      <c r="B508" s="37" t="s">
        <v>465</v>
      </c>
      <c r="C508" s="37" t="s">
        <v>86</v>
      </c>
      <c r="D508" s="37" t="s">
        <v>466</v>
      </c>
      <c r="E508" s="37">
        <v>2008.0</v>
      </c>
      <c r="F508" s="37" t="s">
        <v>467</v>
      </c>
      <c r="G508" s="37" t="s">
        <v>359</v>
      </c>
      <c r="I508" s="37" t="s">
        <v>90</v>
      </c>
      <c r="J508" s="37">
        <v>2001.0</v>
      </c>
      <c r="K508" s="38">
        <f>815/3.67</f>
        <v>222.0708447</v>
      </c>
      <c r="L508" s="37">
        <v>2000.0</v>
      </c>
      <c r="M508" s="37" t="s">
        <v>442</v>
      </c>
      <c r="N508" s="38">
        <f t="shared" si="2"/>
        <v>5.177111717</v>
      </c>
      <c r="O508" s="37"/>
      <c r="P508" s="37">
        <v>1.0</v>
      </c>
      <c r="Q508" s="37">
        <v>0.0</v>
      </c>
      <c r="AA508" s="37">
        <v>-1.0</v>
      </c>
      <c r="AF508" s="37"/>
      <c r="AL508" s="38">
        <f>145/3.67</f>
        <v>39.50953678</v>
      </c>
      <c r="AT508" s="38">
        <f>2372/3.67</f>
        <v>646.3215259</v>
      </c>
      <c r="BK508" s="37" t="s">
        <v>243</v>
      </c>
      <c r="BM508" s="37" t="s">
        <v>468</v>
      </c>
    </row>
    <row r="509">
      <c r="A509" s="37">
        <v>436.0</v>
      </c>
      <c r="B509" s="37" t="s">
        <v>402</v>
      </c>
      <c r="C509" s="37" t="s">
        <v>104</v>
      </c>
      <c r="D509" s="37" t="s">
        <v>403</v>
      </c>
      <c r="E509" s="37">
        <v>2019.0</v>
      </c>
      <c r="F509" s="37" t="s">
        <v>404</v>
      </c>
      <c r="G509" s="37" t="s">
        <v>146</v>
      </c>
      <c r="I509" s="37" t="s">
        <v>79</v>
      </c>
      <c r="J509" s="37">
        <v>2005.0</v>
      </c>
      <c r="K509" s="37">
        <v>16.0</v>
      </c>
      <c r="L509" s="37"/>
      <c r="M509" s="37" t="s">
        <v>80</v>
      </c>
      <c r="N509" s="37">
        <v>10.0</v>
      </c>
      <c r="O509" s="37"/>
      <c r="P509" s="37">
        <v>1.5</v>
      </c>
      <c r="Q509" s="37" t="s">
        <v>471</v>
      </c>
      <c r="AA509" s="37"/>
      <c r="AC509" s="37">
        <v>1.0</v>
      </c>
      <c r="AG509" s="37"/>
      <c r="AH509" s="37"/>
      <c r="AI509" s="37"/>
      <c r="AJ509" s="37">
        <v>11.0</v>
      </c>
      <c r="AM509" s="37"/>
      <c r="AP509" s="37"/>
      <c r="AS509" s="37"/>
      <c r="AW509" s="37">
        <v>21.0</v>
      </c>
      <c r="AX509" s="37">
        <v>1.0</v>
      </c>
      <c r="BK509" s="37" t="s">
        <v>271</v>
      </c>
      <c r="BM509" s="37" t="s">
        <v>462</v>
      </c>
    </row>
    <row r="510">
      <c r="A510" s="37">
        <v>436.0</v>
      </c>
      <c r="B510" s="37" t="s">
        <v>402</v>
      </c>
      <c r="C510" s="37" t="s">
        <v>104</v>
      </c>
      <c r="D510" s="37" t="s">
        <v>403</v>
      </c>
      <c r="E510" s="37">
        <v>2019.0</v>
      </c>
      <c r="F510" s="37" t="s">
        <v>404</v>
      </c>
      <c r="G510" s="37" t="s">
        <v>146</v>
      </c>
      <c r="I510" s="37" t="s">
        <v>79</v>
      </c>
      <c r="J510" s="37">
        <v>2005.0</v>
      </c>
      <c r="K510" s="37">
        <v>16.0</v>
      </c>
      <c r="L510" s="37"/>
      <c r="M510" s="37" t="s">
        <v>80</v>
      </c>
      <c r="N510" s="37">
        <v>14.0</v>
      </c>
      <c r="O510" s="37"/>
      <c r="P510" s="37">
        <v>1.5</v>
      </c>
      <c r="Q510" s="37" t="s">
        <v>472</v>
      </c>
      <c r="AA510" s="37"/>
      <c r="AC510" s="37">
        <v>1.0</v>
      </c>
      <c r="AG510" s="37"/>
      <c r="AH510" s="37"/>
      <c r="AI510" s="37"/>
      <c r="AJ510" s="37">
        <v>14.0</v>
      </c>
      <c r="AM510" s="37"/>
      <c r="AP510" s="37"/>
      <c r="AS510" s="37"/>
      <c r="AW510" s="37">
        <v>17.0</v>
      </c>
      <c r="AX510" s="37">
        <v>1.0</v>
      </c>
      <c r="BK510" s="37" t="s">
        <v>271</v>
      </c>
      <c r="BM510" s="37" t="s">
        <v>462</v>
      </c>
    </row>
    <row r="511">
      <c r="A511" s="37">
        <v>436.0</v>
      </c>
      <c r="B511" s="37" t="s">
        <v>402</v>
      </c>
      <c r="C511" s="37" t="s">
        <v>104</v>
      </c>
      <c r="D511" s="37" t="s">
        <v>403</v>
      </c>
      <c r="E511" s="37">
        <v>2019.0</v>
      </c>
      <c r="F511" s="37" t="s">
        <v>404</v>
      </c>
      <c r="G511" s="37" t="s">
        <v>146</v>
      </c>
      <c r="I511" s="37" t="s">
        <v>79</v>
      </c>
      <c r="J511" s="37">
        <v>2005.0</v>
      </c>
      <c r="K511" s="37">
        <v>16.0</v>
      </c>
      <c r="L511" s="37"/>
      <c r="M511" s="37" t="s">
        <v>80</v>
      </c>
      <c r="N511" s="37">
        <v>17.0</v>
      </c>
      <c r="O511" s="37"/>
      <c r="P511" s="37">
        <v>1.5</v>
      </c>
      <c r="Q511" s="37" t="s">
        <v>473</v>
      </c>
      <c r="AA511" s="37"/>
      <c r="AC511" s="37">
        <v>1.0</v>
      </c>
      <c r="AG511" s="37"/>
      <c r="AH511" s="37"/>
      <c r="AI511" s="37"/>
      <c r="AJ511" s="37">
        <v>15.0</v>
      </c>
      <c r="AM511" s="37"/>
      <c r="AP511" s="37"/>
      <c r="AS511" s="37"/>
      <c r="AW511" s="37">
        <v>17.0</v>
      </c>
      <c r="AX511" s="37">
        <v>1.0</v>
      </c>
      <c r="BK511" s="37" t="s">
        <v>271</v>
      </c>
      <c r="BM511" s="37" t="s">
        <v>462</v>
      </c>
    </row>
    <row r="512">
      <c r="A512" s="37">
        <v>436.0</v>
      </c>
      <c r="B512" s="37" t="s">
        <v>402</v>
      </c>
      <c r="C512" s="37" t="s">
        <v>104</v>
      </c>
      <c r="D512" s="37" t="s">
        <v>403</v>
      </c>
      <c r="E512" s="37">
        <v>2019.0</v>
      </c>
      <c r="F512" s="37" t="s">
        <v>404</v>
      </c>
      <c r="G512" s="37" t="s">
        <v>146</v>
      </c>
      <c r="I512" s="37" t="s">
        <v>79</v>
      </c>
      <c r="J512" s="37">
        <v>2005.0</v>
      </c>
      <c r="K512" s="37">
        <v>16.0</v>
      </c>
      <c r="L512" s="37"/>
      <c r="M512" s="37" t="s">
        <v>80</v>
      </c>
      <c r="N512" s="37">
        <v>20.0</v>
      </c>
      <c r="O512" s="37"/>
      <c r="P512" s="37">
        <v>1.5</v>
      </c>
      <c r="Q512" s="37" t="s">
        <v>474</v>
      </c>
      <c r="AA512" s="37"/>
      <c r="AC512" s="37">
        <v>1.0</v>
      </c>
      <c r="AG512" s="37"/>
      <c r="AH512" s="37"/>
      <c r="AI512" s="37"/>
      <c r="AJ512" s="37">
        <v>14.0</v>
      </c>
      <c r="AM512" s="37"/>
      <c r="AP512" s="37"/>
      <c r="AS512" s="37"/>
      <c r="AW512" s="37">
        <v>19.0</v>
      </c>
      <c r="AX512" s="37">
        <v>1.0</v>
      </c>
      <c r="BK512" s="37" t="s">
        <v>271</v>
      </c>
      <c r="BM512" s="37" t="s">
        <v>462</v>
      </c>
    </row>
    <row r="513">
      <c r="A513" s="37">
        <v>436.0</v>
      </c>
      <c r="B513" s="37" t="s">
        <v>402</v>
      </c>
      <c r="C513" s="37" t="s">
        <v>104</v>
      </c>
      <c r="D513" s="37" t="s">
        <v>403</v>
      </c>
      <c r="E513" s="37">
        <v>2019.0</v>
      </c>
      <c r="F513" s="37" t="s">
        <v>404</v>
      </c>
      <c r="G513" s="37" t="s">
        <v>146</v>
      </c>
      <c r="I513" s="37" t="s">
        <v>79</v>
      </c>
      <c r="J513" s="37">
        <v>2005.0</v>
      </c>
      <c r="K513" s="37">
        <v>16.0</v>
      </c>
      <c r="L513" s="37"/>
      <c r="M513" s="37" t="s">
        <v>80</v>
      </c>
      <c r="N513" s="37">
        <v>22.0</v>
      </c>
      <c r="O513" s="37"/>
      <c r="P513" s="37">
        <v>1.5</v>
      </c>
      <c r="Q513" s="37" t="s">
        <v>475</v>
      </c>
      <c r="AA513" s="37"/>
      <c r="AC513" s="37">
        <v>1.0</v>
      </c>
      <c r="AG513" s="37"/>
      <c r="AH513" s="37"/>
      <c r="AI513" s="37"/>
      <c r="AJ513" s="37">
        <v>13.0</v>
      </c>
      <c r="AM513" s="37"/>
      <c r="AP513" s="37"/>
      <c r="AS513" s="37"/>
      <c r="AW513" s="37">
        <v>21.0</v>
      </c>
      <c r="AX513" s="37">
        <v>1.0</v>
      </c>
      <c r="BK513" s="37" t="s">
        <v>271</v>
      </c>
      <c r="BM513" s="37" t="s">
        <v>462</v>
      </c>
    </row>
    <row r="514">
      <c r="A514" s="37">
        <v>436.0</v>
      </c>
      <c r="B514" s="37" t="s">
        <v>402</v>
      </c>
      <c r="C514" s="37" t="s">
        <v>104</v>
      </c>
      <c r="D514" s="37" t="s">
        <v>403</v>
      </c>
      <c r="E514" s="37">
        <v>2019.0</v>
      </c>
      <c r="F514" s="37" t="s">
        <v>404</v>
      </c>
      <c r="G514" s="37" t="s">
        <v>146</v>
      </c>
      <c r="I514" s="37" t="s">
        <v>79</v>
      </c>
      <c r="J514" s="37">
        <v>2005.0</v>
      </c>
      <c r="K514" s="37">
        <v>17.0</v>
      </c>
      <c r="L514" s="37"/>
      <c r="M514" s="37" t="s">
        <v>80</v>
      </c>
      <c r="N514" s="37">
        <v>26.0</v>
      </c>
      <c r="O514" s="37"/>
      <c r="P514" s="37">
        <v>1.5</v>
      </c>
      <c r="Q514" s="37" t="s">
        <v>476</v>
      </c>
      <c r="AA514" s="37"/>
      <c r="AC514" s="37">
        <v>1.0</v>
      </c>
      <c r="AG514" s="37"/>
      <c r="AH514" s="37"/>
      <c r="AI514" s="37"/>
      <c r="AJ514" s="37">
        <v>12.0</v>
      </c>
      <c r="AM514" s="37"/>
      <c r="AP514" s="37"/>
      <c r="AS514" s="37"/>
      <c r="AW514" s="37">
        <v>23.0</v>
      </c>
      <c r="AX514" s="37">
        <v>1.0</v>
      </c>
      <c r="BK514" s="37" t="s">
        <v>271</v>
      </c>
      <c r="BM514" s="37" t="s">
        <v>462</v>
      </c>
    </row>
    <row r="515">
      <c r="A515" s="37">
        <v>436.0</v>
      </c>
      <c r="B515" s="37" t="s">
        <v>402</v>
      </c>
      <c r="C515" s="37" t="s">
        <v>104</v>
      </c>
      <c r="D515" s="37" t="s">
        <v>403</v>
      </c>
      <c r="E515" s="37">
        <v>2019.0</v>
      </c>
      <c r="F515" s="37" t="s">
        <v>404</v>
      </c>
      <c r="G515" s="37" t="s">
        <v>146</v>
      </c>
      <c r="I515" s="37" t="s">
        <v>79</v>
      </c>
      <c r="J515" s="37">
        <v>2005.0</v>
      </c>
      <c r="K515" s="37">
        <v>17.0</v>
      </c>
      <c r="L515" s="37"/>
      <c r="M515" s="37" t="s">
        <v>80</v>
      </c>
      <c r="N515" s="37">
        <v>28.0</v>
      </c>
      <c r="O515" s="37"/>
      <c r="P515" s="37">
        <v>1.5</v>
      </c>
      <c r="Q515" s="37" t="s">
        <v>477</v>
      </c>
      <c r="AA515" s="37"/>
      <c r="AC515" s="37">
        <v>1.0</v>
      </c>
      <c r="AG515" s="37"/>
      <c r="AH515" s="37"/>
      <c r="AI515" s="37"/>
      <c r="AJ515" s="37">
        <v>12.0</v>
      </c>
      <c r="AM515" s="37"/>
      <c r="AP515" s="37"/>
      <c r="AS515" s="37"/>
      <c r="AW515" s="37">
        <v>25.0</v>
      </c>
      <c r="AX515" s="37">
        <v>1.0</v>
      </c>
      <c r="BK515" s="37" t="s">
        <v>271</v>
      </c>
      <c r="BM515" s="37" t="s">
        <v>462</v>
      </c>
    </row>
    <row r="516">
      <c r="A516" s="37">
        <v>436.0</v>
      </c>
      <c r="B516" s="37" t="s">
        <v>402</v>
      </c>
      <c r="C516" s="37" t="s">
        <v>104</v>
      </c>
      <c r="D516" s="37" t="s">
        <v>403</v>
      </c>
      <c r="E516" s="37">
        <v>2019.0</v>
      </c>
      <c r="F516" s="37" t="s">
        <v>404</v>
      </c>
      <c r="G516" s="37" t="s">
        <v>146</v>
      </c>
      <c r="I516" s="37" t="s">
        <v>79</v>
      </c>
      <c r="J516" s="37">
        <v>2005.0</v>
      </c>
      <c r="K516" s="37">
        <v>17.0</v>
      </c>
      <c r="L516" s="37"/>
      <c r="M516" s="37" t="s">
        <v>80</v>
      </c>
      <c r="N516" s="37">
        <v>30.0</v>
      </c>
      <c r="O516" s="37"/>
      <c r="P516" s="37">
        <v>1.5</v>
      </c>
      <c r="Q516" s="37" t="s">
        <v>478</v>
      </c>
      <c r="AA516" s="37"/>
      <c r="AC516" s="37">
        <v>1.0</v>
      </c>
      <c r="AG516" s="37"/>
      <c r="AH516" s="37"/>
      <c r="AI516" s="37"/>
      <c r="AJ516" s="37">
        <v>11.0</v>
      </c>
      <c r="AM516" s="37"/>
      <c r="AP516" s="37"/>
      <c r="AS516" s="37"/>
      <c r="AW516" s="37">
        <v>27.0</v>
      </c>
      <c r="AX516" s="37">
        <v>1.0</v>
      </c>
      <c r="BK516" s="37" t="s">
        <v>271</v>
      </c>
      <c r="BM516" s="37" t="s">
        <v>462</v>
      </c>
    </row>
    <row r="517">
      <c r="A517" s="37">
        <v>436.0</v>
      </c>
      <c r="B517" s="37" t="s">
        <v>402</v>
      </c>
      <c r="C517" s="37" t="s">
        <v>104</v>
      </c>
      <c r="D517" s="37" t="s">
        <v>403</v>
      </c>
      <c r="E517" s="37">
        <v>2019.0</v>
      </c>
      <c r="F517" s="37" t="s">
        <v>404</v>
      </c>
      <c r="G517" s="37" t="s">
        <v>146</v>
      </c>
      <c r="I517" s="37" t="s">
        <v>79</v>
      </c>
      <c r="J517" s="37">
        <v>2005.0</v>
      </c>
      <c r="K517" s="37"/>
      <c r="L517" s="37"/>
      <c r="M517" s="37" t="s">
        <v>80</v>
      </c>
      <c r="N517" s="37"/>
      <c r="O517" s="37"/>
      <c r="P517" s="37">
        <v>1.5</v>
      </c>
      <c r="Q517" s="37" t="s">
        <v>479</v>
      </c>
      <c r="AA517" s="37">
        <v>1.0</v>
      </c>
      <c r="AC517" s="37">
        <v>1.0</v>
      </c>
      <c r="AG517" s="37">
        <v>1.0</v>
      </c>
      <c r="AH517" s="37"/>
      <c r="AI517" s="37"/>
      <c r="AJ517" s="37">
        <v>16.0</v>
      </c>
      <c r="AM517" s="37"/>
      <c r="AP517" s="37"/>
      <c r="AS517" s="37"/>
      <c r="AW517" s="37">
        <v>26.0</v>
      </c>
      <c r="AX517" s="37"/>
      <c r="BK517" s="37" t="s">
        <v>120</v>
      </c>
      <c r="BM517" s="37" t="s">
        <v>462</v>
      </c>
    </row>
    <row r="518">
      <c r="A518" s="37">
        <v>436.0</v>
      </c>
      <c r="B518" s="37" t="s">
        <v>402</v>
      </c>
      <c r="C518" s="37" t="s">
        <v>104</v>
      </c>
      <c r="D518" s="37" t="s">
        <v>403</v>
      </c>
      <c r="E518" s="37">
        <v>2019.0</v>
      </c>
      <c r="F518" s="37" t="s">
        <v>404</v>
      </c>
      <c r="G518" s="37" t="s">
        <v>146</v>
      </c>
      <c r="I518" s="37" t="s">
        <v>79</v>
      </c>
      <c r="J518" s="37">
        <v>2005.0</v>
      </c>
      <c r="K518" s="37"/>
      <c r="L518" s="37"/>
      <c r="M518" s="37" t="s">
        <v>80</v>
      </c>
      <c r="N518" s="37"/>
      <c r="O518" s="37"/>
      <c r="P518" s="37">
        <v>1.5</v>
      </c>
      <c r="Q518" s="37" t="s">
        <v>480</v>
      </c>
      <c r="AA518" s="37">
        <v>1.0</v>
      </c>
      <c r="AC518" s="37">
        <v>1.0</v>
      </c>
      <c r="AG518" s="37">
        <v>1.0</v>
      </c>
      <c r="AH518" s="37"/>
      <c r="AI518" s="37"/>
      <c r="AJ518" s="37">
        <v>16.0</v>
      </c>
      <c r="AM518" s="37"/>
      <c r="AP518" s="37"/>
      <c r="AS518" s="37"/>
      <c r="AW518" s="37">
        <v>39.0</v>
      </c>
      <c r="AX518" s="37"/>
      <c r="BK518" s="37" t="s">
        <v>120</v>
      </c>
      <c r="BM518" s="37" t="s">
        <v>462</v>
      </c>
    </row>
    <row r="519">
      <c r="A519" s="37">
        <v>436.0</v>
      </c>
      <c r="B519" s="37" t="s">
        <v>402</v>
      </c>
      <c r="C519" s="37" t="s">
        <v>104</v>
      </c>
      <c r="D519" s="37" t="s">
        <v>403</v>
      </c>
      <c r="E519" s="37">
        <v>2019.0</v>
      </c>
      <c r="F519" s="37" t="s">
        <v>404</v>
      </c>
      <c r="G519" s="37" t="s">
        <v>146</v>
      </c>
      <c r="I519" s="37" t="s">
        <v>79</v>
      </c>
      <c r="J519" s="37">
        <v>2005.0</v>
      </c>
      <c r="K519" s="37"/>
      <c r="L519" s="37"/>
      <c r="M519" s="37" t="s">
        <v>80</v>
      </c>
      <c r="N519" s="37"/>
      <c r="O519" s="37"/>
      <c r="P519" s="37">
        <v>1.5</v>
      </c>
      <c r="Q519" s="37" t="s">
        <v>481</v>
      </c>
      <c r="AA519" s="37">
        <v>1.0</v>
      </c>
      <c r="AC519" s="37">
        <v>1.0</v>
      </c>
      <c r="AG519" s="37">
        <v>1.0</v>
      </c>
      <c r="AH519" s="37"/>
      <c r="AI519" s="37"/>
      <c r="AJ519" s="37">
        <v>30.0</v>
      </c>
      <c r="AM519" s="37"/>
      <c r="AP519" s="37"/>
      <c r="AS519" s="37"/>
      <c r="AW519" s="37">
        <v>102.0</v>
      </c>
      <c r="AX519" s="37"/>
      <c r="BK519" s="37" t="s">
        <v>120</v>
      </c>
      <c r="BM519" s="37" t="s">
        <v>462</v>
      </c>
    </row>
    <row r="520">
      <c r="A520" s="37">
        <v>436.0</v>
      </c>
      <c r="B520" s="37" t="s">
        <v>402</v>
      </c>
      <c r="C520" s="37" t="s">
        <v>104</v>
      </c>
      <c r="D520" s="37" t="s">
        <v>403</v>
      </c>
      <c r="E520" s="37">
        <v>2019.0</v>
      </c>
      <c r="F520" s="37" t="s">
        <v>404</v>
      </c>
      <c r="G520" s="37" t="s">
        <v>146</v>
      </c>
      <c r="I520" s="37" t="s">
        <v>79</v>
      </c>
      <c r="J520" s="37">
        <v>2005.0</v>
      </c>
      <c r="K520" s="37"/>
      <c r="L520" s="37"/>
      <c r="M520" s="37" t="s">
        <v>80</v>
      </c>
      <c r="N520" s="37"/>
      <c r="O520" s="37"/>
      <c r="P520" s="37">
        <v>1.5</v>
      </c>
      <c r="Q520" s="37" t="s">
        <v>482</v>
      </c>
      <c r="AA520" s="37">
        <v>1.0</v>
      </c>
      <c r="AC520" s="37">
        <v>1.0</v>
      </c>
      <c r="AG520" s="37">
        <v>1.0</v>
      </c>
      <c r="AH520" s="37"/>
      <c r="AI520" s="37"/>
      <c r="AJ520" s="37">
        <v>21.0</v>
      </c>
      <c r="AM520" s="37"/>
      <c r="AP520" s="37"/>
      <c r="AS520" s="37"/>
      <c r="AW520" s="37">
        <v>126.0</v>
      </c>
      <c r="AX520" s="37"/>
      <c r="BK520" s="37" t="s">
        <v>120</v>
      </c>
      <c r="BM520" s="37" t="s">
        <v>462</v>
      </c>
    </row>
    <row r="521">
      <c r="A521" s="37">
        <v>436.0</v>
      </c>
      <c r="B521" s="37" t="s">
        <v>402</v>
      </c>
      <c r="C521" s="37" t="s">
        <v>104</v>
      </c>
      <c r="D521" s="37" t="s">
        <v>403</v>
      </c>
      <c r="E521" s="37">
        <v>2019.0</v>
      </c>
      <c r="F521" s="37" t="s">
        <v>404</v>
      </c>
      <c r="G521" s="37" t="s">
        <v>146</v>
      </c>
      <c r="I521" s="37" t="s">
        <v>79</v>
      </c>
      <c r="J521" s="37">
        <v>2005.0</v>
      </c>
      <c r="K521" s="37"/>
      <c r="L521" s="37"/>
      <c r="M521" s="37" t="s">
        <v>80</v>
      </c>
      <c r="N521" s="37"/>
      <c r="O521" s="37"/>
      <c r="P521" s="37">
        <v>1.5</v>
      </c>
      <c r="Q521" s="37" t="s">
        <v>483</v>
      </c>
      <c r="AA521" s="37">
        <v>1.0</v>
      </c>
      <c r="AC521" s="37">
        <v>1.0</v>
      </c>
      <c r="AG521" s="37">
        <v>1.0</v>
      </c>
      <c r="AH521" s="37"/>
      <c r="AI521" s="37"/>
      <c r="AJ521" s="37">
        <v>37.0</v>
      </c>
      <c r="AM521" s="37"/>
      <c r="AP521" s="37"/>
      <c r="AS521" s="37"/>
      <c r="AW521" s="37">
        <v>117.0</v>
      </c>
      <c r="AX521" s="37"/>
      <c r="BK521" s="37" t="s">
        <v>120</v>
      </c>
      <c r="BM521" s="37" t="s">
        <v>462</v>
      </c>
    </row>
    <row r="522">
      <c r="A522" s="37">
        <v>436.0</v>
      </c>
      <c r="B522" s="37" t="s">
        <v>402</v>
      </c>
      <c r="C522" s="37" t="s">
        <v>104</v>
      </c>
      <c r="D522" s="37" t="s">
        <v>403</v>
      </c>
      <c r="E522" s="37">
        <v>2019.0</v>
      </c>
      <c r="F522" s="37" t="s">
        <v>404</v>
      </c>
      <c r="G522" s="37" t="s">
        <v>146</v>
      </c>
      <c r="I522" s="37" t="s">
        <v>79</v>
      </c>
      <c r="J522" s="37">
        <v>2005.0</v>
      </c>
      <c r="K522" s="37"/>
      <c r="L522" s="37"/>
      <c r="M522" s="37" t="s">
        <v>80</v>
      </c>
      <c r="N522" s="37"/>
      <c r="O522" s="37"/>
      <c r="P522" s="37">
        <v>1.5</v>
      </c>
      <c r="Q522" s="37" t="s">
        <v>484</v>
      </c>
      <c r="AA522" s="37">
        <v>1.0</v>
      </c>
      <c r="AC522" s="37">
        <v>1.0</v>
      </c>
      <c r="AG522" s="37">
        <v>1.0</v>
      </c>
      <c r="AH522" s="37"/>
      <c r="AI522" s="37"/>
      <c r="AJ522" s="37">
        <v>38.0</v>
      </c>
      <c r="AM522" s="37"/>
      <c r="AP522" s="37"/>
      <c r="AS522" s="37"/>
      <c r="AW522" s="37">
        <v>136.0</v>
      </c>
      <c r="AX522" s="37"/>
      <c r="BK522" s="37" t="s">
        <v>120</v>
      </c>
      <c r="BM522" s="37" t="s">
        <v>462</v>
      </c>
    </row>
    <row r="523">
      <c r="A523" s="37">
        <v>436.0</v>
      </c>
      <c r="B523" s="37" t="s">
        <v>402</v>
      </c>
      <c r="C523" s="37" t="s">
        <v>104</v>
      </c>
      <c r="D523" s="37" t="s">
        <v>403</v>
      </c>
      <c r="E523" s="37">
        <v>2019.0</v>
      </c>
      <c r="F523" s="37" t="s">
        <v>404</v>
      </c>
      <c r="G523" s="37" t="s">
        <v>146</v>
      </c>
      <c r="I523" s="37" t="s">
        <v>79</v>
      </c>
      <c r="J523" s="37">
        <v>2005.0</v>
      </c>
      <c r="K523" s="37"/>
      <c r="L523" s="37"/>
      <c r="M523" s="37" t="s">
        <v>80</v>
      </c>
      <c r="N523" s="37"/>
      <c r="O523" s="37"/>
      <c r="P523" s="37">
        <v>1.5</v>
      </c>
      <c r="Q523" s="37" t="s">
        <v>479</v>
      </c>
      <c r="AA523" s="37">
        <v>1.0</v>
      </c>
      <c r="AC523" s="37">
        <v>1.0</v>
      </c>
      <c r="AG523" s="37">
        <v>1.0</v>
      </c>
      <c r="AH523" s="37"/>
      <c r="AI523" s="37"/>
      <c r="AJ523" s="37">
        <v>12.0</v>
      </c>
      <c r="AM523" s="37"/>
      <c r="AP523" s="37"/>
      <c r="AS523" s="37"/>
      <c r="AW523" s="37">
        <v>29.0</v>
      </c>
      <c r="AX523" s="37">
        <v>1.0</v>
      </c>
      <c r="BK523" s="37" t="s">
        <v>485</v>
      </c>
      <c r="BM523" s="37" t="s">
        <v>462</v>
      </c>
    </row>
    <row r="524">
      <c r="A524" s="37">
        <v>436.0</v>
      </c>
      <c r="B524" s="37" t="s">
        <v>402</v>
      </c>
      <c r="C524" s="37" t="s">
        <v>104</v>
      </c>
      <c r="D524" s="37" t="s">
        <v>403</v>
      </c>
      <c r="E524" s="37">
        <v>2019.0</v>
      </c>
      <c r="F524" s="37" t="s">
        <v>404</v>
      </c>
      <c r="G524" s="37" t="s">
        <v>146</v>
      </c>
      <c r="I524" s="37" t="s">
        <v>79</v>
      </c>
      <c r="J524" s="37">
        <v>2005.0</v>
      </c>
      <c r="K524" s="37"/>
      <c r="L524" s="37"/>
      <c r="M524" s="37" t="s">
        <v>80</v>
      </c>
      <c r="N524" s="37"/>
      <c r="O524" s="37"/>
      <c r="P524" s="37">
        <v>1.5</v>
      </c>
      <c r="Q524" s="37" t="s">
        <v>480</v>
      </c>
      <c r="AA524" s="37">
        <v>1.0</v>
      </c>
      <c r="AC524" s="37">
        <v>1.0</v>
      </c>
      <c r="AG524" s="37">
        <v>1.0</v>
      </c>
      <c r="AH524" s="37"/>
      <c r="AI524" s="37"/>
      <c r="AJ524" s="37">
        <v>19.0</v>
      </c>
      <c r="AM524" s="37"/>
      <c r="AP524" s="37"/>
      <c r="AS524" s="37"/>
      <c r="AW524" s="37">
        <v>107.0</v>
      </c>
      <c r="AX524" s="37">
        <v>1.0</v>
      </c>
      <c r="BK524" s="37" t="s">
        <v>485</v>
      </c>
      <c r="BM524" s="37" t="s">
        <v>462</v>
      </c>
    </row>
    <row r="525">
      <c r="A525" s="37">
        <v>436.0</v>
      </c>
      <c r="B525" s="37" t="s">
        <v>402</v>
      </c>
      <c r="C525" s="37" t="s">
        <v>104</v>
      </c>
      <c r="D525" s="37" t="s">
        <v>403</v>
      </c>
      <c r="E525" s="37">
        <v>2019.0</v>
      </c>
      <c r="F525" s="37" t="s">
        <v>404</v>
      </c>
      <c r="G525" s="37" t="s">
        <v>146</v>
      </c>
      <c r="I525" s="37" t="s">
        <v>79</v>
      </c>
      <c r="J525" s="37">
        <v>2005.0</v>
      </c>
      <c r="K525" s="37"/>
      <c r="L525" s="37"/>
      <c r="M525" s="37" t="s">
        <v>80</v>
      </c>
      <c r="N525" s="37"/>
      <c r="O525" s="37"/>
      <c r="P525" s="37">
        <v>1.5</v>
      </c>
      <c r="Q525" s="37" t="s">
        <v>481</v>
      </c>
      <c r="AA525" s="37">
        <v>1.0</v>
      </c>
      <c r="AC525" s="37">
        <v>1.0</v>
      </c>
      <c r="AG525" s="37">
        <v>1.0</v>
      </c>
      <c r="AH525" s="37"/>
      <c r="AI525" s="37"/>
      <c r="AJ525" s="37">
        <v>28.0</v>
      </c>
      <c r="AM525" s="37"/>
      <c r="AP525" s="37"/>
      <c r="AS525" s="37"/>
      <c r="AW525" s="37">
        <v>102.0</v>
      </c>
      <c r="AX525" s="37">
        <v>1.0</v>
      </c>
      <c r="BK525" s="37" t="s">
        <v>485</v>
      </c>
      <c r="BM525" s="37" t="s">
        <v>462</v>
      </c>
    </row>
    <row r="526">
      <c r="A526" s="37">
        <v>436.0</v>
      </c>
      <c r="B526" s="37" t="s">
        <v>402</v>
      </c>
      <c r="C526" s="37" t="s">
        <v>104</v>
      </c>
      <c r="D526" s="37" t="s">
        <v>403</v>
      </c>
      <c r="E526" s="37">
        <v>2019.0</v>
      </c>
      <c r="F526" s="37" t="s">
        <v>404</v>
      </c>
      <c r="G526" s="37" t="s">
        <v>146</v>
      </c>
      <c r="I526" s="37" t="s">
        <v>79</v>
      </c>
      <c r="J526" s="37">
        <v>2005.0</v>
      </c>
      <c r="K526" s="37"/>
      <c r="L526" s="37"/>
      <c r="M526" s="37" t="s">
        <v>80</v>
      </c>
      <c r="N526" s="37"/>
      <c r="O526" s="37"/>
      <c r="P526" s="37">
        <v>1.5</v>
      </c>
      <c r="Q526" s="37" t="s">
        <v>482</v>
      </c>
      <c r="AA526" s="37">
        <v>1.0</v>
      </c>
      <c r="AC526" s="37">
        <v>1.0</v>
      </c>
      <c r="AG526" s="37">
        <v>1.0</v>
      </c>
      <c r="AH526" s="37"/>
      <c r="AI526" s="37"/>
      <c r="AJ526" s="37">
        <v>21.0</v>
      </c>
      <c r="AM526" s="37"/>
      <c r="AP526" s="37"/>
      <c r="AS526" s="37"/>
      <c r="AW526" s="37">
        <v>119.0</v>
      </c>
      <c r="AX526" s="37">
        <v>1.0</v>
      </c>
      <c r="BK526" s="37" t="s">
        <v>485</v>
      </c>
      <c r="BM526" s="37" t="s">
        <v>462</v>
      </c>
    </row>
    <row r="527">
      <c r="A527" s="37">
        <v>436.0</v>
      </c>
      <c r="B527" s="37" t="s">
        <v>402</v>
      </c>
      <c r="C527" s="37" t="s">
        <v>104</v>
      </c>
      <c r="D527" s="37" t="s">
        <v>403</v>
      </c>
      <c r="E527" s="37">
        <v>2019.0</v>
      </c>
      <c r="F527" s="37" t="s">
        <v>404</v>
      </c>
      <c r="G527" s="37" t="s">
        <v>146</v>
      </c>
      <c r="I527" s="37" t="s">
        <v>79</v>
      </c>
      <c r="J527" s="37">
        <v>2005.0</v>
      </c>
      <c r="K527" s="37"/>
      <c r="L527" s="37"/>
      <c r="M527" s="37" t="s">
        <v>80</v>
      </c>
      <c r="N527" s="37"/>
      <c r="O527" s="37"/>
      <c r="P527" s="37">
        <v>1.5</v>
      </c>
      <c r="Q527" s="37" t="s">
        <v>483</v>
      </c>
      <c r="AA527" s="37">
        <v>1.0</v>
      </c>
      <c r="AC527" s="37">
        <v>1.0</v>
      </c>
      <c r="AG527" s="37">
        <v>1.0</v>
      </c>
      <c r="AH527" s="37"/>
      <c r="AI527" s="37"/>
      <c r="AJ527" s="37">
        <v>32.0</v>
      </c>
      <c r="AM527" s="37"/>
      <c r="AP527" s="37"/>
      <c r="AS527" s="37"/>
      <c r="AW527" s="37">
        <v>130.0</v>
      </c>
      <c r="AX527" s="37">
        <v>1.0</v>
      </c>
      <c r="BK527" s="37" t="s">
        <v>485</v>
      </c>
      <c r="BM527" s="37" t="s">
        <v>462</v>
      </c>
    </row>
    <row r="528">
      <c r="A528" s="37">
        <v>436.0</v>
      </c>
      <c r="B528" s="37" t="s">
        <v>402</v>
      </c>
      <c r="C528" s="37" t="s">
        <v>104</v>
      </c>
      <c r="D528" s="37" t="s">
        <v>403</v>
      </c>
      <c r="E528" s="37">
        <v>2019.0</v>
      </c>
      <c r="F528" s="37" t="s">
        <v>404</v>
      </c>
      <c r="G528" s="37" t="s">
        <v>146</v>
      </c>
      <c r="I528" s="37" t="s">
        <v>79</v>
      </c>
      <c r="J528" s="37">
        <v>2005.0</v>
      </c>
      <c r="K528" s="37"/>
      <c r="L528" s="37"/>
      <c r="M528" s="37" t="s">
        <v>80</v>
      </c>
      <c r="N528" s="37"/>
      <c r="O528" s="37"/>
      <c r="P528" s="37">
        <v>1.5</v>
      </c>
      <c r="Q528" s="37" t="s">
        <v>484</v>
      </c>
      <c r="AA528" s="37">
        <v>1.0</v>
      </c>
      <c r="AC528" s="37">
        <v>1.0</v>
      </c>
      <c r="AG528" s="37">
        <v>1.0</v>
      </c>
      <c r="AH528" s="37"/>
      <c r="AI528" s="37"/>
      <c r="AJ528" s="37">
        <v>21.0</v>
      </c>
      <c r="AM528" s="37"/>
      <c r="AP528" s="37"/>
      <c r="AS528" s="37"/>
      <c r="AW528" s="37">
        <v>122.0</v>
      </c>
      <c r="AX528" s="37">
        <v>1.0</v>
      </c>
      <c r="BK528" s="37" t="s">
        <v>485</v>
      </c>
      <c r="BM528" s="37" t="s">
        <v>462</v>
      </c>
    </row>
    <row r="529">
      <c r="A529" s="37">
        <v>436.0</v>
      </c>
      <c r="B529" s="37" t="s">
        <v>402</v>
      </c>
      <c r="C529" s="37" t="s">
        <v>104</v>
      </c>
      <c r="D529" s="37" t="s">
        <v>403</v>
      </c>
      <c r="E529" s="37">
        <v>2019.0</v>
      </c>
      <c r="F529" s="37" t="s">
        <v>404</v>
      </c>
      <c r="G529" s="37" t="s">
        <v>146</v>
      </c>
      <c r="I529" s="37" t="s">
        <v>79</v>
      </c>
      <c r="J529" s="37">
        <v>2100.0</v>
      </c>
      <c r="K529" s="37">
        <v>97.0</v>
      </c>
      <c r="L529" s="37"/>
      <c r="M529" s="37" t="s">
        <v>80</v>
      </c>
      <c r="N529" s="37"/>
      <c r="O529" s="37"/>
      <c r="P529" s="37">
        <v>1.5</v>
      </c>
      <c r="Q529" s="37" t="s">
        <v>482</v>
      </c>
      <c r="AA529" s="37"/>
      <c r="AC529" s="37">
        <v>1.0</v>
      </c>
      <c r="AG529" s="37"/>
      <c r="AH529" s="37"/>
      <c r="AI529" s="37"/>
      <c r="AJ529" s="37"/>
      <c r="AM529" s="37"/>
      <c r="AP529" s="37"/>
      <c r="AS529" s="37">
        <v>182.0</v>
      </c>
      <c r="AW529" s="37"/>
      <c r="AX529" s="37">
        <v>1.0</v>
      </c>
      <c r="BK529" s="37" t="s">
        <v>486</v>
      </c>
      <c r="BM529" s="37" t="s">
        <v>462</v>
      </c>
    </row>
    <row r="530">
      <c r="A530" s="37">
        <v>436.0</v>
      </c>
      <c r="B530" s="37" t="s">
        <v>402</v>
      </c>
      <c r="C530" s="37" t="s">
        <v>104</v>
      </c>
      <c r="D530" s="37" t="s">
        <v>403</v>
      </c>
      <c r="E530" s="37">
        <v>2019.0</v>
      </c>
      <c r="F530" s="37" t="s">
        <v>404</v>
      </c>
      <c r="G530" s="37" t="s">
        <v>146</v>
      </c>
      <c r="I530" s="37" t="s">
        <v>79</v>
      </c>
      <c r="J530" s="37">
        <v>2100.0</v>
      </c>
      <c r="K530" s="37">
        <v>169.0</v>
      </c>
      <c r="L530" s="37"/>
      <c r="M530" s="37" t="s">
        <v>80</v>
      </c>
      <c r="N530" s="37"/>
      <c r="O530" s="37"/>
      <c r="P530" s="37">
        <v>1.5</v>
      </c>
      <c r="Q530" s="37" t="s">
        <v>482</v>
      </c>
      <c r="AA530" s="37">
        <v>1.0</v>
      </c>
      <c r="AC530" s="37">
        <v>1.0</v>
      </c>
      <c r="AG530" s="37">
        <v>1.0</v>
      </c>
      <c r="AH530" s="37"/>
      <c r="AI530" s="37"/>
      <c r="AJ530" s="37"/>
      <c r="AM530" s="37"/>
      <c r="AP530" s="37"/>
      <c r="AS530" s="37">
        <v>181.0</v>
      </c>
      <c r="AW530" s="37"/>
      <c r="AX530" s="37"/>
      <c r="BK530" s="37" t="s">
        <v>486</v>
      </c>
      <c r="BM530" s="37" t="s">
        <v>462</v>
      </c>
    </row>
    <row r="531">
      <c r="A531" s="37">
        <v>436.0</v>
      </c>
      <c r="B531" s="37" t="s">
        <v>402</v>
      </c>
      <c r="C531" s="37" t="s">
        <v>104</v>
      </c>
      <c r="D531" s="37" t="s">
        <v>403</v>
      </c>
      <c r="E531" s="37">
        <v>2019.0</v>
      </c>
      <c r="F531" s="37" t="s">
        <v>404</v>
      </c>
      <c r="G531" s="37" t="s">
        <v>146</v>
      </c>
      <c r="I531" s="37" t="s">
        <v>79</v>
      </c>
      <c r="J531" s="37">
        <v>2100.0</v>
      </c>
      <c r="K531" s="37">
        <v>126.0</v>
      </c>
      <c r="L531" s="37"/>
      <c r="M531" s="37" t="s">
        <v>80</v>
      </c>
      <c r="N531" s="37"/>
      <c r="O531" s="37"/>
      <c r="P531" s="37">
        <v>1.5</v>
      </c>
      <c r="Q531" s="37" t="s">
        <v>482</v>
      </c>
      <c r="AA531" s="37">
        <v>1.0</v>
      </c>
      <c r="AC531" s="37">
        <v>1.0</v>
      </c>
      <c r="AG531" s="37">
        <v>1.0</v>
      </c>
      <c r="AH531" s="37"/>
      <c r="AI531" s="37"/>
      <c r="AJ531" s="37"/>
      <c r="AM531" s="37"/>
      <c r="AP531" s="37"/>
      <c r="AS531" s="37">
        <v>230.0</v>
      </c>
      <c r="AW531" s="37"/>
      <c r="AX531" s="37">
        <v>1.0</v>
      </c>
      <c r="BK531" s="37" t="s">
        <v>486</v>
      </c>
      <c r="BM531" s="37" t="s">
        <v>462</v>
      </c>
    </row>
    <row r="532">
      <c r="A532" s="37">
        <v>2202.0</v>
      </c>
      <c r="B532" s="37" t="s">
        <v>487</v>
      </c>
      <c r="C532" s="37" t="s">
        <v>104</v>
      </c>
      <c r="D532" s="37" t="s">
        <v>488</v>
      </c>
      <c r="E532" s="37">
        <v>2015.0</v>
      </c>
      <c r="F532" s="37" t="s">
        <v>489</v>
      </c>
      <c r="G532" s="37" t="s">
        <v>126</v>
      </c>
      <c r="I532" s="37" t="s">
        <v>79</v>
      </c>
      <c r="J532" s="37">
        <v>2020.0</v>
      </c>
      <c r="K532" s="37">
        <v>22.0</v>
      </c>
      <c r="M532" s="37" t="s">
        <v>80</v>
      </c>
      <c r="P532" s="37">
        <v>2.5</v>
      </c>
      <c r="Q532" s="37">
        <v>1.0</v>
      </c>
      <c r="AH532" s="37">
        <v>1.0</v>
      </c>
      <c r="AI532" s="37"/>
      <c r="BK532" s="37" t="s">
        <v>257</v>
      </c>
      <c r="BM532" s="37" t="s">
        <v>490</v>
      </c>
    </row>
    <row r="533">
      <c r="A533" s="37">
        <v>2202.0</v>
      </c>
      <c r="B533" s="37" t="s">
        <v>487</v>
      </c>
      <c r="C533" s="37" t="s">
        <v>104</v>
      </c>
      <c r="D533" s="37" t="s">
        <v>488</v>
      </c>
      <c r="E533" s="37">
        <v>2015.0</v>
      </c>
      <c r="F533" s="37" t="s">
        <v>489</v>
      </c>
      <c r="G533" s="37" t="s">
        <v>126</v>
      </c>
      <c r="I533" s="37" t="s">
        <v>79</v>
      </c>
      <c r="J533" s="37">
        <v>2030.0</v>
      </c>
      <c r="K533" s="37">
        <v>33.0</v>
      </c>
      <c r="M533" s="37" t="s">
        <v>80</v>
      </c>
      <c r="P533" s="37">
        <v>2.5</v>
      </c>
      <c r="Q533" s="37">
        <v>1.0</v>
      </c>
      <c r="AH533" s="37">
        <v>1.0</v>
      </c>
      <c r="AI533" s="37"/>
      <c r="BK533" s="37" t="s">
        <v>257</v>
      </c>
      <c r="BM533" s="37" t="s">
        <v>490</v>
      </c>
    </row>
    <row r="534">
      <c r="A534" s="37">
        <v>2202.0</v>
      </c>
      <c r="B534" s="37" t="s">
        <v>487</v>
      </c>
      <c r="C534" s="37" t="s">
        <v>104</v>
      </c>
      <c r="D534" s="37" t="s">
        <v>488</v>
      </c>
      <c r="E534" s="37">
        <v>2015.0</v>
      </c>
      <c r="F534" s="37" t="s">
        <v>489</v>
      </c>
      <c r="G534" s="37" t="s">
        <v>126</v>
      </c>
      <c r="I534" s="37" t="s">
        <v>79</v>
      </c>
      <c r="J534" s="37">
        <v>2040.0</v>
      </c>
      <c r="K534" s="37">
        <v>55.0</v>
      </c>
      <c r="M534" s="37" t="s">
        <v>80</v>
      </c>
      <c r="P534" s="37">
        <v>2.5</v>
      </c>
      <c r="Q534" s="37">
        <v>1.0</v>
      </c>
      <c r="AH534" s="37">
        <v>1.0</v>
      </c>
      <c r="AI534" s="37"/>
      <c r="BK534" s="37" t="s">
        <v>257</v>
      </c>
      <c r="BM534" s="37" t="s">
        <v>490</v>
      </c>
    </row>
    <row r="535">
      <c r="A535" s="37">
        <v>2202.0</v>
      </c>
      <c r="B535" s="37" t="s">
        <v>487</v>
      </c>
      <c r="C535" s="37" t="s">
        <v>104</v>
      </c>
      <c r="D535" s="37" t="s">
        <v>488</v>
      </c>
      <c r="E535" s="37">
        <v>2015.0</v>
      </c>
      <c r="F535" s="37" t="s">
        <v>489</v>
      </c>
      <c r="G535" s="37" t="s">
        <v>126</v>
      </c>
      <c r="I535" s="37" t="s">
        <v>79</v>
      </c>
      <c r="J535" s="37">
        <v>2050.0</v>
      </c>
      <c r="K535" s="37">
        <v>77.0</v>
      </c>
      <c r="M535" s="37" t="s">
        <v>80</v>
      </c>
      <c r="P535" s="37">
        <v>2.5</v>
      </c>
      <c r="Q535" s="37">
        <v>1.0</v>
      </c>
      <c r="AH535" s="37">
        <v>1.0</v>
      </c>
      <c r="AI535" s="37"/>
      <c r="BK535" s="37" t="s">
        <v>257</v>
      </c>
      <c r="BM535" s="37" t="s">
        <v>490</v>
      </c>
    </row>
    <row r="536">
      <c r="A536" s="37">
        <v>2202.0</v>
      </c>
      <c r="B536" s="37" t="s">
        <v>487</v>
      </c>
      <c r="C536" s="37" t="s">
        <v>104</v>
      </c>
      <c r="D536" s="37" t="s">
        <v>488</v>
      </c>
      <c r="E536" s="37">
        <v>2015.0</v>
      </c>
      <c r="F536" s="37" t="s">
        <v>489</v>
      </c>
      <c r="G536" s="37" t="s">
        <v>126</v>
      </c>
      <c r="I536" s="37" t="s">
        <v>79</v>
      </c>
      <c r="J536" s="37">
        <v>2060.0</v>
      </c>
      <c r="K536" s="37">
        <v>99.0</v>
      </c>
      <c r="M536" s="37" t="s">
        <v>80</v>
      </c>
      <c r="P536" s="37">
        <v>2.5</v>
      </c>
      <c r="Q536" s="37">
        <v>1.0</v>
      </c>
      <c r="AH536" s="37">
        <v>1.0</v>
      </c>
      <c r="AI536" s="37"/>
      <c r="BK536" s="37" t="s">
        <v>257</v>
      </c>
      <c r="BM536" s="37" t="s">
        <v>490</v>
      </c>
    </row>
    <row r="537">
      <c r="A537" s="37">
        <v>2202.0</v>
      </c>
      <c r="B537" s="37" t="s">
        <v>487</v>
      </c>
      <c r="C537" s="37" t="s">
        <v>104</v>
      </c>
      <c r="D537" s="37" t="s">
        <v>488</v>
      </c>
      <c r="E537" s="37">
        <v>2015.0</v>
      </c>
      <c r="F537" s="37" t="s">
        <v>489</v>
      </c>
      <c r="G537" s="37" t="s">
        <v>126</v>
      </c>
      <c r="I537" s="37" t="s">
        <v>79</v>
      </c>
      <c r="J537" s="37">
        <v>2070.0</v>
      </c>
      <c r="K537" s="37">
        <v>121.0</v>
      </c>
      <c r="M537" s="37" t="s">
        <v>80</v>
      </c>
      <c r="P537" s="37">
        <v>2.5</v>
      </c>
      <c r="Q537" s="37">
        <v>1.0</v>
      </c>
      <c r="AH537" s="37">
        <v>1.0</v>
      </c>
      <c r="AI537" s="37"/>
      <c r="BK537" s="37" t="s">
        <v>257</v>
      </c>
      <c r="BM537" s="37" t="s">
        <v>490</v>
      </c>
    </row>
    <row r="538">
      <c r="A538" s="37">
        <v>2202.0</v>
      </c>
      <c r="B538" s="37" t="s">
        <v>487</v>
      </c>
      <c r="C538" s="37" t="s">
        <v>104</v>
      </c>
      <c r="D538" s="37" t="s">
        <v>488</v>
      </c>
      <c r="E538" s="37">
        <v>2015.0</v>
      </c>
      <c r="F538" s="37" t="s">
        <v>489</v>
      </c>
      <c r="G538" s="37" t="s">
        <v>126</v>
      </c>
      <c r="I538" s="37" t="s">
        <v>79</v>
      </c>
      <c r="J538" s="37">
        <v>2080.0</v>
      </c>
      <c r="K538" s="37">
        <v>165.0</v>
      </c>
      <c r="M538" s="37" t="s">
        <v>80</v>
      </c>
      <c r="P538" s="37">
        <v>2.5</v>
      </c>
      <c r="Q538" s="37">
        <v>1.0</v>
      </c>
      <c r="AH538" s="37">
        <v>1.0</v>
      </c>
      <c r="AI538" s="37"/>
      <c r="BK538" s="37" t="s">
        <v>257</v>
      </c>
      <c r="BM538" s="37" t="s">
        <v>490</v>
      </c>
    </row>
    <row r="539">
      <c r="A539" s="37">
        <v>2202.0</v>
      </c>
      <c r="B539" s="37" t="s">
        <v>487</v>
      </c>
      <c r="C539" s="37" t="s">
        <v>104</v>
      </c>
      <c r="D539" s="37" t="s">
        <v>488</v>
      </c>
      <c r="E539" s="37">
        <v>2015.0</v>
      </c>
      <c r="F539" s="37" t="s">
        <v>489</v>
      </c>
      <c r="G539" s="37" t="s">
        <v>126</v>
      </c>
      <c r="I539" s="37" t="s">
        <v>79</v>
      </c>
      <c r="J539" s="37">
        <v>2090.0</v>
      </c>
      <c r="K539" s="37">
        <v>220.0</v>
      </c>
      <c r="M539" s="37" t="s">
        <v>80</v>
      </c>
      <c r="P539" s="37">
        <v>2.5</v>
      </c>
      <c r="Q539" s="37">
        <v>1.0</v>
      </c>
      <c r="AH539" s="37">
        <v>1.0</v>
      </c>
      <c r="AI539" s="37"/>
      <c r="BK539" s="37" t="s">
        <v>257</v>
      </c>
      <c r="BM539" s="37" t="s">
        <v>490</v>
      </c>
    </row>
    <row r="540">
      <c r="A540" s="37">
        <v>2202.0</v>
      </c>
      <c r="B540" s="37" t="s">
        <v>487</v>
      </c>
      <c r="C540" s="37" t="s">
        <v>104</v>
      </c>
      <c r="D540" s="37" t="s">
        <v>488</v>
      </c>
      <c r="E540" s="37">
        <v>2015.0</v>
      </c>
      <c r="F540" s="37" t="s">
        <v>489</v>
      </c>
      <c r="G540" s="37" t="s">
        <v>126</v>
      </c>
      <c r="I540" s="37" t="s">
        <v>79</v>
      </c>
      <c r="J540" s="37">
        <v>2100.0</v>
      </c>
      <c r="K540" s="37">
        <v>264.0</v>
      </c>
      <c r="M540" s="37" t="s">
        <v>80</v>
      </c>
      <c r="P540" s="37">
        <v>2.5</v>
      </c>
      <c r="Q540" s="37">
        <v>1.0</v>
      </c>
      <c r="AH540" s="37">
        <v>1.0</v>
      </c>
      <c r="AI540" s="37"/>
      <c r="BK540" s="37" t="s">
        <v>257</v>
      </c>
      <c r="BM540" s="37" t="s">
        <v>490</v>
      </c>
    </row>
    <row r="541">
      <c r="A541" s="37">
        <v>2485.0</v>
      </c>
      <c r="B541" s="37" t="s">
        <v>491</v>
      </c>
      <c r="C541" s="37" t="s">
        <v>104</v>
      </c>
      <c r="D541" s="37" t="s">
        <v>492</v>
      </c>
      <c r="E541" s="37">
        <v>2014.0</v>
      </c>
      <c r="F541" s="37" t="s">
        <v>493</v>
      </c>
      <c r="G541" s="37" t="s">
        <v>494</v>
      </c>
      <c r="I541" s="37" t="s">
        <v>90</v>
      </c>
      <c r="J541" s="37">
        <v>2010.0</v>
      </c>
      <c r="K541" s="37">
        <v>5.0</v>
      </c>
      <c r="L541" s="37">
        <v>1995.0</v>
      </c>
      <c r="M541" s="37" t="s">
        <v>100</v>
      </c>
      <c r="N541" s="37">
        <v>7.0</v>
      </c>
      <c r="P541" s="37">
        <v>1.0</v>
      </c>
      <c r="Q541" s="37">
        <v>1.0</v>
      </c>
      <c r="BK541" s="37" t="s">
        <v>406</v>
      </c>
    </row>
    <row r="542">
      <c r="A542" s="37">
        <v>2485.0</v>
      </c>
      <c r="B542" s="37" t="s">
        <v>491</v>
      </c>
      <c r="C542" s="37" t="s">
        <v>104</v>
      </c>
      <c r="D542" s="37" t="s">
        <v>492</v>
      </c>
      <c r="E542" s="37">
        <v>2014.0</v>
      </c>
      <c r="F542" s="37" t="s">
        <v>493</v>
      </c>
      <c r="G542" s="37" t="s">
        <v>494</v>
      </c>
      <c r="I542" s="37" t="s">
        <v>90</v>
      </c>
      <c r="J542" s="37">
        <v>2010.0</v>
      </c>
      <c r="K542" s="37">
        <v>27.0</v>
      </c>
      <c r="L542" s="37">
        <v>1995.0</v>
      </c>
      <c r="M542" s="37" t="s">
        <v>100</v>
      </c>
      <c r="N542" s="37"/>
      <c r="P542" s="37">
        <v>0.1</v>
      </c>
      <c r="Q542" s="37">
        <v>1.0</v>
      </c>
      <c r="BK542" s="37" t="s">
        <v>406</v>
      </c>
    </row>
    <row r="543">
      <c r="A543" s="37">
        <v>2485.0</v>
      </c>
      <c r="B543" s="37" t="s">
        <v>491</v>
      </c>
      <c r="C543" s="37" t="s">
        <v>104</v>
      </c>
      <c r="D543" s="37" t="s">
        <v>492</v>
      </c>
      <c r="E543" s="37">
        <v>2014.0</v>
      </c>
      <c r="F543" s="37" t="s">
        <v>493</v>
      </c>
      <c r="G543" s="37" t="s">
        <v>494</v>
      </c>
      <c r="I543" s="37" t="s">
        <v>90</v>
      </c>
      <c r="J543" s="37">
        <v>2010.0</v>
      </c>
      <c r="K543" s="37">
        <v>0.0</v>
      </c>
      <c r="L543" s="37">
        <v>1995.0</v>
      </c>
      <c r="M543" s="37" t="s">
        <v>100</v>
      </c>
      <c r="N543" s="37"/>
      <c r="P543" s="37">
        <v>3.0</v>
      </c>
      <c r="Q543" s="37">
        <v>1.0</v>
      </c>
      <c r="BK543" s="37" t="s">
        <v>406</v>
      </c>
    </row>
    <row r="544">
      <c r="A544" s="37">
        <v>2485.0</v>
      </c>
      <c r="B544" s="37" t="s">
        <v>491</v>
      </c>
      <c r="C544" s="37" t="s">
        <v>104</v>
      </c>
      <c r="D544" s="37" t="s">
        <v>492</v>
      </c>
      <c r="E544" s="37">
        <v>2014.0</v>
      </c>
      <c r="F544" s="37" t="s">
        <v>493</v>
      </c>
      <c r="G544" s="37" t="s">
        <v>494</v>
      </c>
      <c r="I544" s="37" t="s">
        <v>90</v>
      </c>
      <c r="J544" s="37">
        <v>2010.0</v>
      </c>
      <c r="K544" s="37">
        <v>15.0</v>
      </c>
      <c r="L544" s="37">
        <v>1995.0</v>
      </c>
      <c r="M544" s="37" t="s">
        <v>100</v>
      </c>
      <c r="N544" s="37">
        <v>7.0</v>
      </c>
      <c r="P544" s="37">
        <v>1.0</v>
      </c>
      <c r="Q544" s="37">
        <v>1.0</v>
      </c>
      <c r="V544" s="37">
        <v>1.0</v>
      </c>
      <c r="W544" s="37"/>
      <c r="BK544" s="37" t="s">
        <v>406</v>
      </c>
    </row>
    <row r="545">
      <c r="A545" s="37">
        <v>2485.0</v>
      </c>
      <c r="B545" s="37" t="s">
        <v>491</v>
      </c>
      <c r="C545" s="37" t="s">
        <v>104</v>
      </c>
      <c r="D545" s="37" t="s">
        <v>492</v>
      </c>
      <c r="E545" s="37">
        <v>2014.0</v>
      </c>
      <c r="F545" s="37" t="s">
        <v>493</v>
      </c>
      <c r="G545" s="37" t="s">
        <v>494</v>
      </c>
      <c r="I545" s="37" t="s">
        <v>90</v>
      </c>
      <c r="J545" s="37">
        <v>2010.0</v>
      </c>
      <c r="K545" s="37">
        <v>1.0</v>
      </c>
      <c r="L545" s="37">
        <v>1995.0</v>
      </c>
      <c r="M545" s="37" t="s">
        <v>100</v>
      </c>
      <c r="N545" s="37">
        <v>7.0</v>
      </c>
      <c r="P545" s="37">
        <v>1.0</v>
      </c>
      <c r="Q545" s="37">
        <v>1.0</v>
      </c>
      <c r="V545" s="37">
        <v>1.0</v>
      </c>
      <c r="W545" s="37"/>
      <c r="BK545" s="37" t="s">
        <v>406</v>
      </c>
    </row>
    <row r="546">
      <c r="A546" s="37">
        <v>2485.0</v>
      </c>
      <c r="B546" s="37" t="s">
        <v>491</v>
      </c>
      <c r="C546" s="37" t="s">
        <v>104</v>
      </c>
      <c r="D546" s="37" t="s">
        <v>492</v>
      </c>
      <c r="E546" s="37">
        <v>2014.0</v>
      </c>
      <c r="F546" s="37" t="s">
        <v>493</v>
      </c>
      <c r="G546" s="37" t="s">
        <v>494</v>
      </c>
      <c r="I546" s="37" t="s">
        <v>90</v>
      </c>
      <c r="J546" s="37">
        <v>2010.0</v>
      </c>
      <c r="K546" s="37">
        <v>89.0</v>
      </c>
      <c r="L546" s="37">
        <v>1995.0</v>
      </c>
      <c r="M546" s="37" t="s">
        <v>100</v>
      </c>
      <c r="N546" s="37">
        <v>7.0</v>
      </c>
      <c r="P546" s="37">
        <v>1.0</v>
      </c>
      <c r="Q546" s="37">
        <v>1.0</v>
      </c>
      <c r="V546" s="37">
        <v>1.0</v>
      </c>
      <c r="W546" s="37"/>
      <c r="BK546" s="37" t="s">
        <v>406</v>
      </c>
    </row>
    <row r="547">
      <c r="A547" s="37">
        <v>2485.0</v>
      </c>
      <c r="B547" s="37" t="s">
        <v>491</v>
      </c>
      <c r="C547" s="37" t="s">
        <v>104</v>
      </c>
      <c r="D547" s="37" t="s">
        <v>492</v>
      </c>
      <c r="E547" s="37">
        <v>2014.0</v>
      </c>
      <c r="F547" s="37" t="s">
        <v>493</v>
      </c>
      <c r="G547" s="37" t="s">
        <v>494</v>
      </c>
      <c r="I547" s="37" t="s">
        <v>90</v>
      </c>
      <c r="J547" s="37">
        <v>2010.0</v>
      </c>
      <c r="K547" s="37">
        <v>3.0</v>
      </c>
      <c r="L547" s="37">
        <v>1995.0</v>
      </c>
      <c r="M547" s="37" t="s">
        <v>91</v>
      </c>
      <c r="N547" s="37"/>
      <c r="P547" s="37">
        <v>1.0</v>
      </c>
      <c r="Q547" s="37">
        <v>1.0</v>
      </c>
      <c r="BK547" s="37" t="s">
        <v>406</v>
      </c>
    </row>
    <row r="548">
      <c r="A548" s="37">
        <v>2485.0</v>
      </c>
      <c r="B548" s="37" t="s">
        <v>491</v>
      </c>
      <c r="C548" s="37" t="s">
        <v>104</v>
      </c>
      <c r="D548" s="37" t="s">
        <v>492</v>
      </c>
      <c r="E548" s="37">
        <v>2014.0</v>
      </c>
      <c r="F548" s="37" t="s">
        <v>493</v>
      </c>
      <c r="G548" s="37" t="s">
        <v>494</v>
      </c>
      <c r="I548" s="37" t="s">
        <v>90</v>
      </c>
      <c r="J548" s="37">
        <v>2010.0</v>
      </c>
      <c r="K548" s="37">
        <v>7.0</v>
      </c>
      <c r="L548" s="37">
        <v>1995.0</v>
      </c>
      <c r="M548" s="37" t="s">
        <v>442</v>
      </c>
      <c r="N548" s="37"/>
      <c r="P548" s="37">
        <v>1.0</v>
      </c>
      <c r="Q548" s="37">
        <v>1.0</v>
      </c>
      <c r="BK548" s="37" t="s">
        <v>406</v>
      </c>
    </row>
    <row r="549">
      <c r="A549" s="37">
        <v>2485.0</v>
      </c>
      <c r="B549" s="37" t="s">
        <v>491</v>
      </c>
      <c r="C549" s="37" t="s">
        <v>104</v>
      </c>
      <c r="D549" s="37" t="s">
        <v>492</v>
      </c>
      <c r="E549" s="37">
        <v>2014.0</v>
      </c>
      <c r="F549" s="37" t="s">
        <v>493</v>
      </c>
      <c r="G549" s="37" t="s">
        <v>494</v>
      </c>
      <c r="I549" s="37" t="s">
        <v>90</v>
      </c>
      <c r="J549" s="37">
        <v>2010.0</v>
      </c>
      <c r="K549" s="37">
        <v>2.0</v>
      </c>
      <c r="L549" s="37">
        <v>1995.0</v>
      </c>
      <c r="M549" s="37" t="s">
        <v>495</v>
      </c>
      <c r="N549" s="37"/>
      <c r="P549" s="37">
        <v>1.0</v>
      </c>
      <c r="Q549" s="37">
        <v>1.0</v>
      </c>
      <c r="BK549" s="37" t="s">
        <v>406</v>
      </c>
    </row>
    <row r="550">
      <c r="A550" s="37">
        <v>2485.0</v>
      </c>
      <c r="B550" s="37" t="s">
        <v>491</v>
      </c>
      <c r="C550" s="37" t="s">
        <v>104</v>
      </c>
      <c r="D550" s="37" t="s">
        <v>492</v>
      </c>
      <c r="E550" s="37">
        <v>2014.0</v>
      </c>
      <c r="F550" s="37" t="s">
        <v>493</v>
      </c>
      <c r="G550" s="37" t="s">
        <v>494</v>
      </c>
      <c r="I550" s="37" t="s">
        <v>90</v>
      </c>
      <c r="J550" s="37">
        <v>2010.0</v>
      </c>
      <c r="K550" s="37">
        <v>6.0</v>
      </c>
      <c r="L550" s="37">
        <v>1995.0</v>
      </c>
      <c r="M550" s="37" t="s">
        <v>496</v>
      </c>
      <c r="N550" s="37"/>
      <c r="P550" s="37">
        <v>1.0</v>
      </c>
      <c r="Q550" s="37">
        <v>1.0</v>
      </c>
      <c r="BK550" s="37" t="s">
        <v>406</v>
      </c>
    </row>
    <row r="551">
      <c r="A551" s="37">
        <v>253.0</v>
      </c>
      <c r="B551" s="37" t="s">
        <v>497</v>
      </c>
      <c r="C551" s="37" t="s">
        <v>75</v>
      </c>
      <c r="D551" s="37" t="s">
        <v>498</v>
      </c>
      <c r="E551" s="37">
        <v>2020.0</v>
      </c>
      <c r="F551" s="37" t="s">
        <v>499</v>
      </c>
      <c r="I551" s="37" t="s">
        <v>79</v>
      </c>
      <c r="J551" s="37">
        <v>2020.0</v>
      </c>
      <c r="K551" s="37">
        <v>14.0</v>
      </c>
      <c r="L551" s="37">
        <v>2010.0</v>
      </c>
      <c r="M551" s="37" t="s">
        <v>80</v>
      </c>
      <c r="N551" s="37">
        <v>13.0</v>
      </c>
      <c r="P551" s="37">
        <v>1.0</v>
      </c>
      <c r="AD551" s="37">
        <v>1.0</v>
      </c>
      <c r="AE551" s="37">
        <v>1.0</v>
      </c>
      <c r="AJ551" s="37">
        <v>11.0</v>
      </c>
      <c r="AW551" s="37">
        <v>15.0</v>
      </c>
      <c r="BE551" s="37">
        <v>1.0</v>
      </c>
      <c r="BK551" s="37" t="s">
        <v>500</v>
      </c>
      <c r="BM551" s="37" t="s">
        <v>501</v>
      </c>
    </row>
    <row r="552">
      <c r="A552" s="37">
        <v>253.0</v>
      </c>
      <c r="B552" s="37" t="s">
        <v>497</v>
      </c>
      <c r="C552" s="37" t="s">
        <v>75</v>
      </c>
      <c r="D552" s="37" t="s">
        <v>498</v>
      </c>
      <c r="E552" s="37">
        <v>2020.0</v>
      </c>
      <c r="F552" s="37" t="s">
        <v>499</v>
      </c>
      <c r="I552" s="37" t="s">
        <v>79</v>
      </c>
      <c r="J552" s="37">
        <v>2050.0</v>
      </c>
      <c r="K552" s="37">
        <v>32.0</v>
      </c>
      <c r="L552" s="37">
        <v>2010.0</v>
      </c>
      <c r="M552" s="37" t="s">
        <v>80</v>
      </c>
      <c r="N552" s="37">
        <v>27.0</v>
      </c>
      <c r="P552" s="37">
        <v>1.0</v>
      </c>
      <c r="AD552" s="37">
        <v>1.0</v>
      </c>
      <c r="AE552" s="37">
        <v>1.0</v>
      </c>
      <c r="AJ552" s="37">
        <v>14.0</v>
      </c>
      <c r="AW552" s="37">
        <v>34.0</v>
      </c>
      <c r="BE552" s="37">
        <v>1.0</v>
      </c>
      <c r="BK552" s="37" t="s">
        <v>500</v>
      </c>
      <c r="BM552" s="37" t="s">
        <v>501</v>
      </c>
    </row>
    <row r="553">
      <c r="A553" s="37">
        <v>253.0</v>
      </c>
      <c r="B553" s="37" t="s">
        <v>497</v>
      </c>
      <c r="C553" s="37" t="s">
        <v>75</v>
      </c>
      <c r="D553" s="37" t="s">
        <v>498</v>
      </c>
      <c r="E553" s="37">
        <v>2020.0</v>
      </c>
      <c r="F553" s="37" t="s">
        <v>499</v>
      </c>
      <c r="I553" s="37" t="s">
        <v>79</v>
      </c>
      <c r="J553" s="37">
        <v>2100.0</v>
      </c>
      <c r="K553" s="37">
        <v>163.0</v>
      </c>
      <c r="L553" s="37">
        <v>2010.0</v>
      </c>
      <c r="M553" s="37" t="s">
        <v>80</v>
      </c>
      <c r="N553" s="37">
        <v>109.0</v>
      </c>
      <c r="P553" s="37">
        <v>1.0</v>
      </c>
      <c r="AD553" s="37">
        <v>1.0</v>
      </c>
      <c r="AE553" s="37">
        <v>1.0</v>
      </c>
      <c r="AJ553" s="37">
        <v>76.0</v>
      </c>
      <c r="AW553" s="37">
        <v>172.0</v>
      </c>
      <c r="BE553" s="37">
        <v>1.0</v>
      </c>
      <c r="BK553" s="37" t="s">
        <v>500</v>
      </c>
      <c r="BM553" s="37" t="s">
        <v>501</v>
      </c>
    </row>
    <row r="554">
      <c r="A554" s="37">
        <v>253.0</v>
      </c>
      <c r="B554" s="37" t="s">
        <v>497</v>
      </c>
      <c r="C554" s="37" t="s">
        <v>75</v>
      </c>
      <c r="D554" s="37" t="s">
        <v>498</v>
      </c>
      <c r="E554" s="37">
        <v>2020.0</v>
      </c>
      <c r="F554" s="37" t="s">
        <v>499</v>
      </c>
      <c r="I554" s="37" t="s">
        <v>79</v>
      </c>
      <c r="J554" s="37">
        <v>2020.0</v>
      </c>
      <c r="K554" s="37">
        <v>65.0</v>
      </c>
      <c r="L554" s="37">
        <v>2010.0</v>
      </c>
      <c r="M554" s="37" t="s">
        <v>80</v>
      </c>
      <c r="N554" s="37">
        <v>13.0</v>
      </c>
      <c r="P554" s="37">
        <v>1.0</v>
      </c>
      <c r="AB554" s="37">
        <v>1.0</v>
      </c>
      <c r="BK554" s="37" t="s">
        <v>243</v>
      </c>
      <c r="BM554" s="37" t="s">
        <v>501</v>
      </c>
    </row>
    <row r="555">
      <c r="A555" s="37">
        <v>253.0</v>
      </c>
      <c r="B555" s="37" t="s">
        <v>497</v>
      </c>
      <c r="C555" s="37" t="s">
        <v>75</v>
      </c>
      <c r="D555" s="37" t="s">
        <v>498</v>
      </c>
      <c r="E555" s="37">
        <v>2020.0</v>
      </c>
      <c r="F555" s="37" t="s">
        <v>499</v>
      </c>
      <c r="I555" s="37" t="s">
        <v>79</v>
      </c>
      <c r="J555" s="37">
        <v>2070.0</v>
      </c>
      <c r="K555" s="37">
        <v>193.0</v>
      </c>
      <c r="L555" s="37">
        <v>2010.0</v>
      </c>
      <c r="M555" s="37" t="s">
        <v>80</v>
      </c>
      <c r="N555" s="37">
        <v>54.0</v>
      </c>
      <c r="P555" s="37">
        <v>1.0</v>
      </c>
      <c r="AB555" s="37">
        <v>1.0</v>
      </c>
      <c r="BK555" s="37" t="s">
        <v>243</v>
      </c>
      <c r="BM555" s="37" t="s">
        <v>501</v>
      </c>
    </row>
    <row r="556">
      <c r="A556" s="37">
        <v>253.0</v>
      </c>
      <c r="B556" s="37" t="s">
        <v>497</v>
      </c>
      <c r="C556" s="37" t="s">
        <v>75</v>
      </c>
      <c r="D556" s="37" t="s">
        <v>498</v>
      </c>
      <c r="E556" s="37">
        <v>2020.0</v>
      </c>
      <c r="F556" s="37" t="s">
        <v>499</v>
      </c>
      <c r="I556" s="37" t="s">
        <v>79</v>
      </c>
      <c r="J556" s="37">
        <v>2120.0</v>
      </c>
      <c r="K556" s="37">
        <v>544.0</v>
      </c>
      <c r="L556" s="37">
        <v>2010.0</v>
      </c>
      <c r="M556" s="37" t="s">
        <v>80</v>
      </c>
      <c r="N556" s="37">
        <v>185.0</v>
      </c>
      <c r="P556" s="37">
        <v>1.0</v>
      </c>
      <c r="AB556" s="37">
        <v>1.0</v>
      </c>
      <c r="BK556" s="37" t="s">
        <v>243</v>
      </c>
      <c r="BM556" s="37" t="s">
        <v>501</v>
      </c>
    </row>
    <row r="557">
      <c r="A557" s="37">
        <v>253.0</v>
      </c>
      <c r="B557" s="37" t="s">
        <v>497</v>
      </c>
      <c r="C557" s="37" t="s">
        <v>75</v>
      </c>
      <c r="D557" s="37" t="s">
        <v>498</v>
      </c>
      <c r="E557" s="37">
        <v>2020.0</v>
      </c>
      <c r="F557" s="37" t="s">
        <v>499</v>
      </c>
      <c r="I557" s="37" t="s">
        <v>79</v>
      </c>
      <c r="J557" s="37">
        <v>2020.0</v>
      </c>
      <c r="K557" s="37">
        <v>112.0</v>
      </c>
      <c r="L557" s="37">
        <v>2010.0</v>
      </c>
      <c r="M557" s="37" t="s">
        <v>80</v>
      </c>
      <c r="N557" s="37">
        <v>13.0</v>
      </c>
      <c r="P557" s="37">
        <v>1.0</v>
      </c>
      <c r="AB557" s="37">
        <v>1.0</v>
      </c>
      <c r="AD557" s="37">
        <v>1.0</v>
      </c>
      <c r="BK557" s="37" t="s">
        <v>243</v>
      </c>
      <c r="BM557" s="37" t="s">
        <v>501</v>
      </c>
    </row>
    <row r="558">
      <c r="A558" s="37">
        <v>253.0</v>
      </c>
      <c r="B558" s="37" t="s">
        <v>497</v>
      </c>
      <c r="C558" s="37" t="s">
        <v>75</v>
      </c>
      <c r="D558" s="37" t="s">
        <v>498</v>
      </c>
      <c r="E558" s="37">
        <v>2020.0</v>
      </c>
      <c r="F558" s="37" t="s">
        <v>499</v>
      </c>
      <c r="I558" s="37" t="s">
        <v>79</v>
      </c>
      <c r="J558" s="37">
        <v>2070.0</v>
      </c>
      <c r="K558" s="37">
        <v>319.0</v>
      </c>
      <c r="L558" s="37">
        <v>2010.0</v>
      </c>
      <c r="M558" s="37" t="s">
        <v>80</v>
      </c>
      <c r="N558" s="37">
        <v>54.0</v>
      </c>
      <c r="P558" s="37">
        <v>1.0</v>
      </c>
      <c r="AB558" s="37">
        <v>1.0</v>
      </c>
      <c r="AD558" s="37">
        <v>1.0</v>
      </c>
      <c r="BK558" s="37" t="s">
        <v>243</v>
      </c>
      <c r="BM558" s="37" t="s">
        <v>501</v>
      </c>
    </row>
    <row r="559">
      <c r="A559" s="37">
        <v>253.0</v>
      </c>
      <c r="B559" s="37" t="s">
        <v>497</v>
      </c>
      <c r="C559" s="37" t="s">
        <v>75</v>
      </c>
      <c r="D559" s="37" t="s">
        <v>498</v>
      </c>
      <c r="E559" s="37">
        <v>2020.0</v>
      </c>
      <c r="F559" s="37" t="s">
        <v>499</v>
      </c>
      <c r="I559" s="37" t="s">
        <v>79</v>
      </c>
      <c r="J559" s="37">
        <v>2120.0</v>
      </c>
      <c r="K559" s="37">
        <v>885.0</v>
      </c>
      <c r="L559" s="37">
        <v>2010.0</v>
      </c>
      <c r="M559" s="37" t="s">
        <v>80</v>
      </c>
      <c r="N559" s="37">
        <v>185.0</v>
      </c>
      <c r="P559" s="37">
        <v>1.0</v>
      </c>
      <c r="AB559" s="37">
        <v>1.0</v>
      </c>
      <c r="AD559" s="37">
        <v>1.0</v>
      </c>
      <c r="BK559" s="37" t="s">
        <v>243</v>
      </c>
      <c r="BM559" s="37" t="s">
        <v>501</v>
      </c>
    </row>
    <row r="560">
      <c r="A560" s="37">
        <v>1393.0</v>
      </c>
      <c r="B560" s="37" t="s">
        <v>502</v>
      </c>
      <c r="C560" s="37" t="s">
        <v>75</v>
      </c>
      <c r="D560" s="37" t="s">
        <v>503</v>
      </c>
      <c r="E560" s="37">
        <v>2017.0</v>
      </c>
      <c r="F560" s="37" t="s">
        <v>504</v>
      </c>
      <c r="G560" s="37" t="s">
        <v>505</v>
      </c>
      <c r="H560" s="37" t="s">
        <v>102</v>
      </c>
      <c r="I560" s="37" t="s">
        <v>90</v>
      </c>
      <c r="J560" s="37">
        <v>2020.0</v>
      </c>
      <c r="K560" s="37">
        <v>68.0</v>
      </c>
      <c r="M560" s="37" t="s">
        <v>80</v>
      </c>
      <c r="P560" s="37">
        <v>2.0</v>
      </c>
      <c r="Q560" s="37">
        <v>0.0</v>
      </c>
      <c r="V560" s="37">
        <v>1.0</v>
      </c>
      <c r="W560" s="37"/>
      <c r="AF560" s="37">
        <v>1.0</v>
      </c>
      <c r="AJ560" s="37">
        <v>68.0</v>
      </c>
      <c r="AW560" s="37">
        <v>68.0</v>
      </c>
      <c r="BE560" s="37">
        <v>1.0</v>
      </c>
      <c r="BK560" s="37" t="s">
        <v>406</v>
      </c>
      <c r="BM560" s="37" t="s">
        <v>506</v>
      </c>
    </row>
    <row r="561">
      <c r="A561" s="37">
        <v>1393.0</v>
      </c>
      <c r="B561" s="37" t="s">
        <v>502</v>
      </c>
      <c r="C561" s="37" t="s">
        <v>75</v>
      </c>
      <c r="D561" s="37" t="s">
        <v>503</v>
      </c>
      <c r="E561" s="37">
        <v>2017.0</v>
      </c>
      <c r="F561" s="37" t="s">
        <v>504</v>
      </c>
      <c r="G561" s="37" t="s">
        <v>505</v>
      </c>
      <c r="H561" s="37" t="s">
        <v>102</v>
      </c>
      <c r="I561" s="37" t="s">
        <v>90</v>
      </c>
      <c r="J561" s="37">
        <v>2050.0</v>
      </c>
      <c r="K561" s="37">
        <v>117.0</v>
      </c>
      <c r="M561" s="37" t="s">
        <v>80</v>
      </c>
      <c r="P561" s="37">
        <v>2.0</v>
      </c>
      <c r="Q561" s="37">
        <v>0.0</v>
      </c>
      <c r="V561" s="37">
        <v>1.0</v>
      </c>
      <c r="W561" s="37"/>
      <c r="AF561" s="37">
        <v>1.0</v>
      </c>
      <c r="AJ561" s="37">
        <v>117.0</v>
      </c>
      <c r="AW561" s="37">
        <v>117.0</v>
      </c>
      <c r="BE561" s="37">
        <v>1.0</v>
      </c>
      <c r="BK561" s="37" t="s">
        <v>406</v>
      </c>
      <c r="BM561" s="37" t="s">
        <v>506</v>
      </c>
    </row>
    <row r="562">
      <c r="A562" s="37">
        <v>1393.0</v>
      </c>
      <c r="B562" s="37" t="s">
        <v>502</v>
      </c>
      <c r="C562" s="37" t="s">
        <v>75</v>
      </c>
      <c r="D562" s="37" t="s">
        <v>503</v>
      </c>
      <c r="E562" s="37">
        <v>2017.0</v>
      </c>
      <c r="F562" s="37" t="s">
        <v>504</v>
      </c>
      <c r="G562" s="37" t="s">
        <v>505</v>
      </c>
      <c r="H562" s="37" t="s">
        <v>102</v>
      </c>
      <c r="I562" s="37" t="s">
        <v>90</v>
      </c>
      <c r="J562" s="37">
        <v>2100.0</v>
      </c>
      <c r="K562" s="37">
        <v>213.0</v>
      </c>
      <c r="M562" s="37" t="s">
        <v>80</v>
      </c>
      <c r="P562" s="37">
        <v>2.0</v>
      </c>
      <c r="Q562" s="37">
        <v>0.0</v>
      </c>
      <c r="V562" s="37">
        <v>1.0</v>
      </c>
      <c r="W562" s="37"/>
      <c r="AF562" s="37">
        <v>1.0</v>
      </c>
      <c r="AJ562" s="37">
        <v>213.0</v>
      </c>
      <c r="AW562" s="37">
        <v>213.0</v>
      </c>
      <c r="BE562" s="37">
        <v>1.0</v>
      </c>
      <c r="BK562" s="37" t="s">
        <v>406</v>
      </c>
      <c r="BM562" s="37" t="s">
        <v>506</v>
      </c>
    </row>
    <row r="563">
      <c r="A563" s="37">
        <v>1393.0</v>
      </c>
      <c r="B563" s="37" t="s">
        <v>502</v>
      </c>
      <c r="C563" s="37" t="s">
        <v>75</v>
      </c>
      <c r="D563" s="37" t="s">
        <v>503</v>
      </c>
      <c r="E563" s="37">
        <v>2017.0</v>
      </c>
      <c r="F563" s="37" t="s">
        <v>504</v>
      </c>
      <c r="G563" s="37" t="s">
        <v>505</v>
      </c>
      <c r="H563" s="37" t="s">
        <v>102</v>
      </c>
      <c r="I563" s="37" t="s">
        <v>90</v>
      </c>
      <c r="J563" s="37">
        <v>2020.0</v>
      </c>
      <c r="K563" s="37">
        <v>41.0</v>
      </c>
      <c r="M563" s="37" t="s">
        <v>80</v>
      </c>
      <c r="P563" s="37">
        <v>2.0</v>
      </c>
      <c r="Q563" s="37">
        <v>1.0</v>
      </c>
      <c r="V563" s="37">
        <v>1.0</v>
      </c>
      <c r="W563" s="37"/>
      <c r="AF563" s="37">
        <v>1.0</v>
      </c>
      <c r="AJ563" s="37">
        <v>19.0</v>
      </c>
      <c r="AW563" s="37">
        <v>60.0</v>
      </c>
      <c r="BE563" s="37">
        <v>1.0</v>
      </c>
      <c r="BK563" s="37" t="s">
        <v>406</v>
      </c>
      <c r="BM563" s="37" t="s">
        <v>506</v>
      </c>
    </row>
    <row r="564">
      <c r="A564" s="37">
        <v>1393.0</v>
      </c>
      <c r="B564" s="37" t="s">
        <v>502</v>
      </c>
      <c r="C564" s="37" t="s">
        <v>75</v>
      </c>
      <c r="D564" s="37" t="s">
        <v>503</v>
      </c>
      <c r="E564" s="37">
        <v>2017.0</v>
      </c>
      <c r="F564" s="37" t="s">
        <v>504</v>
      </c>
      <c r="G564" s="37" t="s">
        <v>505</v>
      </c>
      <c r="H564" s="37" t="s">
        <v>102</v>
      </c>
      <c r="I564" s="37" t="s">
        <v>90</v>
      </c>
      <c r="J564" s="37">
        <v>2050.0</v>
      </c>
      <c r="K564" s="37">
        <v>109.0</v>
      </c>
      <c r="M564" s="37" t="s">
        <v>80</v>
      </c>
      <c r="P564" s="37">
        <v>2.0</v>
      </c>
      <c r="Q564" s="37">
        <v>1.0</v>
      </c>
      <c r="V564" s="37">
        <v>1.0</v>
      </c>
      <c r="W564" s="37"/>
      <c r="AF564" s="37">
        <v>1.0</v>
      </c>
      <c r="AJ564" s="37">
        <v>55.0</v>
      </c>
      <c r="AW564" s="37">
        <v>170.0</v>
      </c>
      <c r="BE564" s="37">
        <v>1.0</v>
      </c>
      <c r="BK564" s="37" t="s">
        <v>406</v>
      </c>
      <c r="BM564" s="37" t="s">
        <v>506</v>
      </c>
    </row>
    <row r="565">
      <c r="A565" s="37">
        <v>1393.0</v>
      </c>
      <c r="B565" s="37" t="s">
        <v>502</v>
      </c>
      <c r="C565" s="37" t="s">
        <v>75</v>
      </c>
      <c r="D565" s="37" t="s">
        <v>503</v>
      </c>
      <c r="E565" s="37">
        <v>2017.0</v>
      </c>
      <c r="F565" s="37" t="s">
        <v>504</v>
      </c>
      <c r="G565" s="37" t="s">
        <v>505</v>
      </c>
      <c r="H565" s="37" t="s">
        <v>102</v>
      </c>
      <c r="I565" s="37" t="s">
        <v>90</v>
      </c>
      <c r="J565" s="37">
        <v>2020.0</v>
      </c>
      <c r="K565" s="37">
        <v>38.0</v>
      </c>
      <c r="M565" s="37" t="s">
        <v>80</v>
      </c>
      <c r="P565" s="37">
        <v>2.0</v>
      </c>
      <c r="Q565" s="37">
        <v>2.0</v>
      </c>
      <c r="V565" s="37">
        <v>1.0</v>
      </c>
      <c r="W565" s="37"/>
      <c r="AF565" s="37">
        <v>1.0</v>
      </c>
      <c r="AJ565" s="37">
        <v>7.0</v>
      </c>
      <c r="AW565" s="37">
        <v>83.0</v>
      </c>
      <c r="BE565" s="37">
        <v>1.0</v>
      </c>
      <c r="BK565" s="37" t="s">
        <v>406</v>
      </c>
      <c r="BM565" s="37" t="s">
        <v>506</v>
      </c>
    </row>
    <row r="566">
      <c r="A566" s="37">
        <v>1393.0</v>
      </c>
      <c r="B566" s="37" t="s">
        <v>502</v>
      </c>
      <c r="C566" s="37" t="s">
        <v>75</v>
      </c>
      <c r="D566" s="37" t="s">
        <v>503</v>
      </c>
      <c r="E566" s="37">
        <v>2017.0</v>
      </c>
      <c r="F566" s="37" t="s">
        <v>504</v>
      </c>
      <c r="G566" s="37" t="s">
        <v>505</v>
      </c>
      <c r="H566" s="37" t="s">
        <v>102</v>
      </c>
      <c r="I566" s="37" t="s">
        <v>90</v>
      </c>
      <c r="J566" s="37">
        <v>2050.0</v>
      </c>
      <c r="K566" s="37">
        <v>142.0</v>
      </c>
      <c r="M566" s="37" t="s">
        <v>80</v>
      </c>
      <c r="P566" s="37">
        <v>2.0</v>
      </c>
      <c r="Q566" s="37">
        <v>2.0</v>
      </c>
      <c r="V566" s="37">
        <v>1.0</v>
      </c>
      <c r="W566" s="37"/>
      <c r="AF566" s="37">
        <v>1.0</v>
      </c>
      <c r="AJ566" s="37">
        <v>35.0</v>
      </c>
      <c r="BE566" s="37">
        <v>1.0</v>
      </c>
      <c r="BK566" s="37" t="s">
        <v>406</v>
      </c>
      <c r="BM566" s="37" t="s">
        <v>506</v>
      </c>
    </row>
    <row r="567">
      <c r="A567" s="37">
        <v>1393.0</v>
      </c>
      <c r="B567" s="37" t="s">
        <v>502</v>
      </c>
      <c r="C567" s="37" t="s">
        <v>75</v>
      </c>
      <c r="D567" s="37" t="s">
        <v>503</v>
      </c>
      <c r="E567" s="37">
        <v>2017.0</v>
      </c>
      <c r="F567" s="37" t="s">
        <v>504</v>
      </c>
      <c r="G567" s="37" t="s">
        <v>505</v>
      </c>
      <c r="H567" s="37" t="s">
        <v>102</v>
      </c>
      <c r="I567" s="37" t="s">
        <v>90</v>
      </c>
      <c r="J567" s="37">
        <v>2020.0</v>
      </c>
      <c r="K567" s="37">
        <v>37.0</v>
      </c>
      <c r="M567" s="37" t="s">
        <v>80</v>
      </c>
      <c r="P567" s="37">
        <v>2.0</v>
      </c>
      <c r="Q567" s="37">
        <v>3.0</v>
      </c>
      <c r="V567" s="37">
        <v>1.0</v>
      </c>
      <c r="W567" s="37"/>
      <c r="AF567" s="37">
        <v>1.0</v>
      </c>
      <c r="AJ567" s="37">
        <v>5.0</v>
      </c>
      <c r="AW567" s="37">
        <v>86.0</v>
      </c>
      <c r="BE567" s="37">
        <v>1.0</v>
      </c>
      <c r="BK567" s="37" t="s">
        <v>406</v>
      </c>
      <c r="BM567" s="37" t="s">
        <v>506</v>
      </c>
    </row>
    <row r="568">
      <c r="A568" s="37">
        <v>1393.0</v>
      </c>
      <c r="B568" s="37" t="s">
        <v>502</v>
      </c>
      <c r="C568" s="37" t="s">
        <v>75</v>
      </c>
      <c r="D568" s="37" t="s">
        <v>503</v>
      </c>
      <c r="E568" s="37">
        <v>2017.0</v>
      </c>
      <c r="F568" s="37" t="s">
        <v>504</v>
      </c>
      <c r="G568" s="37" t="s">
        <v>505</v>
      </c>
      <c r="H568" s="37" t="s">
        <v>102</v>
      </c>
      <c r="I568" s="37" t="s">
        <v>90</v>
      </c>
      <c r="J568" s="37">
        <v>2050.0</v>
      </c>
      <c r="K568" s="37">
        <v>177.0</v>
      </c>
      <c r="M568" s="37" t="s">
        <v>80</v>
      </c>
      <c r="P568" s="37">
        <v>2.0</v>
      </c>
      <c r="Q568" s="37">
        <v>3.0</v>
      </c>
      <c r="V568" s="37">
        <v>1.0</v>
      </c>
      <c r="W568" s="37"/>
      <c r="AF568" s="37">
        <v>1.0</v>
      </c>
      <c r="AJ568" s="37">
        <v>27.0</v>
      </c>
      <c r="BE568" s="37">
        <v>1.0</v>
      </c>
      <c r="BK568" s="37" t="s">
        <v>406</v>
      </c>
      <c r="BM568" s="37" t="s">
        <v>506</v>
      </c>
    </row>
    <row r="569">
      <c r="A569" s="37">
        <v>1393.0</v>
      </c>
      <c r="B569" s="37" t="s">
        <v>502</v>
      </c>
      <c r="C569" s="37" t="s">
        <v>75</v>
      </c>
      <c r="D569" s="37" t="s">
        <v>503</v>
      </c>
      <c r="E569" s="37">
        <v>2017.0</v>
      </c>
      <c r="F569" s="37" t="s">
        <v>504</v>
      </c>
      <c r="G569" s="37" t="s">
        <v>505</v>
      </c>
      <c r="H569" s="37" t="s">
        <v>102</v>
      </c>
      <c r="I569" s="37" t="s">
        <v>90</v>
      </c>
      <c r="J569" s="37">
        <v>2020.0</v>
      </c>
      <c r="K569" s="37">
        <v>35.0</v>
      </c>
      <c r="M569" s="37" t="s">
        <v>80</v>
      </c>
      <c r="P569" s="37">
        <v>2.0</v>
      </c>
      <c r="Q569" s="37">
        <v>2.0</v>
      </c>
      <c r="R569" s="37">
        <v>1.0</v>
      </c>
      <c r="V569" s="37">
        <v>1.0</v>
      </c>
      <c r="W569" s="37"/>
      <c r="AF569" s="37">
        <v>1.0</v>
      </c>
      <c r="AJ569" s="37">
        <v>10.0</v>
      </c>
      <c r="AW569" s="37">
        <v>83.0</v>
      </c>
      <c r="BE569" s="37">
        <v>1.0</v>
      </c>
      <c r="BK569" s="37" t="s">
        <v>257</v>
      </c>
      <c r="BM569" s="37" t="s">
        <v>506</v>
      </c>
    </row>
    <row r="570">
      <c r="A570" s="37">
        <v>1393.0</v>
      </c>
      <c r="B570" s="37" t="s">
        <v>502</v>
      </c>
      <c r="C570" s="37" t="s">
        <v>75</v>
      </c>
      <c r="D570" s="37" t="s">
        <v>503</v>
      </c>
      <c r="E570" s="37">
        <v>2017.0</v>
      </c>
      <c r="F570" s="37" t="s">
        <v>504</v>
      </c>
      <c r="G570" s="37" t="s">
        <v>505</v>
      </c>
      <c r="H570" s="37" t="s">
        <v>102</v>
      </c>
      <c r="I570" s="37" t="s">
        <v>90</v>
      </c>
      <c r="J570" s="37">
        <v>2050.0</v>
      </c>
      <c r="K570" s="37">
        <v>147.0</v>
      </c>
      <c r="M570" s="37" t="s">
        <v>80</v>
      </c>
      <c r="P570" s="37">
        <v>2.0</v>
      </c>
      <c r="Q570" s="37">
        <v>2.0</v>
      </c>
      <c r="R570" s="37">
        <v>1.0</v>
      </c>
      <c r="V570" s="37">
        <v>1.0</v>
      </c>
      <c r="W570" s="37"/>
      <c r="AF570" s="37">
        <v>1.0</v>
      </c>
      <c r="AJ570" s="37">
        <v>41.0</v>
      </c>
      <c r="BE570" s="37">
        <v>1.0</v>
      </c>
      <c r="BK570" s="37" t="s">
        <v>257</v>
      </c>
      <c r="BM570" s="37" t="s">
        <v>506</v>
      </c>
    </row>
    <row r="571">
      <c r="A571" s="37">
        <v>1393.0</v>
      </c>
      <c r="B571" s="37" t="s">
        <v>502</v>
      </c>
      <c r="C571" s="37" t="s">
        <v>75</v>
      </c>
      <c r="D571" s="37" t="s">
        <v>503</v>
      </c>
      <c r="E571" s="37">
        <v>2017.0</v>
      </c>
      <c r="F571" s="37" t="s">
        <v>504</v>
      </c>
      <c r="G571" s="37" t="s">
        <v>505</v>
      </c>
      <c r="H571" s="37" t="s">
        <v>102</v>
      </c>
      <c r="I571" s="37" t="s">
        <v>90</v>
      </c>
      <c r="J571" s="37">
        <v>2020.0</v>
      </c>
      <c r="K571" s="37">
        <v>42.0</v>
      </c>
      <c r="M571" s="37" t="s">
        <v>80</v>
      </c>
      <c r="P571" s="37">
        <v>2.0</v>
      </c>
      <c r="Q571" s="37">
        <v>2.0</v>
      </c>
      <c r="V571" s="37">
        <v>1.0</v>
      </c>
      <c r="W571" s="37"/>
      <c r="AA571" s="37">
        <v>1.0</v>
      </c>
      <c r="AF571" s="37">
        <v>1.0</v>
      </c>
      <c r="AJ571" s="37">
        <v>14.0</v>
      </c>
      <c r="AW571" s="37">
        <v>104.0</v>
      </c>
      <c r="BE571" s="37">
        <v>1.0</v>
      </c>
      <c r="BK571" s="37" t="s">
        <v>257</v>
      </c>
      <c r="BM571" s="37" t="s">
        <v>506</v>
      </c>
    </row>
    <row r="572">
      <c r="A572" s="37">
        <v>1393.0</v>
      </c>
      <c r="B572" s="37" t="s">
        <v>502</v>
      </c>
      <c r="C572" s="37" t="s">
        <v>75</v>
      </c>
      <c r="D572" s="37" t="s">
        <v>503</v>
      </c>
      <c r="E572" s="37">
        <v>2017.0</v>
      </c>
      <c r="F572" s="37" t="s">
        <v>504</v>
      </c>
      <c r="G572" s="37" t="s">
        <v>505</v>
      </c>
      <c r="H572" s="37" t="s">
        <v>102</v>
      </c>
      <c r="I572" s="37" t="s">
        <v>90</v>
      </c>
      <c r="J572" s="37">
        <v>2050.0</v>
      </c>
      <c r="K572" s="37">
        <v>213.0</v>
      </c>
      <c r="M572" s="37" t="s">
        <v>80</v>
      </c>
      <c r="P572" s="37">
        <v>2.0</v>
      </c>
      <c r="Q572" s="37">
        <v>2.0</v>
      </c>
      <c r="V572" s="37">
        <v>1.0</v>
      </c>
      <c r="W572" s="37"/>
      <c r="AA572" s="37">
        <v>1.0</v>
      </c>
      <c r="AF572" s="37">
        <v>1.0</v>
      </c>
      <c r="AJ572" s="37">
        <v>95.0</v>
      </c>
      <c r="BE572" s="37">
        <v>1.0</v>
      </c>
      <c r="BK572" s="37" t="s">
        <v>257</v>
      </c>
      <c r="BM572" s="37" t="s">
        <v>506</v>
      </c>
    </row>
    <row r="573">
      <c r="A573" s="37">
        <v>3385.0</v>
      </c>
      <c r="B573" s="37" t="s">
        <v>507</v>
      </c>
      <c r="C573" s="37" t="s">
        <v>75</v>
      </c>
      <c r="D573" s="37" t="s">
        <v>508</v>
      </c>
      <c r="E573" s="37">
        <v>2009.0</v>
      </c>
      <c r="F573" s="37" t="s">
        <v>509</v>
      </c>
      <c r="G573" s="37" t="s">
        <v>510</v>
      </c>
      <c r="I573" s="37" t="s">
        <v>90</v>
      </c>
      <c r="J573" s="37">
        <v>2000.0</v>
      </c>
      <c r="K573" s="37">
        <v>14.0</v>
      </c>
      <c r="L573" s="37">
        <v>1995.0</v>
      </c>
      <c r="M573" s="37" t="s">
        <v>442</v>
      </c>
      <c r="P573" s="37">
        <v>0.1</v>
      </c>
      <c r="Q573" s="37">
        <v>1.0</v>
      </c>
      <c r="BK573" s="37" t="s">
        <v>134</v>
      </c>
      <c r="BM573" s="37" t="s">
        <v>431</v>
      </c>
    </row>
    <row r="574">
      <c r="A574" s="37">
        <v>3385.0</v>
      </c>
      <c r="B574" s="37" t="s">
        <v>507</v>
      </c>
      <c r="C574" s="37" t="s">
        <v>75</v>
      </c>
      <c r="D574" s="37" t="s">
        <v>508</v>
      </c>
      <c r="E574" s="37">
        <v>2009.0</v>
      </c>
      <c r="F574" s="37" t="s">
        <v>509</v>
      </c>
      <c r="G574" s="37" t="s">
        <v>510</v>
      </c>
      <c r="I574" s="37" t="s">
        <v>90</v>
      </c>
      <c r="J574" s="37">
        <v>2000.0</v>
      </c>
      <c r="K574" s="37">
        <v>6.0</v>
      </c>
      <c r="L574" s="37">
        <v>1995.0</v>
      </c>
      <c r="M574" s="37" t="s">
        <v>442</v>
      </c>
      <c r="P574" s="37">
        <v>1.0</v>
      </c>
      <c r="Q574" s="37">
        <v>1.0</v>
      </c>
      <c r="BK574" s="37" t="s">
        <v>134</v>
      </c>
      <c r="BM574" s="37" t="s">
        <v>431</v>
      </c>
    </row>
    <row r="575">
      <c r="A575" s="37">
        <v>3385.0</v>
      </c>
      <c r="B575" s="37" t="s">
        <v>507</v>
      </c>
      <c r="C575" s="37" t="s">
        <v>75</v>
      </c>
      <c r="D575" s="37" t="s">
        <v>508</v>
      </c>
      <c r="E575" s="37">
        <v>2009.0</v>
      </c>
      <c r="F575" s="37" t="s">
        <v>509</v>
      </c>
      <c r="G575" s="37" t="s">
        <v>510</v>
      </c>
      <c r="I575" s="37" t="s">
        <v>90</v>
      </c>
      <c r="J575" s="37">
        <v>2000.0</v>
      </c>
      <c r="K575" s="37">
        <v>0.7</v>
      </c>
      <c r="L575" s="37">
        <v>1995.0</v>
      </c>
      <c r="M575" s="37" t="s">
        <v>442</v>
      </c>
      <c r="P575" s="37">
        <v>3.0</v>
      </c>
      <c r="Q575" s="37">
        <v>1.0</v>
      </c>
      <c r="BK575" s="37" t="s">
        <v>134</v>
      </c>
      <c r="BM575" s="37" t="s">
        <v>431</v>
      </c>
    </row>
    <row r="576">
      <c r="A576" s="37">
        <v>3385.0</v>
      </c>
      <c r="B576" s="37" t="s">
        <v>507</v>
      </c>
      <c r="C576" s="37" t="s">
        <v>75</v>
      </c>
      <c r="D576" s="37" t="s">
        <v>508</v>
      </c>
      <c r="E576" s="37">
        <v>2009.0</v>
      </c>
      <c r="F576" s="37" t="s">
        <v>509</v>
      </c>
      <c r="G576" s="37" t="s">
        <v>510</v>
      </c>
      <c r="I576" s="37" t="s">
        <v>90</v>
      </c>
      <c r="J576" s="37">
        <v>2000.0</v>
      </c>
      <c r="K576" s="37">
        <v>15.0</v>
      </c>
      <c r="L576" s="37">
        <v>1995.0</v>
      </c>
      <c r="M576" s="37" t="s">
        <v>442</v>
      </c>
      <c r="P576" s="37">
        <v>0.1</v>
      </c>
      <c r="Q576" s="37">
        <v>1.5</v>
      </c>
      <c r="BK576" s="37" t="s">
        <v>134</v>
      </c>
      <c r="BM576" s="37" t="s">
        <v>431</v>
      </c>
    </row>
    <row r="577">
      <c r="A577" s="37">
        <v>3385.0</v>
      </c>
      <c r="B577" s="37" t="s">
        <v>507</v>
      </c>
      <c r="C577" s="37" t="s">
        <v>75</v>
      </c>
      <c r="D577" s="37" t="s">
        <v>508</v>
      </c>
      <c r="E577" s="37">
        <v>2009.0</v>
      </c>
      <c r="F577" s="37" t="s">
        <v>509</v>
      </c>
      <c r="G577" s="37" t="s">
        <v>510</v>
      </c>
      <c r="I577" s="37" t="s">
        <v>90</v>
      </c>
      <c r="J577" s="37">
        <v>2000.0</v>
      </c>
      <c r="K577" s="37">
        <v>7.0</v>
      </c>
      <c r="L577" s="37">
        <v>1995.0</v>
      </c>
      <c r="M577" s="37" t="s">
        <v>442</v>
      </c>
      <c r="P577" s="37">
        <v>1.0</v>
      </c>
      <c r="Q577" s="37">
        <v>1.5</v>
      </c>
      <c r="BK577" s="37" t="s">
        <v>134</v>
      </c>
      <c r="BM577" s="37" t="s">
        <v>431</v>
      </c>
    </row>
    <row r="578">
      <c r="A578" s="37">
        <v>3385.0</v>
      </c>
      <c r="B578" s="37" t="s">
        <v>507</v>
      </c>
      <c r="C578" s="37" t="s">
        <v>75</v>
      </c>
      <c r="D578" s="37" t="s">
        <v>508</v>
      </c>
      <c r="E578" s="37">
        <v>2009.0</v>
      </c>
      <c r="F578" s="37" t="s">
        <v>509</v>
      </c>
      <c r="G578" s="37" t="s">
        <v>510</v>
      </c>
      <c r="I578" s="37" t="s">
        <v>90</v>
      </c>
      <c r="J578" s="37">
        <v>2000.0</v>
      </c>
      <c r="K578" s="37">
        <v>2.0</v>
      </c>
      <c r="L578" s="37">
        <v>1995.0</v>
      </c>
      <c r="M578" s="37" t="s">
        <v>442</v>
      </c>
      <c r="P578" s="37">
        <v>3.0</v>
      </c>
      <c r="Q578" s="37">
        <v>1.5</v>
      </c>
      <c r="BK578" s="37" t="s">
        <v>134</v>
      </c>
      <c r="BM578" s="37" t="s">
        <v>431</v>
      </c>
    </row>
    <row r="579">
      <c r="A579" s="37">
        <v>3385.0</v>
      </c>
      <c r="B579" s="37" t="s">
        <v>507</v>
      </c>
      <c r="C579" s="37" t="s">
        <v>75</v>
      </c>
      <c r="D579" s="37" t="s">
        <v>508</v>
      </c>
      <c r="E579" s="37">
        <v>2009.0</v>
      </c>
      <c r="F579" s="37" t="s">
        <v>509</v>
      </c>
      <c r="G579" s="37" t="s">
        <v>510</v>
      </c>
      <c r="I579" s="37" t="s">
        <v>90</v>
      </c>
      <c r="J579" s="37">
        <v>2000.0</v>
      </c>
      <c r="K579" s="37">
        <v>14.0</v>
      </c>
      <c r="L579" s="37">
        <v>1995.0</v>
      </c>
      <c r="M579" s="37" t="s">
        <v>442</v>
      </c>
      <c r="P579" s="37">
        <v>0.1</v>
      </c>
      <c r="Q579" s="37">
        <v>2.0</v>
      </c>
      <c r="BK579" s="37" t="s">
        <v>134</v>
      </c>
      <c r="BM579" s="37" t="s">
        <v>431</v>
      </c>
    </row>
    <row r="580">
      <c r="A580" s="37">
        <v>3385.0</v>
      </c>
      <c r="B580" s="37" t="s">
        <v>507</v>
      </c>
      <c r="C580" s="37" t="s">
        <v>75</v>
      </c>
      <c r="D580" s="37" t="s">
        <v>508</v>
      </c>
      <c r="E580" s="37">
        <v>2009.0</v>
      </c>
      <c r="F580" s="37" t="s">
        <v>509</v>
      </c>
      <c r="G580" s="37" t="s">
        <v>510</v>
      </c>
      <c r="I580" s="37" t="s">
        <v>90</v>
      </c>
      <c r="J580" s="37">
        <v>2000.0</v>
      </c>
      <c r="K580" s="37">
        <v>9.0</v>
      </c>
      <c r="L580" s="37">
        <v>1995.0</v>
      </c>
      <c r="M580" s="37" t="s">
        <v>442</v>
      </c>
      <c r="P580" s="37">
        <v>1.0</v>
      </c>
      <c r="Q580" s="37">
        <v>2.0</v>
      </c>
      <c r="BK580" s="37" t="s">
        <v>134</v>
      </c>
      <c r="BM580" s="37" t="s">
        <v>431</v>
      </c>
    </row>
    <row r="581">
      <c r="A581" s="37">
        <v>3385.0</v>
      </c>
      <c r="B581" s="37" t="s">
        <v>507</v>
      </c>
      <c r="C581" s="37" t="s">
        <v>75</v>
      </c>
      <c r="D581" s="37" t="s">
        <v>508</v>
      </c>
      <c r="E581" s="37">
        <v>2009.0</v>
      </c>
      <c r="F581" s="37" t="s">
        <v>509</v>
      </c>
      <c r="G581" s="37" t="s">
        <v>510</v>
      </c>
      <c r="I581" s="37" t="s">
        <v>90</v>
      </c>
      <c r="J581" s="37">
        <v>2000.0</v>
      </c>
      <c r="K581" s="37">
        <v>2.0</v>
      </c>
      <c r="L581" s="37">
        <v>1995.0</v>
      </c>
      <c r="M581" s="37" t="s">
        <v>442</v>
      </c>
      <c r="P581" s="37">
        <v>3.0</v>
      </c>
      <c r="Q581" s="37">
        <v>2.0</v>
      </c>
      <c r="BK581" s="37" t="s">
        <v>134</v>
      </c>
      <c r="BM581" s="37" t="s">
        <v>431</v>
      </c>
    </row>
    <row r="582">
      <c r="A582" s="37">
        <v>1946.0</v>
      </c>
      <c r="B582" s="37" t="s">
        <v>511</v>
      </c>
      <c r="C582" s="45" t="s">
        <v>86</v>
      </c>
      <c r="D582" s="37" t="s">
        <v>512</v>
      </c>
      <c r="E582" s="37">
        <v>2016.0</v>
      </c>
      <c r="F582" s="37" t="s">
        <v>513</v>
      </c>
      <c r="H582" s="37" t="s">
        <v>514</v>
      </c>
      <c r="J582" s="37">
        <v>2015.0</v>
      </c>
      <c r="K582" s="37">
        <v>25.0</v>
      </c>
      <c r="L582" s="37">
        <v>2005.0</v>
      </c>
      <c r="M582" s="37" t="s">
        <v>80</v>
      </c>
      <c r="P582" s="37">
        <v>1.5</v>
      </c>
      <c r="Q582" s="37">
        <v>2.0</v>
      </c>
      <c r="BK582" s="37" t="s">
        <v>515</v>
      </c>
      <c r="BM582" s="37" t="s">
        <v>516</v>
      </c>
    </row>
    <row r="583">
      <c r="A583" s="37">
        <v>1946.0</v>
      </c>
      <c r="B583" s="37" t="s">
        <v>511</v>
      </c>
      <c r="C583" s="45" t="s">
        <v>86</v>
      </c>
      <c r="D583" s="37" t="s">
        <v>512</v>
      </c>
      <c r="E583" s="37">
        <v>2016.0</v>
      </c>
      <c r="F583" s="37" t="s">
        <v>513</v>
      </c>
      <c r="H583" s="37" t="s">
        <v>514</v>
      </c>
      <c r="J583" s="37">
        <v>2050.0</v>
      </c>
      <c r="K583" s="37">
        <v>100.0</v>
      </c>
      <c r="L583" s="37">
        <v>2005.0</v>
      </c>
      <c r="M583" s="37" t="s">
        <v>80</v>
      </c>
      <c r="P583" s="37">
        <v>1.5</v>
      </c>
      <c r="Q583" s="37">
        <v>2.0</v>
      </c>
      <c r="BK583" s="37" t="s">
        <v>515</v>
      </c>
      <c r="BM583" s="37" t="s">
        <v>516</v>
      </c>
    </row>
    <row r="584">
      <c r="A584" s="37">
        <v>1645.0</v>
      </c>
      <c r="B584" s="37" t="s">
        <v>517</v>
      </c>
      <c r="C584" s="37" t="s">
        <v>75</v>
      </c>
      <c r="D584" s="37" t="s">
        <v>518</v>
      </c>
      <c r="E584" s="37">
        <v>2017.0</v>
      </c>
      <c r="F584" s="37" t="s">
        <v>519</v>
      </c>
      <c r="G584" s="37" t="s">
        <v>429</v>
      </c>
      <c r="I584" s="37" t="s">
        <v>79</v>
      </c>
      <c r="J584" s="37">
        <v>2015.0</v>
      </c>
      <c r="K584" s="37">
        <v>23.2</v>
      </c>
      <c r="M584" s="37" t="s">
        <v>80</v>
      </c>
      <c r="N584" s="37">
        <v>17.7</v>
      </c>
      <c r="P584" s="37">
        <v>1.5</v>
      </c>
      <c r="Q584" s="37">
        <v>1.45</v>
      </c>
      <c r="Z584" s="37"/>
      <c r="AA584" s="37">
        <v>1.0</v>
      </c>
      <c r="AD584" s="37">
        <v>1.0</v>
      </c>
      <c r="AJ584" s="37">
        <v>20.4</v>
      </c>
      <c r="AW584" s="37">
        <v>27.0</v>
      </c>
      <c r="BI584" s="37"/>
      <c r="BJ584" s="37">
        <v>1.0</v>
      </c>
      <c r="BK584" s="37" t="s">
        <v>324</v>
      </c>
      <c r="BM584" s="37" t="s">
        <v>520</v>
      </c>
    </row>
    <row r="585">
      <c r="A585" s="37">
        <v>1645.0</v>
      </c>
      <c r="B585" s="37" t="s">
        <v>517</v>
      </c>
      <c r="C585" s="37" t="s">
        <v>75</v>
      </c>
      <c r="D585" s="37" t="s">
        <v>518</v>
      </c>
      <c r="E585" s="37">
        <v>2017.0</v>
      </c>
      <c r="F585" s="37" t="s">
        <v>519</v>
      </c>
      <c r="G585" s="37" t="s">
        <v>429</v>
      </c>
      <c r="I585" s="37" t="s">
        <v>79</v>
      </c>
      <c r="J585" s="37">
        <v>2015.0</v>
      </c>
      <c r="K585" s="37">
        <v>23.2</v>
      </c>
      <c r="M585" s="37" t="s">
        <v>80</v>
      </c>
      <c r="N585" s="37">
        <v>17.7</v>
      </c>
      <c r="P585" s="37">
        <v>1.5</v>
      </c>
      <c r="Q585" s="37">
        <v>1.45</v>
      </c>
      <c r="AA585" s="37">
        <v>1.0</v>
      </c>
      <c r="AD585" s="37">
        <v>1.0</v>
      </c>
      <c r="AJ585" s="37">
        <v>19.6</v>
      </c>
      <c r="AW585" s="37">
        <v>30.0</v>
      </c>
      <c r="BD585" s="37">
        <v>1.0</v>
      </c>
      <c r="BK585" s="37" t="s">
        <v>134</v>
      </c>
    </row>
    <row r="586">
      <c r="A586" s="37">
        <v>1645.0</v>
      </c>
      <c r="B586" s="37" t="s">
        <v>517</v>
      </c>
      <c r="C586" s="37" t="s">
        <v>75</v>
      </c>
      <c r="D586" s="37" t="s">
        <v>518</v>
      </c>
      <c r="E586" s="37">
        <v>2017.0</v>
      </c>
      <c r="F586" s="37" t="s">
        <v>519</v>
      </c>
      <c r="G586" s="37" t="s">
        <v>429</v>
      </c>
      <c r="I586" s="37" t="s">
        <v>79</v>
      </c>
      <c r="J586" s="37">
        <v>2015.0</v>
      </c>
      <c r="K586" s="37">
        <v>23.2</v>
      </c>
      <c r="M586" s="37" t="s">
        <v>80</v>
      </c>
      <c r="N586" s="37">
        <v>17.7</v>
      </c>
      <c r="P586" s="37">
        <v>1.5</v>
      </c>
      <c r="Q586" s="37">
        <v>1.45</v>
      </c>
      <c r="AA586" s="37">
        <v>1.0</v>
      </c>
      <c r="AD586" s="37">
        <v>1.0</v>
      </c>
      <c r="AJ586" s="37">
        <v>8.5</v>
      </c>
      <c r="AW586" s="37">
        <v>42.5</v>
      </c>
      <c r="BC586" s="37">
        <v>1.0</v>
      </c>
      <c r="BK586" s="37" t="s">
        <v>134</v>
      </c>
    </row>
    <row r="587">
      <c r="A587" s="37">
        <v>1645.0</v>
      </c>
      <c r="B587" s="37" t="s">
        <v>517</v>
      </c>
      <c r="C587" s="37" t="s">
        <v>75</v>
      </c>
      <c r="D587" s="37" t="s">
        <v>518</v>
      </c>
      <c r="E587" s="37">
        <v>2017.0</v>
      </c>
      <c r="F587" s="37" t="s">
        <v>519</v>
      </c>
      <c r="G587" s="37" t="s">
        <v>429</v>
      </c>
      <c r="I587" s="37" t="s">
        <v>79</v>
      </c>
      <c r="J587" s="37">
        <v>2015.0</v>
      </c>
      <c r="K587" s="37">
        <v>83.0</v>
      </c>
      <c r="M587" s="37" t="s">
        <v>80</v>
      </c>
      <c r="N587" s="37"/>
      <c r="P587" s="37">
        <v>0.001</v>
      </c>
      <c r="Q587" s="37">
        <v>1.45</v>
      </c>
      <c r="AA587" s="37">
        <v>1.0</v>
      </c>
      <c r="AD587" s="37">
        <v>1.0</v>
      </c>
      <c r="BK587" s="37" t="s">
        <v>134</v>
      </c>
    </row>
    <row r="588">
      <c r="A588" s="37">
        <v>1645.0</v>
      </c>
      <c r="B588" s="37" t="s">
        <v>517</v>
      </c>
      <c r="C588" s="37" t="s">
        <v>75</v>
      </c>
      <c r="D588" s="37" t="s">
        <v>518</v>
      </c>
      <c r="E588" s="37">
        <v>2017.0</v>
      </c>
      <c r="F588" s="37" t="s">
        <v>519</v>
      </c>
      <c r="G588" s="37" t="s">
        <v>429</v>
      </c>
      <c r="I588" s="37" t="s">
        <v>79</v>
      </c>
      <c r="J588" s="37">
        <v>2015.0</v>
      </c>
      <c r="K588" s="37">
        <v>9.1</v>
      </c>
      <c r="M588" s="37" t="s">
        <v>80</v>
      </c>
      <c r="N588" s="37"/>
      <c r="P588" s="37">
        <v>3.0</v>
      </c>
      <c r="Q588" s="37">
        <v>1.45</v>
      </c>
      <c r="AA588" s="37">
        <v>1.0</v>
      </c>
      <c r="AD588" s="37">
        <v>1.0</v>
      </c>
      <c r="BK588" s="37" t="s">
        <v>134</v>
      </c>
    </row>
    <row r="589">
      <c r="A589" s="37">
        <v>2793.0</v>
      </c>
      <c r="B589" s="37" t="s">
        <v>521</v>
      </c>
      <c r="C589" s="37" t="s">
        <v>75</v>
      </c>
      <c r="D589" s="37" t="s">
        <v>522</v>
      </c>
      <c r="E589" s="37">
        <v>2013.0</v>
      </c>
      <c r="F589" s="37" t="s">
        <v>523</v>
      </c>
      <c r="G589" s="37" t="s">
        <v>524</v>
      </c>
      <c r="H589" s="37" t="s">
        <v>525</v>
      </c>
      <c r="I589" s="37" t="s">
        <v>90</v>
      </c>
      <c r="J589" s="37"/>
      <c r="K589" s="37">
        <v>266.0</v>
      </c>
      <c r="L589" s="37">
        <v>2007.0</v>
      </c>
      <c r="M589" s="37" t="s">
        <v>451</v>
      </c>
      <c r="N589" s="37"/>
      <c r="O589" s="37">
        <v>1.0</v>
      </c>
      <c r="P589" s="37"/>
      <c r="Q589" s="37"/>
      <c r="AA589" s="37"/>
      <c r="AD589" s="37"/>
      <c r="BK589" s="37" t="s">
        <v>141</v>
      </c>
    </row>
    <row r="590">
      <c r="A590" s="37">
        <v>2793.0</v>
      </c>
      <c r="B590" s="37" t="s">
        <v>521</v>
      </c>
      <c r="C590" s="37" t="s">
        <v>75</v>
      </c>
      <c r="D590" s="37" t="s">
        <v>522</v>
      </c>
      <c r="E590" s="37">
        <v>2013.0</v>
      </c>
      <c r="F590" s="37" t="s">
        <v>523</v>
      </c>
      <c r="G590" s="37" t="s">
        <v>524</v>
      </c>
      <c r="H590" s="37" t="s">
        <v>525</v>
      </c>
      <c r="I590" s="37" t="s">
        <v>90</v>
      </c>
      <c r="J590" s="37"/>
      <c r="K590" s="37">
        <v>1.0</v>
      </c>
      <c r="L590" s="37">
        <v>2007.0</v>
      </c>
      <c r="M590" s="37" t="s">
        <v>451</v>
      </c>
      <c r="N590" s="37"/>
      <c r="O590" s="37">
        <v>7.0</v>
      </c>
      <c r="BK590" s="37" t="s">
        <v>141</v>
      </c>
    </row>
    <row r="591">
      <c r="A591" s="37">
        <v>2793.0</v>
      </c>
      <c r="B591" s="37" t="s">
        <v>521</v>
      </c>
      <c r="C591" s="37" t="s">
        <v>75</v>
      </c>
      <c r="D591" s="37" t="s">
        <v>522</v>
      </c>
      <c r="E591" s="37">
        <v>2013.0</v>
      </c>
      <c r="F591" s="37" t="s">
        <v>523</v>
      </c>
      <c r="G591" s="37" t="s">
        <v>524</v>
      </c>
      <c r="H591" s="37" t="s">
        <v>525</v>
      </c>
      <c r="I591" s="37" t="s">
        <v>90</v>
      </c>
      <c r="J591" s="37"/>
      <c r="K591" s="37">
        <v>140.0</v>
      </c>
      <c r="L591" s="37">
        <v>2007.0</v>
      </c>
      <c r="M591" s="37" t="s">
        <v>451</v>
      </c>
      <c r="N591" s="37"/>
      <c r="O591" s="37" t="s">
        <v>302</v>
      </c>
      <c r="AJ591" s="37">
        <v>45.0</v>
      </c>
      <c r="AW591" s="37">
        <v>228.0</v>
      </c>
      <c r="BE591" s="37">
        <v>1.0</v>
      </c>
      <c r="BK591" s="37" t="s">
        <v>141</v>
      </c>
      <c r="BM591" s="37" t="s">
        <v>526</v>
      </c>
    </row>
    <row r="592">
      <c r="A592" s="37">
        <v>2896.0</v>
      </c>
      <c r="B592" s="37" t="s">
        <v>527</v>
      </c>
      <c r="C592" s="37" t="s">
        <v>75</v>
      </c>
      <c r="D592" s="37" t="s">
        <v>528</v>
      </c>
      <c r="E592" s="37">
        <v>2013.0</v>
      </c>
      <c r="F592" s="37" t="s">
        <v>529</v>
      </c>
      <c r="G592" s="37"/>
      <c r="H592" s="37" t="s">
        <v>84</v>
      </c>
      <c r="I592" s="37" t="s">
        <v>79</v>
      </c>
      <c r="J592" s="37">
        <v>2012.0</v>
      </c>
      <c r="K592" s="37">
        <v>76.4</v>
      </c>
      <c r="L592" s="37">
        <v>2008.0</v>
      </c>
      <c r="M592" s="37" t="s">
        <v>530</v>
      </c>
      <c r="O592" s="37">
        <v>2.8</v>
      </c>
      <c r="X592" s="37">
        <v>1.0</v>
      </c>
      <c r="Y592" s="37">
        <v>1.0</v>
      </c>
      <c r="AK592" s="37">
        <v>41.0</v>
      </c>
      <c r="AU592" s="37">
        <v>123.0</v>
      </c>
      <c r="BA592" s="37">
        <v>1.0</v>
      </c>
      <c r="BB592" s="37">
        <v>1.0</v>
      </c>
      <c r="BK592" s="37" t="s">
        <v>531</v>
      </c>
      <c r="BM592" s="37" t="s">
        <v>431</v>
      </c>
    </row>
    <row r="593">
      <c r="A593" s="37">
        <v>3371.0</v>
      </c>
      <c r="B593" s="37" t="s">
        <v>532</v>
      </c>
      <c r="C593" s="37" t="s">
        <v>75</v>
      </c>
      <c r="D593" s="37" t="s">
        <v>533</v>
      </c>
      <c r="E593" s="37">
        <v>2009.0</v>
      </c>
      <c r="F593" s="37" t="s">
        <v>534</v>
      </c>
      <c r="G593" s="37" t="s">
        <v>198</v>
      </c>
      <c r="I593" s="37" t="s">
        <v>79</v>
      </c>
      <c r="J593" s="37"/>
      <c r="K593" s="37"/>
      <c r="L593" s="37">
        <v>2007.0</v>
      </c>
      <c r="M593" s="37"/>
      <c r="N593" s="37" t="s">
        <v>535</v>
      </c>
      <c r="O593" s="37" t="s">
        <v>302</v>
      </c>
      <c r="AJ593" s="37" t="s">
        <v>536</v>
      </c>
      <c r="AW593" s="37" t="s">
        <v>537</v>
      </c>
      <c r="AX593" s="37">
        <v>1.0</v>
      </c>
      <c r="BK593" s="37" t="s">
        <v>485</v>
      </c>
      <c r="BM593" s="37" t="s">
        <v>538</v>
      </c>
    </row>
    <row r="594">
      <c r="A594" s="37">
        <v>2794.0</v>
      </c>
      <c r="B594" s="37" t="s">
        <v>539</v>
      </c>
      <c r="C594" s="37" t="s">
        <v>104</v>
      </c>
      <c r="D594" s="37" t="s">
        <v>540</v>
      </c>
      <c r="E594" s="37">
        <v>2013.0</v>
      </c>
      <c r="F594" s="37" t="s">
        <v>541</v>
      </c>
      <c r="G594" s="37" t="s">
        <v>146</v>
      </c>
      <c r="I594" s="37" t="s">
        <v>79</v>
      </c>
      <c r="J594" s="37">
        <v>2005.0</v>
      </c>
      <c r="K594" s="37">
        <v>12.0</v>
      </c>
      <c r="L594" s="37"/>
      <c r="M594" s="37" t="s">
        <v>80</v>
      </c>
      <c r="P594" s="37">
        <v>1.5</v>
      </c>
      <c r="Q594" s="37">
        <v>2.0</v>
      </c>
      <c r="BE594" s="37">
        <v>1.0</v>
      </c>
      <c r="BK594" s="37" t="s">
        <v>430</v>
      </c>
      <c r="BM594" s="37" t="s">
        <v>542</v>
      </c>
    </row>
    <row r="595">
      <c r="A595" s="37">
        <v>2794.0</v>
      </c>
      <c r="B595" s="37" t="s">
        <v>539</v>
      </c>
      <c r="C595" s="37" t="s">
        <v>104</v>
      </c>
      <c r="D595" s="37" t="s">
        <v>540</v>
      </c>
      <c r="E595" s="37">
        <v>2013.0</v>
      </c>
      <c r="F595" s="37" t="s">
        <v>541</v>
      </c>
      <c r="G595" s="37" t="s">
        <v>146</v>
      </c>
      <c r="I595" s="37" t="s">
        <v>79</v>
      </c>
      <c r="J595" s="37">
        <v>2050.0</v>
      </c>
      <c r="K595" s="37">
        <v>30.0</v>
      </c>
      <c r="L595" s="37"/>
      <c r="M595" s="37" t="s">
        <v>80</v>
      </c>
      <c r="P595" s="37">
        <v>1.5</v>
      </c>
      <c r="Q595" s="37">
        <v>2.0</v>
      </c>
      <c r="BE595" s="37">
        <v>1.0</v>
      </c>
      <c r="BK595" s="37" t="s">
        <v>430</v>
      </c>
      <c r="BM595" s="37" t="s">
        <v>542</v>
      </c>
    </row>
    <row r="596">
      <c r="A596" s="37">
        <v>2794.0</v>
      </c>
      <c r="B596" s="37" t="s">
        <v>539</v>
      </c>
      <c r="C596" s="37" t="s">
        <v>104</v>
      </c>
      <c r="D596" s="37" t="s">
        <v>540</v>
      </c>
      <c r="E596" s="37">
        <v>2013.0</v>
      </c>
      <c r="F596" s="37" t="s">
        <v>541</v>
      </c>
      <c r="G596" s="37" t="s">
        <v>146</v>
      </c>
      <c r="I596" s="37" t="s">
        <v>79</v>
      </c>
      <c r="J596" s="37">
        <v>2100.0</v>
      </c>
      <c r="K596" s="37">
        <v>75.0</v>
      </c>
      <c r="L596" s="37"/>
      <c r="M596" s="37" t="s">
        <v>80</v>
      </c>
      <c r="P596" s="37">
        <v>1.5</v>
      </c>
      <c r="Q596" s="37">
        <v>2.0</v>
      </c>
      <c r="AC596" s="37">
        <v>1.0</v>
      </c>
      <c r="BE596" s="37">
        <v>1.0</v>
      </c>
      <c r="BK596" s="37" t="s">
        <v>430</v>
      </c>
      <c r="BM596" s="37" t="s">
        <v>542</v>
      </c>
    </row>
    <row r="597">
      <c r="A597" s="38">
        <v>2794.0</v>
      </c>
      <c r="B597" s="38" t="s">
        <v>539</v>
      </c>
      <c r="C597" s="38" t="s">
        <v>104</v>
      </c>
      <c r="D597" s="38" t="s">
        <v>540</v>
      </c>
      <c r="E597" s="38">
        <v>2013.0</v>
      </c>
      <c r="F597" s="38" t="s">
        <v>541</v>
      </c>
      <c r="G597" s="38" t="s">
        <v>146</v>
      </c>
      <c r="I597" s="38" t="s">
        <v>79</v>
      </c>
      <c r="J597" s="38">
        <v>2005.0</v>
      </c>
      <c r="K597" s="37">
        <v>27.0</v>
      </c>
      <c r="M597" s="38" t="s">
        <v>80</v>
      </c>
      <c r="P597" s="38">
        <v>1.5</v>
      </c>
      <c r="Q597" s="37" t="s">
        <v>543</v>
      </c>
      <c r="AC597" s="37">
        <v>1.0</v>
      </c>
      <c r="BE597" s="38">
        <v>1.0</v>
      </c>
      <c r="BK597" s="37" t="s">
        <v>354</v>
      </c>
      <c r="BM597" s="37" t="s">
        <v>544</v>
      </c>
    </row>
    <row r="598">
      <c r="A598" s="38">
        <v>2794.0</v>
      </c>
      <c r="B598" s="38" t="s">
        <v>539</v>
      </c>
      <c r="C598" s="38" t="s">
        <v>104</v>
      </c>
      <c r="D598" s="38" t="s">
        <v>540</v>
      </c>
      <c r="E598" s="38">
        <v>2013.0</v>
      </c>
      <c r="F598" s="38" t="s">
        <v>541</v>
      </c>
      <c r="G598" s="38" t="s">
        <v>146</v>
      </c>
      <c r="I598" s="38" t="s">
        <v>79</v>
      </c>
      <c r="J598" s="38">
        <v>2050.0</v>
      </c>
      <c r="K598" s="37">
        <v>65.0</v>
      </c>
      <c r="M598" s="38" t="s">
        <v>80</v>
      </c>
      <c r="P598" s="38">
        <v>1.5</v>
      </c>
      <c r="Q598" s="37" t="s">
        <v>543</v>
      </c>
      <c r="AC598" s="37">
        <v>1.0</v>
      </c>
      <c r="BE598" s="38">
        <v>1.0</v>
      </c>
      <c r="BK598" s="37" t="s">
        <v>354</v>
      </c>
      <c r="BM598" s="37" t="s">
        <v>544</v>
      </c>
    </row>
    <row r="599">
      <c r="A599" s="38">
        <v>2794.0</v>
      </c>
      <c r="B599" s="38" t="s">
        <v>539</v>
      </c>
      <c r="C599" s="38" t="s">
        <v>104</v>
      </c>
      <c r="D599" s="38" t="s">
        <v>540</v>
      </c>
      <c r="E599" s="38">
        <v>2013.0</v>
      </c>
      <c r="F599" s="38" t="s">
        <v>541</v>
      </c>
      <c r="G599" s="38" t="s">
        <v>146</v>
      </c>
      <c r="I599" s="38" t="s">
        <v>79</v>
      </c>
      <c r="J599" s="38">
        <v>2100.0</v>
      </c>
      <c r="K599" s="37">
        <v>130.0</v>
      </c>
      <c r="M599" s="38" t="s">
        <v>80</v>
      </c>
      <c r="P599" s="38">
        <v>1.5</v>
      </c>
      <c r="Q599" s="37" t="s">
        <v>543</v>
      </c>
      <c r="BE599" s="38">
        <v>1.0</v>
      </c>
      <c r="BK599" s="37" t="s">
        <v>354</v>
      </c>
      <c r="BM599" s="37" t="s">
        <v>544</v>
      </c>
    </row>
    <row r="600">
      <c r="A600" s="38">
        <v>2794.0</v>
      </c>
      <c r="B600" s="38" t="s">
        <v>539</v>
      </c>
      <c r="C600" s="38" t="s">
        <v>104</v>
      </c>
      <c r="D600" s="38" t="s">
        <v>540</v>
      </c>
      <c r="E600" s="38">
        <v>2013.0</v>
      </c>
      <c r="F600" s="38" t="s">
        <v>541</v>
      </c>
      <c r="G600" s="38" t="s">
        <v>146</v>
      </c>
      <c r="I600" s="38" t="s">
        <v>79</v>
      </c>
      <c r="J600" s="38">
        <v>2005.0</v>
      </c>
      <c r="K600" s="37">
        <v>30.0</v>
      </c>
      <c r="M600" s="38" t="s">
        <v>80</v>
      </c>
      <c r="P600" s="38">
        <v>1.5</v>
      </c>
      <c r="Q600" s="37" t="s">
        <v>543</v>
      </c>
      <c r="AC600" s="37">
        <v>1.0</v>
      </c>
      <c r="BE600" s="38">
        <v>1.0</v>
      </c>
      <c r="BK600" s="37" t="s">
        <v>354</v>
      </c>
      <c r="BM600" s="38" t="s">
        <v>542</v>
      </c>
    </row>
    <row r="601">
      <c r="A601" s="38">
        <v>2794.0</v>
      </c>
      <c r="B601" s="38" t="s">
        <v>539</v>
      </c>
      <c r="C601" s="38" t="s">
        <v>104</v>
      </c>
      <c r="D601" s="38" t="s">
        <v>540</v>
      </c>
      <c r="E601" s="38">
        <v>2013.0</v>
      </c>
      <c r="F601" s="38" t="s">
        <v>541</v>
      </c>
      <c r="G601" s="38" t="s">
        <v>146</v>
      </c>
      <c r="I601" s="38" t="s">
        <v>79</v>
      </c>
      <c r="J601" s="38">
        <v>2050.0</v>
      </c>
      <c r="K601" s="37">
        <v>75.0</v>
      </c>
      <c r="M601" s="38" t="s">
        <v>80</v>
      </c>
      <c r="P601" s="38">
        <v>1.5</v>
      </c>
      <c r="Q601" s="37" t="s">
        <v>543</v>
      </c>
      <c r="AC601" s="37">
        <v>1.0</v>
      </c>
      <c r="BE601" s="38">
        <v>1.0</v>
      </c>
      <c r="BK601" s="37" t="s">
        <v>354</v>
      </c>
      <c r="BM601" s="38" t="s">
        <v>542</v>
      </c>
    </row>
    <row r="602">
      <c r="A602" s="38">
        <v>2794.0</v>
      </c>
      <c r="B602" s="38" t="s">
        <v>539</v>
      </c>
      <c r="C602" s="38" t="s">
        <v>104</v>
      </c>
      <c r="D602" s="38" t="s">
        <v>540</v>
      </c>
      <c r="E602" s="38">
        <v>2013.0</v>
      </c>
      <c r="F602" s="38" t="s">
        <v>541</v>
      </c>
      <c r="G602" s="38" t="s">
        <v>146</v>
      </c>
      <c r="I602" s="38" t="s">
        <v>79</v>
      </c>
      <c r="J602" s="38">
        <v>2100.0</v>
      </c>
      <c r="K602" s="37">
        <v>157.0</v>
      </c>
      <c r="M602" s="38" t="s">
        <v>80</v>
      </c>
      <c r="P602" s="38">
        <v>1.5</v>
      </c>
      <c r="Q602" s="37" t="s">
        <v>543</v>
      </c>
      <c r="BE602" s="38">
        <v>1.0</v>
      </c>
      <c r="BK602" s="37" t="s">
        <v>354</v>
      </c>
      <c r="BM602" s="38" t="s">
        <v>542</v>
      </c>
    </row>
    <row r="603">
      <c r="A603" s="37">
        <v>1609.0</v>
      </c>
      <c r="B603" s="37" t="s">
        <v>545</v>
      </c>
      <c r="C603" s="37" t="s">
        <v>104</v>
      </c>
      <c r="D603" s="37" t="s">
        <v>546</v>
      </c>
      <c r="E603" s="37">
        <v>2017.0</v>
      </c>
      <c r="F603" s="37" t="s">
        <v>547</v>
      </c>
      <c r="G603" s="37" t="s">
        <v>146</v>
      </c>
      <c r="I603" s="37" t="s">
        <v>79</v>
      </c>
      <c r="J603" s="37">
        <v>2015.0</v>
      </c>
      <c r="K603" s="37">
        <v>8.0</v>
      </c>
      <c r="M603" s="37" t="s">
        <v>80</v>
      </c>
      <c r="N603" s="37">
        <v>9.0</v>
      </c>
      <c r="P603" s="37">
        <v>1.5</v>
      </c>
      <c r="Q603" s="37">
        <v>2.0</v>
      </c>
      <c r="AG603" s="37"/>
      <c r="BC603" s="37">
        <v>1.0</v>
      </c>
      <c r="BK603" s="37" t="s">
        <v>134</v>
      </c>
    </row>
    <row r="604">
      <c r="A604" s="37">
        <v>1609.0</v>
      </c>
      <c r="B604" s="37" t="s">
        <v>545</v>
      </c>
      <c r="C604" s="37" t="s">
        <v>104</v>
      </c>
      <c r="D604" s="37" t="s">
        <v>546</v>
      </c>
      <c r="E604" s="37">
        <v>2017.0</v>
      </c>
      <c r="F604" s="37" t="s">
        <v>547</v>
      </c>
      <c r="G604" s="37" t="s">
        <v>146</v>
      </c>
      <c r="I604" s="37" t="s">
        <v>79</v>
      </c>
      <c r="J604" s="37">
        <v>2015.0</v>
      </c>
      <c r="K604" s="37">
        <v>9.0</v>
      </c>
      <c r="M604" s="37" t="s">
        <v>80</v>
      </c>
      <c r="N604" s="37">
        <v>9.0</v>
      </c>
      <c r="P604" s="37">
        <v>1.5</v>
      </c>
      <c r="Q604" s="37">
        <v>2.0</v>
      </c>
      <c r="AG604" s="37"/>
      <c r="BC604" s="37">
        <v>1.0</v>
      </c>
      <c r="BK604" s="37" t="s">
        <v>134</v>
      </c>
    </row>
    <row r="605">
      <c r="A605" s="37">
        <v>1609.0</v>
      </c>
      <c r="B605" s="37" t="s">
        <v>545</v>
      </c>
      <c r="C605" s="37" t="s">
        <v>104</v>
      </c>
      <c r="D605" s="37" t="s">
        <v>546</v>
      </c>
      <c r="E605" s="37">
        <v>2017.0</v>
      </c>
      <c r="F605" s="37" t="s">
        <v>547</v>
      </c>
      <c r="G605" s="37" t="s">
        <v>146</v>
      </c>
      <c r="I605" s="37" t="s">
        <v>79</v>
      </c>
      <c r="J605" s="37">
        <v>2015.0</v>
      </c>
      <c r="K605" s="37">
        <v>11.0</v>
      </c>
      <c r="M605" s="37" t="s">
        <v>80</v>
      </c>
      <c r="N605" s="37">
        <v>9.0</v>
      </c>
      <c r="P605" s="37">
        <v>1.5</v>
      </c>
      <c r="Q605" s="37">
        <v>2.0</v>
      </c>
      <c r="AG605" s="37"/>
      <c r="BC605" s="37">
        <v>1.0</v>
      </c>
      <c r="BK605" s="37" t="s">
        <v>134</v>
      </c>
    </row>
    <row r="606">
      <c r="A606" s="37">
        <v>1609.0</v>
      </c>
      <c r="B606" s="37" t="s">
        <v>545</v>
      </c>
      <c r="C606" s="37" t="s">
        <v>104</v>
      </c>
      <c r="D606" s="37" t="s">
        <v>546</v>
      </c>
      <c r="E606" s="37">
        <v>2017.0</v>
      </c>
      <c r="F606" s="37" t="s">
        <v>547</v>
      </c>
      <c r="G606" s="37" t="s">
        <v>146</v>
      </c>
      <c r="I606" s="37" t="s">
        <v>79</v>
      </c>
      <c r="J606" s="37">
        <v>2050.0</v>
      </c>
      <c r="K606" s="37">
        <v>16.0</v>
      </c>
      <c r="M606" s="37" t="s">
        <v>80</v>
      </c>
      <c r="N606" s="37">
        <v>17.0</v>
      </c>
      <c r="P606" s="37">
        <v>1.5</v>
      </c>
      <c r="Q606" s="37">
        <v>2.0</v>
      </c>
      <c r="AG606" s="37"/>
      <c r="BC606" s="37">
        <v>1.0</v>
      </c>
      <c r="BK606" s="37" t="s">
        <v>134</v>
      </c>
    </row>
    <row r="607">
      <c r="A607" s="37">
        <v>1609.0</v>
      </c>
      <c r="B607" s="37" t="s">
        <v>545</v>
      </c>
      <c r="C607" s="37" t="s">
        <v>104</v>
      </c>
      <c r="D607" s="37" t="s">
        <v>546</v>
      </c>
      <c r="E607" s="37">
        <v>2017.0</v>
      </c>
      <c r="F607" s="37" t="s">
        <v>547</v>
      </c>
      <c r="G607" s="37" t="s">
        <v>146</v>
      </c>
      <c r="I607" s="37" t="s">
        <v>79</v>
      </c>
      <c r="J607" s="37">
        <v>2050.0</v>
      </c>
      <c r="K607" s="37">
        <v>18.0</v>
      </c>
      <c r="M607" s="37" t="s">
        <v>80</v>
      </c>
      <c r="N607" s="37">
        <v>17.0</v>
      </c>
      <c r="P607" s="37">
        <v>1.5</v>
      </c>
      <c r="Q607" s="37">
        <v>2.0</v>
      </c>
      <c r="AG607" s="37"/>
      <c r="BC607" s="37">
        <v>1.0</v>
      </c>
      <c r="BK607" s="37" t="s">
        <v>134</v>
      </c>
    </row>
    <row r="608">
      <c r="A608" s="37">
        <v>1609.0</v>
      </c>
      <c r="B608" s="37" t="s">
        <v>545</v>
      </c>
      <c r="C608" s="37" t="s">
        <v>104</v>
      </c>
      <c r="D608" s="37" t="s">
        <v>546</v>
      </c>
      <c r="E608" s="37">
        <v>2017.0</v>
      </c>
      <c r="F608" s="37" t="s">
        <v>547</v>
      </c>
      <c r="G608" s="37" t="s">
        <v>146</v>
      </c>
      <c r="I608" s="37" t="s">
        <v>79</v>
      </c>
      <c r="J608" s="37">
        <v>2050.0</v>
      </c>
      <c r="K608" s="37">
        <v>20.0</v>
      </c>
      <c r="M608" s="37" t="s">
        <v>80</v>
      </c>
      <c r="N608" s="37">
        <v>17.0</v>
      </c>
      <c r="P608" s="37">
        <v>1.5</v>
      </c>
      <c r="Q608" s="37">
        <v>2.0</v>
      </c>
      <c r="AG608" s="37"/>
      <c r="BC608" s="37">
        <v>1.0</v>
      </c>
      <c r="BK608" s="37" t="s">
        <v>134</v>
      </c>
    </row>
    <row r="609">
      <c r="A609" s="37">
        <v>1609.0</v>
      </c>
      <c r="B609" s="37" t="s">
        <v>545</v>
      </c>
      <c r="C609" s="37" t="s">
        <v>104</v>
      </c>
      <c r="D609" s="37" t="s">
        <v>546</v>
      </c>
      <c r="E609" s="37">
        <v>2017.0</v>
      </c>
      <c r="F609" s="37" t="s">
        <v>547</v>
      </c>
      <c r="G609" s="37" t="s">
        <v>146</v>
      </c>
      <c r="I609" s="37" t="s">
        <v>79</v>
      </c>
      <c r="J609" s="37">
        <v>2100.0</v>
      </c>
      <c r="K609" s="37">
        <v>36.0</v>
      </c>
      <c r="M609" s="37" t="s">
        <v>80</v>
      </c>
      <c r="N609" s="37">
        <v>37.0</v>
      </c>
      <c r="P609" s="37">
        <v>1.5</v>
      </c>
      <c r="Q609" s="37">
        <v>2.0</v>
      </c>
      <c r="AG609" s="37"/>
      <c r="BC609" s="37">
        <v>1.0</v>
      </c>
      <c r="BK609" s="37" t="s">
        <v>134</v>
      </c>
    </row>
    <row r="610">
      <c r="A610" s="37">
        <v>1609.0</v>
      </c>
      <c r="B610" s="37" t="s">
        <v>545</v>
      </c>
      <c r="C610" s="37" t="s">
        <v>104</v>
      </c>
      <c r="D610" s="37" t="s">
        <v>546</v>
      </c>
      <c r="E610" s="37">
        <v>2017.0</v>
      </c>
      <c r="F610" s="37" t="s">
        <v>547</v>
      </c>
      <c r="G610" s="37" t="s">
        <v>146</v>
      </c>
      <c r="I610" s="37" t="s">
        <v>79</v>
      </c>
      <c r="J610" s="37">
        <v>2100.0</v>
      </c>
      <c r="K610" s="37">
        <v>41.0</v>
      </c>
      <c r="M610" s="37" t="s">
        <v>80</v>
      </c>
      <c r="N610" s="37">
        <v>37.0</v>
      </c>
      <c r="P610" s="37">
        <v>1.5</v>
      </c>
      <c r="Q610" s="37">
        <v>2.0</v>
      </c>
      <c r="AG610" s="37"/>
      <c r="BC610" s="37">
        <v>1.0</v>
      </c>
      <c r="BK610" s="37" t="s">
        <v>134</v>
      </c>
    </row>
    <row r="611">
      <c r="A611" s="37">
        <v>1609.0</v>
      </c>
      <c r="B611" s="37" t="s">
        <v>545</v>
      </c>
      <c r="C611" s="37" t="s">
        <v>104</v>
      </c>
      <c r="D611" s="37" t="s">
        <v>546</v>
      </c>
      <c r="E611" s="37">
        <v>2017.0</v>
      </c>
      <c r="F611" s="37" t="s">
        <v>547</v>
      </c>
      <c r="G611" s="37" t="s">
        <v>146</v>
      </c>
      <c r="I611" s="37" t="s">
        <v>79</v>
      </c>
      <c r="J611" s="37">
        <v>2100.0</v>
      </c>
      <c r="K611" s="37">
        <v>46.0</v>
      </c>
      <c r="M611" s="37" t="s">
        <v>80</v>
      </c>
      <c r="N611" s="37">
        <v>37.0</v>
      </c>
      <c r="P611" s="37">
        <v>1.5</v>
      </c>
      <c r="Q611" s="37">
        <v>2.0</v>
      </c>
      <c r="AG611" s="37"/>
      <c r="BC611" s="37">
        <v>1.0</v>
      </c>
      <c r="BK611" s="37" t="s">
        <v>134</v>
      </c>
    </row>
    <row r="612">
      <c r="A612" s="37">
        <v>1609.0</v>
      </c>
      <c r="B612" s="37" t="s">
        <v>545</v>
      </c>
      <c r="C612" s="37" t="s">
        <v>104</v>
      </c>
      <c r="D612" s="37" t="s">
        <v>546</v>
      </c>
      <c r="E612" s="37">
        <v>2017.0</v>
      </c>
      <c r="F612" s="37" t="s">
        <v>547</v>
      </c>
      <c r="G612" s="37" t="s">
        <v>146</v>
      </c>
      <c r="I612" s="37" t="s">
        <v>79</v>
      </c>
      <c r="J612" s="37">
        <v>2015.0</v>
      </c>
      <c r="K612" s="37">
        <v>8.0</v>
      </c>
      <c r="M612" s="37" t="s">
        <v>80</v>
      </c>
      <c r="N612" s="37">
        <v>9.0</v>
      </c>
      <c r="P612" s="37">
        <v>1.5</v>
      </c>
      <c r="Q612" s="37">
        <v>2.0</v>
      </c>
      <c r="AG612" s="37">
        <v>1.0</v>
      </c>
      <c r="BC612" s="37">
        <v>1.0</v>
      </c>
      <c r="BK612" s="37" t="s">
        <v>134</v>
      </c>
    </row>
    <row r="613">
      <c r="A613" s="37">
        <v>1609.0</v>
      </c>
      <c r="B613" s="37" t="s">
        <v>545</v>
      </c>
      <c r="C613" s="37" t="s">
        <v>104</v>
      </c>
      <c r="D613" s="37" t="s">
        <v>546</v>
      </c>
      <c r="E613" s="37">
        <v>2017.0</v>
      </c>
      <c r="F613" s="37" t="s">
        <v>547</v>
      </c>
      <c r="G613" s="37" t="s">
        <v>146</v>
      </c>
      <c r="I613" s="37" t="s">
        <v>79</v>
      </c>
      <c r="J613" s="37">
        <v>2015.0</v>
      </c>
      <c r="K613" s="37">
        <v>9.0</v>
      </c>
      <c r="M613" s="37" t="s">
        <v>80</v>
      </c>
      <c r="N613" s="37">
        <v>9.0</v>
      </c>
      <c r="P613" s="37">
        <v>1.5</v>
      </c>
      <c r="Q613" s="37">
        <v>2.0</v>
      </c>
      <c r="AG613" s="37">
        <v>1.0</v>
      </c>
      <c r="BC613" s="37">
        <v>1.0</v>
      </c>
      <c r="BK613" s="37" t="s">
        <v>134</v>
      </c>
    </row>
    <row r="614">
      <c r="A614" s="37">
        <v>1609.0</v>
      </c>
      <c r="B614" s="37" t="s">
        <v>545</v>
      </c>
      <c r="C614" s="37" t="s">
        <v>104</v>
      </c>
      <c r="D614" s="37" t="s">
        <v>546</v>
      </c>
      <c r="E614" s="37">
        <v>2017.0</v>
      </c>
      <c r="F614" s="37" t="s">
        <v>547</v>
      </c>
      <c r="G614" s="37" t="s">
        <v>146</v>
      </c>
      <c r="I614" s="37" t="s">
        <v>79</v>
      </c>
      <c r="J614" s="37">
        <v>2015.0</v>
      </c>
      <c r="K614" s="37">
        <v>10.0</v>
      </c>
      <c r="M614" s="37" t="s">
        <v>80</v>
      </c>
      <c r="N614" s="37">
        <v>9.0</v>
      </c>
      <c r="P614" s="37">
        <v>1.5</v>
      </c>
      <c r="Q614" s="37">
        <v>2.0</v>
      </c>
      <c r="AG614" s="37">
        <v>1.0</v>
      </c>
      <c r="BC614" s="37">
        <v>1.0</v>
      </c>
      <c r="BK614" s="37" t="s">
        <v>134</v>
      </c>
    </row>
    <row r="615">
      <c r="A615" s="37">
        <v>1609.0</v>
      </c>
      <c r="B615" s="37" t="s">
        <v>545</v>
      </c>
      <c r="C615" s="37" t="s">
        <v>104</v>
      </c>
      <c r="D615" s="37" t="s">
        <v>546</v>
      </c>
      <c r="E615" s="37">
        <v>2017.0</v>
      </c>
      <c r="F615" s="37" t="s">
        <v>547</v>
      </c>
      <c r="G615" s="37" t="s">
        <v>146</v>
      </c>
      <c r="I615" s="37" t="s">
        <v>79</v>
      </c>
      <c r="J615" s="37">
        <v>2050.0</v>
      </c>
      <c r="K615" s="37">
        <v>16.0</v>
      </c>
      <c r="M615" s="37" t="s">
        <v>80</v>
      </c>
      <c r="N615" s="37">
        <v>17.0</v>
      </c>
      <c r="P615" s="37">
        <v>1.5</v>
      </c>
      <c r="Q615" s="37">
        <v>2.0</v>
      </c>
      <c r="AG615" s="37">
        <v>1.0</v>
      </c>
      <c r="BC615" s="37">
        <v>1.0</v>
      </c>
      <c r="BK615" s="37" t="s">
        <v>134</v>
      </c>
    </row>
    <row r="616">
      <c r="A616" s="37">
        <v>1609.0</v>
      </c>
      <c r="B616" s="37" t="s">
        <v>545</v>
      </c>
      <c r="C616" s="37" t="s">
        <v>104</v>
      </c>
      <c r="D616" s="37" t="s">
        <v>546</v>
      </c>
      <c r="E616" s="37">
        <v>2017.0</v>
      </c>
      <c r="F616" s="37" t="s">
        <v>547</v>
      </c>
      <c r="G616" s="37" t="s">
        <v>146</v>
      </c>
      <c r="I616" s="37" t="s">
        <v>79</v>
      </c>
      <c r="J616" s="37">
        <v>2050.0</v>
      </c>
      <c r="K616" s="37">
        <v>17.0</v>
      </c>
      <c r="M616" s="37" t="s">
        <v>80</v>
      </c>
      <c r="N616" s="37">
        <v>17.0</v>
      </c>
      <c r="P616" s="37">
        <v>1.5</v>
      </c>
      <c r="Q616" s="37">
        <v>2.0</v>
      </c>
      <c r="AG616" s="37">
        <v>1.0</v>
      </c>
      <c r="BC616" s="37">
        <v>1.0</v>
      </c>
      <c r="BK616" s="37" t="s">
        <v>134</v>
      </c>
    </row>
    <row r="617">
      <c r="A617" s="37">
        <v>1609.0</v>
      </c>
      <c r="B617" s="37" t="s">
        <v>545</v>
      </c>
      <c r="C617" s="37" t="s">
        <v>104</v>
      </c>
      <c r="D617" s="37" t="s">
        <v>546</v>
      </c>
      <c r="E617" s="37">
        <v>2017.0</v>
      </c>
      <c r="F617" s="37" t="s">
        <v>547</v>
      </c>
      <c r="G617" s="37" t="s">
        <v>146</v>
      </c>
      <c r="I617" s="37" t="s">
        <v>79</v>
      </c>
      <c r="J617" s="37">
        <v>2050.0</v>
      </c>
      <c r="K617" s="37">
        <v>19.0</v>
      </c>
      <c r="M617" s="37" t="s">
        <v>80</v>
      </c>
      <c r="N617" s="37">
        <v>17.0</v>
      </c>
      <c r="P617" s="37">
        <v>1.5</v>
      </c>
      <c r="Q617" s="37">
        <v>2.0</v>
      </c>
      <c r="AG617" s="37">
        <v>1.0</v>
      </c>
      <c r="BC617" s="37">
        <v>1.0</v>
      </c>
      <c r="BK617" s="37" t="s">
        <v>134</v>
      </c>
    </row>
    <row r="618">
      <c r="A618" s="37">
        <v>1609.0</v>
      </c>
      <c r="B618" s="37" t="s">
        <v>545</v>
      </c>
      <c r="C618" s="37" t="s">
        <v>104</v>
      </c>
      <c r="D618" s="37" t="s">
        <v>546</v>
      </c>
      <c r="E618" s="37">
        <v>2017.0</v>
      </c>
      <c r="F618" s="37" t="s">
        <v>547</v>
      </c>
      <c r="G618" s="37" t="s">
        <v>146</v>
      </c>
      <c r="I618" s="37" t="s">
        <v>79</v>
      </c>
      <c r="J618" s="37">
        <v>2100.0</v>
      </c>
      <c r="K618" s="37">
        <v>37.0</v>
      </c>
      <c r="M618" s="37" t="s">
        <v>80</v>
      </c>
      <c r="N618" s="37">
        <v>37.0</v>
      </c>
      <c r="P618" s="37">
        <v>1.5</v>
      </c>
      <c r="Q618" s="37">
        <v>2.0</v>
      </c>
      <c r="AG618" s="37">
        <v>1.0</v>
      </c>
      <c r="BC618" s="37">
        <v>1.0</v>
      </c>
      <c r="BK618" s="37" t="s">
        <v>134</v>
      </c>
    </row>
    <row r="619">
      <c r="A619" s="37">
        <v>1609.0</v>
      </c>
      <c r="B619" s="37" t="s">
        <v>545</v>
      </c>
      <c r="C619" s="37" t="s">
        <v>104</v>
      </c>
      <c r="D619" s="37" t="s">
        <v>546</v>
      </c>
      <c r="E619" s="37">
        <v>2017.0</v>
      </c>
      <c r="F619" s="37" t="s">
        <v>547</v>
      </c>
      <c r="G619" s="37" t="s">
        <v>146</v>
      </c>
      <c r="I619" s="37" t="s">
        <v>79</v>
      </c>
      <c r="J619" s="37">
        <v>2100.0</v>
      </c>
      <c r="K619" s="37">
        <v>38.0</v>
      </c>
      <c r="M619" s="37" t="s">
        <v>80</v>
      </c>
      <c r="N619" s="37">
        <v>37.0</v>
      </c>
      <c r="P619" s="37">
        <v>1.5</v>
      </c>
      <c r="Q619" s="37">
        <v>2.0</v>
      </c>
      <c r="AG619" s="37">
        <v>1.0</v>
      </c>
      <c r="BC619" s="37">
        <v>1.0</v>
      </c>
      <c r="BK619" s="37" t="s">
        <v>134</v>
      </c>
    </row>
    <row r="620">
      <c r="A620" s="37">
        <v>1609.0</v>
      </c>
      <c r="B620" s="37" t="s">
        <v>545</v>
      </c>
      <c r="C620" s="37" t="s">
        <v>104</v>
      </c>
      <c r="D620" s="37" t="s">
        <v>546</v>
      </c>
      <c r="E620" s="37">
        <v>2017.0</v>
      </c>
      <c r="F620" s="37" t="s">
        <v>547</v>
      </c>
      <c r="G620" s="37" t="s">
        <v>146</v>
      </c>
      <c r="I620" s="37" t="s">
        <v>79</v>
      </c>
      <c r="J620" s="37">
        <v>2100.0</v>
      </c>
      <c r="K620" s="37">
        <v>40.0</v>
      </c>
      <c r="M620" s="37" t="s">
        <v>80</v>
      </c>
      <c r="N620" s="37">
        <v>37.0</v>
      </c>
      <c r="P620" s="37">
        <v>1.5</v>
      </c>
      <c r="Q620" s="37">
        <v>2.0</v>
      </c>
      <c r="AG620" s="37">
        <v>1.0</v>
      </c>
      <c r="BC620" s="37">
        <v>1.0</v>
      </c>
      <c r="BK620" s="37" t="s">
        <v>134</v>
      </c>
    </row>
    <row r="621">
      <c r="A621" s="37">
        <v>1609.0</v>
      </c>
      <c r="B621" s="37" t="s">
        <v>545</v>
      </c>
      <c r="C621" s="37" t="s">
        <v>104</v>
      </c>
      <c r="D621" s="37" t="s">
        <v>546</v>
      </c>
      <c r="E621" s="37">
        <v>2017.0</v>
      </c>
      <c r="F621" s="37" t="s">
        <v>547</v>
      </c>
      <c r="G621" s="37" t="s">
        <v>146</v>
      </c>
      <c r="I621" s="37" t="s">
        <v>79</v>
      </c>
      <c r="J621" s="37">
        <v>2015.0</v>
      </c>
      <c r="K621" s="37">
        <v>54.0</v>
      </c>
      <c r="M621" s="37" t="s">
        <v>80</v>
      </c>
      <c r="N621" s="37"/>
      <c r="P621" s="37">
        <v>1.5</v>
      </c>
      <c r="Q621" s="37">
        <v>2.0</v>
      </c>
      <c r="R621" s="37">
        <v>1.0</v>
      </c>
      <c r="AG621" s="37"/>
      <c r="BC621" s="37">
        <v>1.0</v>
      </c>
      <c r="BK621" s="37" t="s">
        <v>282</v>
      </c>
    </row>
    <row r="622">
      <c r="A622" s="37">
        <v>1609.0</v>
      </c>
      <c r="B622" s="37" t="s">
        <v>545</v>
      </c>
      <c r="C622" s="37" t="s">
        <v>104</v>
      </c>
      <c r="D622" s="37" t="s">
        <v>546</v>
      </c>
      <c r="E622" s="37">
        <v>2017.0</v>
      </c>
      <c r="F622" s="37" t="s">
        <v>547</v>
      </c>
      <c r="G622" s="37" t="s">
        <v>146</v>
      </c>
      <c r="I622" s="37" t="s">
        <v>79</v>
      </c>
      <c r="J622" s="37">
        <v>2050.0</v>
      </c>
      <c r="K622" s="37">
        <v>164.0</v>
      </c>
      <c r="M622" s="37" t="s">
        <v>80</v>
      </c>
      <c r="N622" s="37"/>
      <c r="P622" s="37">
        <v>1.5</v>
      </c>
      <c r="Q622" s="37">
        <v>2.0</v>
      </c>
      <c r="R622" s="37">
        <v>1.0</v>
      </c>
      <c r="AG622" s="37"/>
      <c r="BC622" s="37">
        <v>1.0</v>
      </c>
      <c r="BK622" s="37" t="s">
        <v>282</v>
      </c>
    </row>
    <row r="623">
      <c r="A623" s="37">
        <v>1609.0</v>
      </c>
      <c r="B623" s="37" t="s">
        <v>545</v>
      </c>
      <c r="C623" s="37" t="s">
        <v>104</v>
      </c>
      <c r="D623" s="37" t="s">
        <v>546</v>
      </c>
      <c r="E623" s="37">
        <v>2017.0</v>
      </c>
      <c r="F623" s="37" t="s">
        <v>547</v>
      </c>
      <c r="G623" s="37" t="s">
        <v>146</v>
      </c>
      <c r="I623" s="37" t="s">
        <v>79</v>
      </c>
      <c r="J623" s="37">
        <v>2015.0</v>
      </c>
      <c r="K623" s="37">
        <v>14.0</v>
      </c>
      <c r="M623" s="37" t="s">
        <v>80</v>
      </c>
      <c r="N623" s="37"/>
      <c r="P623" s="37">
        <v>1.5</v>
      </c>
      <c r="Q623" s="37">
        <v>2.0</v>
      </c>
      <c r="R623" s="37">
        <v>1.0</v>
      </c>
      <c r="AG623" s="37">
        <v>1.0</v>
      </c>
      <c r="BC623" s="37">
        <v>1.0</v>
      </c>
      <c r="BK623" s="37" t="s">
        <v>282</v>
      </c>
    </row>
    <row r="624">
      <c r="A624" s="37">
        <v>1609.0</v>
      </c>
      <c r="B624" s="37" t="s">
        <v>545</v>
      </c>
      <c r="C624" s="37" t="s">
        <v>104</v>
      </c>
      <c r="D624" s="37" t="s">
        <v>546</v>
      </c>
      <c r="E624" s="37">
        <v>2017.0</v>
      </c>
      <c r="F624" s="37" t="s">
        <v>547</v>
      </c>
      <c r="G624" s="37" t="s">
        <v>146</v>
      </c>
      <c r="I624" s="37" t="s">
        <v>79</v>
      </c>
      <c r="J624" s="37">
        <v>2050.0</v>
      </c>
      <c r="K624" s="37">
        <v>27.0</v>
      </c>
      <c r="M624" s="37" t="s">
        <v>80</v>
      </c>
      <c r="N624" s="37"/>
      <c r="P624" s="37">
        <v>1.5</v>
      </c>
      <c r="Q624" s="37">
        <v>2.0</v>
      </c>
      <c r="R624" s="37">
        <v>1.0</v>
      </c>
      <c r="AG624" s="37">
        <v>1.0</v>
      </c>
      <c r="BC624" s="37">
        <v>1.0</v>
      </c>
      <c r="BK624" s="37" t="s">
        <v>282</v>
      </c>
    </row>
    <row r="625">
      <c r="A625" s="37">
        <v>546.0</v>
      </c>
      <c r="B625" s="37" t="s">
        <v>548</v>
      </c>
      <c r="C625" s="37" t="s">
        <v>75</v>
      </c>
      <c r="D625" s="37" t="s">
        <v>220</v>
      </c>
      <c r="E625" s="37">
        <v>2019.0</v>
      </c>
      <c r="F625" s="37" t="s">
        <v>549</v>
      </c>
      <c r="J625" s="37">
        <v>2015.0</v>
      </c>
      <c r="K625" s="37">
        <v>6.55</v>
      </c>
      <c r="M625" s="37" t="s">
        <v>550</v>
      </c>
      <c r="P625" s="37">
        <v>1.0</v>
      </c>
      <c r="Q625" s="37">
        <v>1.0</v>
      </c>
      <c r="AJ625" s="37">
        <v>4.0</v>
      </c>
      <c r="AW625" s="37">
        <v>15.14</v>
      </c>
      <c r="AX625" s="37">
        <v>1.0</v>
      </c>
      <c r="AY625" s="37">
        <v>1.0</v>
      </c>
      <c r="AZ625" s="37">
        <v>1.0</v>
      </c>
      <c r="BK625" s="37" t="s">
        <v>551</v>
      </c>
      <c r="BM625" s="37" t="s">
        <v>552</v>
      </c>
    </row>
    <row r="626">
      <c r="A626" s="37">
        <v>546.0</v>
      </c>
      <c r="B626" s="37" t="s">
        <v>548</v>
      </c>
      <c r="C626" s="37" t="s">
        <v>75</v>
      </c>
      <c r="D626" s="37" t="s">
        <v>220</v>
      </c>
      <c r="E626" s="37">
        <v>2019.0</v>
      </c>
      <c r="F626" s="37" t="s">
        <v>549</v>
      </c>
      <c r="J626" s="37">
        <v>2015.0</v>
      </c>
      <c r="K626" s="37">
        <v>6.55</v>
      </c>
      <c r="M626" s="37" t="s">
        <v>550</v>
      </c>
      <c r="P626" s="37">
        <v>1.0</v>
      </c>
      <c r="Q626" s="37">
        <v>1.0</v>
      </c>
      <c r="AJ626" s="37">
        <v>0.37</v>
      </c>
      <c r="AW626" s="37">
        <v>23.52</v>
      </c>
      <c r="AX626" s="37"/>
      <c r="AY626" s="37"/>
      <c r="AZ626" s="37"/>
      <c r="BC626" s="37">
        <v>1.0</v>
      </c>
      <c r="BK626" s="37" t="s">
        <v>553</v>
      </c>
      <c r="BM626" s="37" t="s">
        <v>552</v>
      </c>
    </row>
    <row r="627">
      <c r="A627" s="37">
        <v>546.0</v>
      </c>
      <c r="B627" s="37" t="s">
        <v>548</v>
      </c>
      <c r="C627" s="37" t="s">
        <v>75</v>
      </c>
      <c r="D627" s="37" t="s">
        <v>220</v>
      </c>
      <c r="E627" s="37">
        <v>2019.0</v>
      </c>
      <c r="F627" s="37" t="s">
        <v>549</v>
      </c>
      <c r="J627" s="37">
        <v>2015.0</v>
      </c>
      <c r="K627" s="37">
        <v>6.55</v>
      </c>
      <c r="M627" s="37" t="s">
        <v>550</v>
      </c>
      <c r="P627" s="37">
        <v>1.0</v>
      </c>
      <c r="Q627" s="37">
        <v>1.0</v>
      </c>
      <c r="AJ627" s="37">
        <v>8.48</v>
      </c>
      <c r="AW627" s="37">
        <v>5969.0</v>
      </c>
      <c r="AX627" s="37"/>
      <c r="AY627" s="37"/>
      <c r="AZ627" s="37"/>
      <c r="BG627" s="37">
        <v>1.0</v>
      </c>
      <c r="BK627" s="37" t="s">
        <v>553</v>
      </c>
      <c r="BM627" s="37" t="s">
        <v>552</v>
      </c>
    </row>
    <row r="628">
      <c r="A628" s="37">
        <v>546.0</v>
      </c>
      <c r="B628" s="37" t="s">
        <v>548</v>
      </c>
      <c r="C628" s="37" t="s">
        <v>75</v>
      </c>
      <c r="D628" s="37" t="s">
        <v>220</v>
      </c>
      <c r="E628" s="37">
        <v>2019.0</v>
      </c>
      <c r="F628" s="37" t="s">
        <v>549</v>
      </c>
      <c r="J628" s="37">
        <v>2015.0</v>
      </c>
      <c r="K628" s="37">
        <v>8.16</v>
      </c>
      <c r="M628" s="37" t="s">
        <v>550</v>
      </c>
      <c r="P628" s="37">
        <v>0.1</v>
      </c>
      <c r="Q628" s="37">
        <v>1.0</v>
      </c>
      <c r="BK628" s="37" t="s">
        <v>554</v>
      </c>
      <c r="BM628" s="37" t="s">
        <v>552</v>
      </c>
    </row>
    <row r="629">
      <c r="A629" s="37">
        <v>546.0</v>
      </c>
      <c r="B629" s="37" t="s">
        <v>548</v>
      </c>
      <c r="C629" s="37" t="s">
        <v>75</v>
      </c>
      <c r="D629" s="37" t="s">
        <v>220</v>
      </c>
      <c r="E629" s="37">
        <v>2019.0</v>
      </c>
      <c r="F629" s="37" t="s">
        <v>549</v>
      </c>
      <c r="J629" s="37">
        <v>2015.0</v>
      </c>
      <c r="K629" s="37">
        <v>3.18</v>
      </c>
      <c r="M629" s="37" t="s">
        <v>550</v>
      </c>
      <c r="P629" s="37">
        <v>5.0</v>
      </c>
      <c r="Q629" s="37">
        <v>1.0</v>
      </c>
      <c r="BK629" s="37" t="s">
        <v>554</v>
      </c>
      <c r="BM629" s="37" t="s">
        <v>552</v>
      </c>
    </row>
    <row r="630">
      <c r="A630" s="37">
        <v>546.0</v>
      </c>
      <c r="B630" s="37" t="s">
        <v>548</v>
      </c>
      <c r="C630" s="37" t="s">
        <v>75</v>
      </c>
      <c r="D630" s="37" t="s">
        <v>220</v>
      </c>
      <c r="E630" s="37">
        <v>2019.0</v>
      </c>
      <c r="F630" s="37" t="s">
        <v>549</v>
      </c>
      <c r="J630" s="37">
        <v>2015.0</v>
      </c>
      <c r="K630" s="37">
        <v>10.55</v>
      </c>
      <c r="M630" s="37" t="s">
        <v>550</v>
      </c>
      <c r="P630" s="37">
        <v>1.0</v>
      </c>
      <c r="Q630" s="37">
        <v>0.5</v>
      </c>
      <c r="BK630" s="37" t="s">
        <v>555</v>
      </c>
      <c r="BM630" s="37" t="s">
        <v>552</v>
      </c>
    </row>
    <row r="631">
      <c r="A631" s="37">
        <v>546.0</v>
      </c>
      <c r="B631" s="37" t="s">
        <v>548</v>
      </c>
      <c r="C631" s="37" t="s">
        <v>75</v>
      </c>
      <c r="D631" s="37" t="s">
        <v>220</v>
      </c>
      <c r="E631" s="37">
        <v>2019.0</v>
      </c>
      <c r="F631" s="37" t="s">
        <v>549</v>
      </c>
      <c r="J631" s="37">
        <v>2015.0</v>
      </c>
      <c r="K631" s="37">
        <v>2.48</v>
      </c>
      <c r="M631" s="37" t="s">
        <v>550</v>
      </c>
      <c r="P631" s="37">
        <v>1.0</v>
      </c>
      <c r="Q631" s="37">
        <v>2.5</v>
      </c>
      <c r="BK631" s="37" t="s">
        <v>555</v>
      </c>
      <c r="BM631" s="37" t="s">
        <v>552</v>
      </c>
    </row>
    <row r="632">
      <c r="A632" s="37">
        <v>546.0</v>
      </c>
      <c r="B632" s="37" t="s">
        <v>548</v>
      </c>
      <c r="C632" s="37" t="s">
        <v>75</v>
      </c>
      <c r="D632" s="37" t="s">
        <v>220</v>
      </c>
      <c r="E632" s="37">
        <v>2019.0</v>
      </c>
      <c r="F632" s="37" t="s">
        <v>549</v>
      </c>
      <c r="J632" s="37">
        <v>2015.0</v>
      </c>
      <c r="K632" s="37">
        <v>7.84</v>
      </c>
      <c r="M632" s="37" t="s">
        <v>550</v>
      </c>
      <c r="O632" s="37">
        <v>4.8</v>
      </c>
      <c r="P632" s="37"/>
      <c r="Q632" s="37"/>
      <c r="BK632" s="37" t="s">
        <v>556</v>
      </c>
      <c r="BM632" s="37" t="s">
        <v>552</v>
      </c>
    </row>
    <row r="633">
      <c r="A633" s="37">
        <v>546.0</v>
      </c>
      <c r="B633" s="37" t="s">
        <v>548</v>
      </c>
      <c r="C633" s="37" t="s">
        <v>75</v>
      </c>
      <c r="D633" s="37" t="s">
        <v>220</v>
      </c>
      <c r="E633" s="37">
        <v>2019.0</v>
      </c>
      <c r="F633" s="37" t="s">
        <v>549</v>
      </c>
      <c r="J633" s="37">
        <v>2015.0</v>
      </c>
      <c r="K633" s="37">
        <v>6.55</v>
      </c>
      <c r="M633" s="37" t="s">
        <v>550</v>
      </c>
      <c r="O633" s="37">
        <v>5.7</v>
      </c>
      <c r="P633" s="37"/>
      <c r="Q633" s="37"/>
      <c r="BK633" s="37" t="s">
        <v>556</v>
      </c>
      <c r="BM633" s="37" t="s">
        <v>552</v>
      </c>
    </row>
    <row r="634">
      <c r="A634" s="37">
        <v>546.0</v>
      </c>
      <c r="B634" s="37" t="s">
        <v>548</v>
      </c>
      <c r="C634" s="37" t="s">
        <v>75</v>
      </c>
      <c r="D634" s="37" t="s">
        <v>220</v>
      </c>
      <c r="E634" s="37">
        <v>2019.0</v>
      </c>
      <c r="F634" s="37" t="s">
        <v>549</v>
      </c>
      <c r="J634" s="37">
        <v>2015.0</v>
      </c>
      <c r="K634" s="37">
        <v>39.62</v>
      </c>
      <c r="M634" s="37" t="s">
        <v>550</v>
      </c>
      <c r="O634" s="37"/>
      <c r="P634" s="37">
        <v>1.0</v>
      </c>
      <c r="Q634" s="37">
        <v>1.0</v>
      </c>
      <c r="BK634" s="37" t="s">
        <v>557</v>
      </c>
      <c r="BM634" s="37" t="s">
        <v>552</v>
      </c>
    </row>
    <row r="635">
      <c r="A635" s="37">
        <v>2562.0</v>
      </c>
      <c r="B635" s="37" t="s">
        <v>558</v>
      </c>
      <c r="C635" s="37" t="s">
        <v>75</v>
      </c>
      <c r="D635" s="37" t="s">
        <v>559</v>
      </c>
      <c r="E635" s="37">
        <v>2014.0</v>
      </c>
      <c r="F635" s="37" t="s">
        <v>560</v>
      </c>
      <c r="G635" s="37" t="s">
        <v>146</v>
      </c>
      <c r="I635" s="37" t="s">
        <v>90</v>
      </c>
      <c r="J635" s="37">
        <v>2010.0</v>
      </c>
      <c r="K635" s="37">
        <v>160.0</v>
      </c>
      <c r="L635" s="37">
        <v>2007.0</v>
      </c>
      <c r="M635" s="37" t="s">
        <v>561</v>
      </c>
      <c r="N635" s="37">
        <v>34.0</v>
      </c>
      <c r="O635" s="37">
        <v>3.0</v>
      </c>
      <c r="AB635" s="37">
        <v>1.0</v>
      </c>
      <c r="AJ635" s="37">
        <v>51.0</v>
      </c>
      <c r="AW635" s="37">
        <v>320.0</v>
      </c>
      <c r="BE635" s="37">
        <v>1.0</v>
      </c>
      <c r="BK635" s="37" t="s">
        <v>324</v>
      </c>
    </row>
    <row r="636">
      <c r="A636" s="37">
        <v>2562.0</v>
      </c>
      <c r="B636" s="37" t="s">
        <v>558</v>
      </c>
      <c r="C636" s="37" t="s">
        <v>75</v>
      </c>
      <c r="D636" s="37" t="s">
        <v>559</v>
      </c>
      <c r="E636" s="37">
        <v>2014.0</v>
      </c>
      <c r="F636" s="37" t="s">
        <v>560</v>
      </c>
      <c r="G636" s="37" t="s">
        <v>146</v>
      </c>
      <c r="I636" s="37" t="s">
        <v>90</v>
      </c>
      <c r="J636" s="37">
        <v>2010.0</v>
      </c>
      <c r="K636" s="37">
        <v>96.0</v>
      </c>
      <c r="L636" s="37">
        <v>2007.0</v>
      </c>
      <c r="M636" s="37" t="s">
        <v>100</v>
      </c>
      <c r="N636" s="37">
        <v>25.0</v>
      </c>
      <c r="O636" s="37">
        <v>3.0</v>
      </c>
      <c r="AB636" s="37">
        <v>1.0</v>
      </c>
      <c r="AJ636" s="37">
        <v>34.0</v>
      </c>
      <c r="AW636" s="37">
        <v>230.0</v>
      </c>
      <c r="BE636" s="37">
        <v>1.0</v>
      </c>
      <c r="BK636" s="37" t="s">
        <v>324</v>
      </c>
    </row>
    <row r="637">
      <c r="A637" s="37">
        <v>2562.0</v>
      </c>
      <c r="B637" s="37" t="s">
        <v>558</v>
      </c>
      <c r="C637" s="37" t="s">
        <v>75</v>
      </c>
      <c r="D637" s="37" t="s">
        <v>559</v>
      </c>
      <c r="E637" s="37">
        <v>2014.0</v>
      </c>
      <c r="F637" s="37" t="s">
        <v>560</v>
      </c>
      <c r="G637" s="37" t="s">
        <v>146</v>
      </c>
      <c r="I637" s="37" t="s">
        <v>90</v>
      </c>
      <c r="J637" s="37">
        <v>2010.0</v>
      </c>
      <c r="K637" s="37">
        <v>71.0</v>
      </c>
      <c r="L637" s="37">
        <v>2007.0</v>
      </c>
      <c r="M637" s="37" t="s">
        <v>100</v>
      </c>
      <c r="N637" s="37">
        <v>16.0</v>
      </c>
      <c r="O637" s="37"/>
      <c r="P637" s="37">
        <v>1.0</v>
      </c>
      <c r="Q637" s="37">
        <v>2.0</v>
      </c>
      <c r="AB637" s="37">
        <v>1.0</v>
      </c>
      <c r="AJ637" s="37">
        <v>21.0</v>
      </c>
      <c r="AW637" s="37">
        <v>610.0</v>
      </c>
      <c r="BE637" s="37">
        <v>1.0</v>
      </c>
      <c r="BK637" s="37" t="s">
        <v>324</v>
      </c>
    </row>
    <row r="638">
      <c r="A638" s="37">
        <v>2562.0</v>
      </c>
      <c r="B638" s="37" t="s">
        <v>558</v>
      </c>
      <c r="C638" s="37" t="s">
        <v>75</v>
      </c>
      <c r="D638" s="37" t="s">
        <v>559</v>
      </c>
      <c r="E638" s="37">
        <v>2014.0</v>
      </c>
      <c r="F638" s="37" t="s">
        <v>560</v>
      </c>
      <c r="G638" s="37" t="s">
        <v>146</v>
      </c>
      <c r="I638" s="37" t="s">
        <v>90</v>
      </c>
      <c r="J638" s="37">
        <v>2010.0</v>
      </c>
      <c r="K638" s="37">
        <v>1300.0</v>
      </c>
      <c r="L638" s="37">
        <v>2007.0</v>
      </c>
      <c r="M638" s="37" t="s">
        <v>100</v>
      </c>
      <c r="N638" s="37">
        <v>120.0</v>
      </c>
      <c r="O638" s="37"/>
      <c r="P638" s="37">
        <v>0.0</v>
      </c>
      <c r="Q638" s="37">
        <v>1.0</v>
      </c>
      <c r="AB638" s="37">
        <v>1.0</v>
      </c>
      <c r="AJ638" s="37">
        <v>270.0</v>
      </c>
      <c r="AW638" s="37">
        <v>3800.0</v>
      </c>
      <c r="BE638" s="37">
        <v>1.0</v>
      </c>
      <c r="BK638" s="37" t="s">
        <v>324</v>
      </c>
    </row>
    <row r="639">
      <c r="A639" s="37">
        <v>2562.0</v>
      </c>
      <c r="B639" s="37" t="s">
        <v>558</v>
      </c>
      <c r="C639" s="37" t="s">
        <v>75</v>
      </c>
      <c r="D639" s="37" t="s">
        <v>559</v>
      </c>
      <c r="E639" s="37">
        <v>2014.0</v>
      </c>
      <c r="F639" s="37" t="s">
        <v>560</v>
      </c>
      <c r="G639" s="37" t="s">
        <v>146</v>
      </c>
      <c r="I639" s="37" t="s">
        <v>90</v>
      </c>
      <c r="J639" s="37">
        <v>2010.0</v>
      </c>
      <c r="K639" s="37">
        <v>150.0</v>
      </c>
      <c r="L639" s="37">
        <v>2007.0</v>
      </c>
      <c r="M639" s="37" t="s">
        <v>100</v>
      </c>
      <c r="N639" s="37">
        <v>29.0</v>
      </c>
      <c r="O639" s="37"/>
      <c r="P639" s="37">
        <v>1.0</v>
      </c>
      <c r="Q639" s="37">
        <v>2.0</v>
      </c>
      <c r="X639" s="37">
        <v>1.0</v>
      </c>
      <c r="AB639" s="37">
        <v>1.0</v>
      </c>
      <c r="AJ639" s="37">
        <v>34.0</v>
      </c>
      <c r="AW639" s="37">
        <v>3800.0</v>
      </c>
      <c r="BE639" s="37">
        <v>1.0</v>
      </c>
      <c r="BK639" s="37" t="s">
        <v>324</v>
      </c>
    </row>
    <row r="640">
      <c r="A640" s="37">
        <v>3151.0</v>
      </c>
      <c r="B640" s="37" t="s">
        <v>562</v>
      </c>
      <c r="C640" s="37" t="s">
        <v>75</v>
      </c>
      <c r="D640" s="37" t="s">
        <v>563</v>
      </c>
      <c r="E640" s="37">
        <v>2011.0</v>
      </c>
      <c r="F640" s="37" t="s">
        <v>564</v>
      </c>
      <c r="H640" s="37" t="s">
        <v>146</v>
      </c>
      <c r="I640" s="37" t="s">
        <v>79</v>
      </c>
      <c r="J640" s="37">
        <v>2008.0</v>
      </c>
      <c r="K640" s="37">
        <v>16.16</v>
      </c>
      <c r="M640" s="37" t="s">
        <v>80</v>
      </c>
      <c r="O640" s="37">
        <v>1.5</v>
      </c>
      <c r="Y640" s="37">
        <v>1.0</v>
      </c>
      <c r="BK640" s="37" t="s">
        <v>134</v>
      </c>
      <c r="BM640" s="37" t="s">
        <v>552</v>
      </c>
    </row>
    <row r="641">
      <c r="A641" s="37">
        <v>3151.0</v>
      </c>
      <c r="B641" s="37" t="s">
        <v>562</v>
      </c>
      <c r="C641" s="37" t="s">
        <v>75</v>
      </c>
      <c r="D641" s="37" t="s">
        <v>563</v>
      </c>
      <c r="E641" s="37">
        <v>2011.0</v>
      </c>
      <c r="F641" s="37" t="s">
        <v>564</v>
      </c>
      <c r="H641" s="37" t="s">
        <v>146</v>
      </c>
      <c r="I641" s="37" t="s">
        <v>79</v>
      </c>
      <c r="J641" s="37">
        <v>2058.0</v>
      </c>
      <c r="K641" s="37">
        <v>66.41</v>
      </c>
      <c r="M641" s="37" t="s">
        <v>80</v>
      </c>
      <c r="O641" s="37">
        <v>1.5</v>
      </c>
      <c r="Y641" s="37">
        <v>1.0</v>
      </c>
      <c r="BK641" s="37" t="s">
        <v>134</v>
      </c>
      <c r="BM641" s="37" t="s">
        <v>552</v>
      </c>
    </row>
    <row r="642">
      <c r="A642" s="37">
        <v>3151.0</v>
      </c>
      <c r="B642" s="37" t="s">
        <v>562</v>
      </c>
      <c r="C642" s="37" t="s">
        <v>75</v>
      </c>
      <c r="D642" s="37" t="s">
        <v>563</v>
      </c>
      <c r="E642" s="37">
        <v>2011.0</v>
      </c>
      <c r="F642" s="37" t="s">
        <v>564</v>
      </c>
      <c r="H642" s="37" t="s">
        <v>146</v>
      </c>
      <c r="I642" s="37" t="s">
        <v>79</v>
      </c>
      <c r="J642" s="37">
        <v>2108.0</v>
      </c>
      <c r="K642" s="37">
        <v>123.21</v>
      </c>
      <c r="M642" s="37" t="s">
        <v>80</v>
      </c>
      <c r="O642" s="37">
        <v>1.5</v>
      </c>
      <c r="Y642" s="37">
        <v>1.0</v>
      </c>
      <c r="BK642" s="37" t="s">
        <v>134</v>
      </c>
      <c r="BM642" s="37" t="s">
        <v>552</v>
      </c>
    </row>
    <row r="643">
      <c r="A643" s="37">
        <v>3151.0</v>
      </c>
      <c r="B643" s="37" t="s">
        <v>562</v>
      </c>
      <c r="C643" s="37" t="s">
        <v>75</v>
      </c>
      <c r="D643" s="37" t="s">
        <v>563</v>
      </c>
      <c r="E643" s="37">
        <v>2011.0</v>
      </c>
      <c r="F643" s="37" t="s">
        <v>564</v>
      </c>
      <c r="H643" s="37" t="s">
        <v>146</v>
      </c>
      <c r="I643" s="37" t="s">
        <v>79</v>
      </c>
      <c r="J643" s="37">
        <v>2008.0</v>
      </c>
      <c r="K643" s="37">
        <v>18.04</v>
      </c>
      <c r="M643" s="37" t="s">
        <v>80</v>
      </c>
      <c r="O643" s="37">
        <v>1.5</v>
      </c>
      <c r="V643" s="37">
        <v>1.0</v>
      </c>
      <c r="W643" s="37"/>
      <c r="Y643" s="37">
        <v>1.0</v>
      </c>
      <c r="BK643" s="37" t="s">
        <v>134</v>
      </c>
      <c r="BM643" s="37" t="s">
        <v>552</v>
      </c>
    </row>
    <row r="644">
      <c r="A644" s="37">
        <v>3151.0</v>
      </c>
      <c r="B644" s="37" t="s">
        <v>562</v>
      </c>
      <c r="C644" s="37" t="s">
        <v>75</v>
      </c>
      <c r="D644" s="37" t="s">
        <v>563</v>
      </c>
      <c r="E644" s="37">
        <v>2011.0</v>
      </c>
      <c r="F644" s="37" t="s">
        <v>564</v>
      </c>
      <c r="H644" s="37" t="s">
        <v>146</v>
      </c>
      <c r="I644" s="37" t="s">
        <v>79</v>
      </c>
      <c r="J644" s="37">
        <v>2058.0</v>
      </c>
      <c r="K644" s="37">
        <v>73.66</v>
      </c>
      <c r="M644" s="37" t="s">
        <v>80</v>
      </c>
      <c r="O644" s="37">
        <v>1.5</v>
      </c>
      <c r="V644" s="37">
        <v>1.0</v>
      </c>
      <c r="W644" s="37"/>
      <c r="Y644" s="37">
        <v>1.0</v>
      </c>
      <c r="BK644" s="37" t="s">
        <v>134</v>
      </c>
      <c r="BM644" s="37" t="s">
        <v>552</v>
      </c>
    </row>
    <row r="645">
      <c r="A645" s="37">
        <v>3151.0</v>
      </c>
      <c r="B645" s="37" t="s">
        <v>562</v>
      </c>
      <c r="C645" s="37" t="s">
        <v>75</v>
      </c>
      <c r="D645" s="37" t="s">
        <v>563</v>
      </c>
      <c r="E645" s="37">
        <v>2011.0</v>
      </c>
      <c r="F645" s="37" t="s">
        <v>564</v>
      </c>
      <c r="H645" s="37" t="s">
        <v>146</v>
      </c>
      <c r="I645" s="37" t="s">
        <v>79</v>
      </c>
      <c r="J645" s="37">
        <v>2108.0</v>
      </c>
      <c r="K645" s="37">
        <v>136.6</v>
      </c>
      <c r="M645" s="37" t="s">
        <v>80</v>
      </c>
      <c r="O645" s="37">
        <v>1.5</v>
      </c>
      <c r="V645" s="37">
        <v>1.0</v>
      </c>
      <c r="W645" s="37"/>
      <c r="Y645" s="37">
        <v>1.0</v>
      </c>
      <c r="BK645" s="37" t="s">
        <v>134</v>
      </c>
      <c r="BM645" s="37" t="s">
        <v>552</v>
      </c>
    </row>
    <row r="646">
      <c r="A646" s="37">
        <v>3781.0</v>
      </c>
      <c r="B646" s="37" t="s">
        <v>565</v>
      </c>
      <c r="C646" s="37" t="s">
        <v>566</v>
      </c>
      <c r="D646" s="37" t="s">
        <v>567</v>
      </c>
      <c r="E646" s="37">
        <v>2014.0</v>
      </c>
      <c r="F646" s="37" t="s">
        <v>568</v>
      </c>
      <c r="G646" s="37" t="s">
        <v>78</v>
      </c>
      <c r="J646" s="37">
        <v>2015.0</v>
      </c>
      <c r="K646" s="37">
        <v>18.6</v>
      </c>
      <c r="L646" s="37">
        <v>2005.0</v>
      </c>
      <c r="M646" s="37" t="s">
        <v>100</v>
      </c>
      <c r="N646" s="37">
        <v>18.6</v>
      </c>
      <c r="BM646" s="37" t="s">
        <v>569</v>
      </c>
      <c r="BN646" s="37"/>
      <c r="BO646" s="37"/>
      <c r="BP646" s="37"/>
    </row>
    <row r="647">
      <c r="A647" s="37">
        <v>3781.0</v>
      </c>
      <c r="B647" s="37" t="s">
        <v>565</v>
      </c>
      <c r="C647" s="37" t="s">
        <v>566</v>
      </c>
      <c r="D647" s="37" t="s">
        <v>567</v>
      </c>
      <c r="E647" s="37">
        <v>2014.0</v>
      </c>
      <c r="F647" s="37" t="s">
        <v>568</v>
      </c>
      <c r="G647" s="37" t="s">
        <v>78</v>
      </c>
      <c r="J647" s="37">
        <v>2015.0</v>
      </c>
      <c r="K647" s="37">
        <v>17.7</v>
      </c>
      <c r="L647" s="37">
        <v>2005.0</v>
      </c>
      <c r="M647" s="37" t="s">
        <v>80</v>
      </c>
      <c r="N647" s="37">
        <v>18.6</v>
      </c>
      <c r="P647" s="37">
        <v>1.5</v>
      </c>
      <c r="Q647" s="37">
        <v>1.45</v>
      </c>
    </row>
    <row r="648">
      <c r="A648" s="37">
        <v>3781.0</v>
      </c>
      <c r="B648" s="37" t="s">
        <v>565</v>
      </c>
      <c r="C648" s="37" t="s">
        <v>566</v>
      </c>
      <c r="D648" s="37" t="s">
        <v>567</v>
      </c>
      <c r="E648" s="37">
        <v>2014.0</v>
      </c>
      <c r="F648" s="37" t="s">
        <v>568</v>
      </c>
      <c r="G648" s="37" t="s">
        <v>78</v>
      </c>
      <c r="I648" s="37" t="s">
        <v>90</v>
      </c>
      <c r="J648" s="37">
        <v>2015.0</v>
      </c>
      <c r="K648" s="37">
        <v>47.6</v>
      </c>
      <c r="L648" s="37">
        <v>2005.0</v>
      </c>
      <c r="M648" s="37" t="s">
        <v>570</v>
      </c>
      <c r="N648" s="37">
        <v>18.6</v>
      </c>
      <c r="P648" s="37">
        <v>1.5</v>
      </c>
      <c r="Q648" s="37">
        <v>1.45</v>
      </c>
      <c r="BM648" s="37" t="s">
        <v>571</v>
      </c>
      <c r="BN648" s="37"/>
      <c r="BO648" s="37"/>
    </row>
    <row r="649">
      <c r="A649" s="37">
        <v>3781.0</v>
      </c>
      <c r="B649" s="37" t="s">
        <v>565</v>
      </c>
      <c r="C649" s="37" t="s">
        <v>566</v>
      </c>
      <c r="D649" s="37" t="s">
        <v>567</v>
      </c>
      <c r="E649" s="37">
        <v>2014.0</v>
      </c>
      <c r="F649" s="37" t="s">
        <v>568</v>
      </c>
      <c r="G649" s="37" t="s">
        <v>78</v>
      </c>
      <c r="I649" s="37" t="s">
        <v>90</v>
      </c>
      <c r="J649" s="37">
        <v>2015.0</v>
      </c>
      <c r="K649" s="37">
        <v>25.0</v>
      </c>
      <c r="L649" s="37">
        <v>2005.0</v>
      </c>
      <c r="M649" s="37" t="s">
        <v>572</v>
      </c>
      <c r="N649" s="37">
        <v>18.6</v>
      </c>
      <c r="P649" s="37">
        <v>1.5</v>
      </c>
      <c r="Q649" s="37">
        <v>1.45</v>
      </c>
      <c r="BM649" s="37" t="s">
        <v>571</v>
      </c>
      <c r="BN649" s="37"/>
      <c r="BO649" s="37"/>
    </row>
    <row r="650">
      <c r="A650" s="37">
        <v>3781.0</v>
      </c>
      <c r="B650" s="37" t="s">
        <v>565</v>
      </c>
      <c r="C650" s="37" t="s">
        <v>566</v>
      </c>
      <c r="D650" s="37" t="s">
        <v>567</v>
      </c>
      <c r="E650" s="37">
        <v>2014.0</v>
      </c>
      <c r="F650" s="37" t="s">
        <v>568</v>
      </c>
      <c r="G650" s="37" t="s">
        <v>78</v>
      </c>
      <c r="I650" s="37" t="s">
        <v>90</v>
      </c>
      <c r="J650" s="37">
        <v>2015.0</v>
      </c>
      <c r="K650" s="37">
        <v>89.8</v>
      </c>
      <c r="L650" s="37">
        <v>2005.0</v>
      </c>
      <c r="M650" s="37" t="s">
        <v>573</v>
      </c>
      <c r="N650" s="37">
        <v>18.6</v>
      </c>
      <c r="P650" s="37">
        <v>0.1</v>
      </c>
      <c r="Q650" s="37">
        <v>1.45</v>
      </c>
    </row>
    <row r="651">
      <c r="A651" s="37">
        <v>3781.0</v>
      </c>
      <c r="B651" s="37" t="s">
        <v>565</v>
      </c>
      <c r="C651" s="37" t="s">
        <v>566</v>
      </c>
      <c r="D651" s="37" t="s">
        <v>567</v>
      </c>
      <c r="E651" s="37">
        <v>2014.0</v>
      </c>
      <c r="F651" s="37" t="s">
        <v>568</v>
      </c>
      <c r="G651" s="37" t="s">
        <v>78</v>
      </c>
      <c r="I651" s="37" t="s">
        <v>90</v>
      </c>
      <c r="J651" s="37">
        <v>2015.0</v>
      </c>
      <c r="K651" s="37">
        <v>20.7</v>
      </c>
      <c r="L651" s="37">
        <v>2005.0</v>
      </c>
      <c r="M651" s="37" t="s">
        <v>573</v>
      </c>
      <c r="N651" s="37">
        <v>18.6</v>
      </c>
      <c r="P651" s="37">
        <v>0.1</v>
      </c>
      <c r="Q651" s="37">
        <v>2.1</v>
      </c>
    </row>
    <row r="652">
      <c r="A652" s="37">
        <v>3781.0</v>
      </c>
      <c r="B652" s="37" t="s">
        <v>565</v>
      </c>
      <c r="C652" s="37" t="s">
        <v>566</v>
      </c>
      <c r="D652" s="37" t="s">
        <v>567</v>
      </c>
      <c r="E652" s="37">
        <v>2014.0</v>
      </c>
      <c r="F652" s="37" t="s">
        <v>568</v>
      </c>
      <c r="G652" s="37" t="s">
        <v>78</v>
      </c>
      <c r="I652" s="37" t="s">
        <v>90</v>
      </c>
      <c r="J652" s="37">
        <v>2015.0</v>
      </c>
      <c r="K652" s="37">
        <v>6.4</v>
      </c>
      <c r="L652" s="37">
        <v>2005.0</v>
      </c>
      <c r="M652" s="37" t="s">
        <v>574</v>
      </c>
      <c r="N652" s="37">
        <v>18.6</v>
      </c>
      <c r="P652" s="37">
        <v>3.5</v>
      </c>
      <c r="Q652" s="37">
        <v>1.45</v>
      </c>
    </row>
    <row r="653">
      <c r="A653" s="37">
        <v>3781.0</v>
      </c>
      <c r="B653" s="37" t="s">
        <v>565</v>
      </c>
      <c r="C653" s="37" t="s">
        <v>566</v>
      </c>
      <c r="D653" s="37" t="s">
        <v>567</v>
      </c>
      <c r="E653" s="37">
        <v>2014.0</v>
      </c>
      <c r="F653" s="37" t="s">
        <v>568</v>
      </c>
      <c r="G653" s="37" t="s">
        <v>78</v>
      </c>
      <c r="I653" s="37" t="s">
        <v>90</v>
      </c>
      <c r="J653" s="37">
        <v>2015.0</v>
      </c>
      <c r="K653" s="37">
        <v>125.0</v>
      </c>
      <c r="L653" s="37">
        <v>2005.0</v>
      </c>
      <c r="M653" s="37" t="s">
        <v>575</v>
      </c>
      <c r="N653" s="37">
        <v>18.6</v>
      </c>
      <c r="P653" s="37">
        <v>1.5</v>
      </c>
      <c r="Q653" s="37">
        <v>1.45</v>
      </c>
      <c r="R653" s="37">
        <v>1.0</v>
      </c>
      <c r="AA653" s="37">
        <v>1.0</v>
      </c>
    </row>
    <row r="654">
      <c r="A654" s="37">
        <v>3781.0</v>
      </c>
      <c r="B654" s="37" t="s">
        <v>565</v>
      </c>
      <c r="C654" s="37" t="s">
        <v>566</v>
      </c>
      <c r="D654" s="37" t="s">
        <v>567</v>
      </c>
      <c r="E654" s="37">
        <v>2014.0</v>
      </c>
      <c r="F654" s="37" t="s">
        <v>568</v>
      </c>
      <c r="G654" s="37" t="s">
        <v>78</v>
      </c>
      <c r="I654" s="37" t="s">
        <v>90</v>
      </c>
      <c r="J654" s="37">
        <v>2015.0</v>
      </c>
      <c r="K654" s="37">
        <v>54.0</v>
      </c>
      <c r="L654" s="37">
        <v>2005.0</v>
      </c>
      <c r="M654" s="37" t="s">
        <v>576</v>
      </c>
      <c r="N654" s="37">
        <v>18.6</v>
      </c>
      <c r="P654" s="37">
        <v>1.5</v>
      </c>
      <c r="Q654" s="37">
        <v>1.45</v>
      </c>
      <c r="R654" s="37">
        <v>1.0</v>
      </c>
      <c r="AA654" s="37">
        <v>1.0</v>
      </c>
    </row>
    <row r="655">
      <c r="A655" s="37">
        <v>3781.0</v>
      </c>
      <c r="B655" s="37" t="s">
        <v>565</v>
      </c>
      <c r="C655" s="37" t="s">
        <v>566</v>
      </c>
      <c r="D655" s="37" t="s">
        <v>567</v>
      </c>
      <c r="E655" s="37">
        <v>2014.0</v>
      </c>
      <c r="F655" s="37" t="s">
        <v>568</v>
      </c>
      <c r="G655" s="37" t="s">
        <v>78</v>
      </c>
      <c r="I655" s="37" t="s">
        <v>90</v>
      </c>
      <c r="J655" s="37">
        <v>2015.0</v>
      </c>
      <c r="K655" s="37">
        <v>24.0</v>
      </c>
      <c r="L655" s="37">
        <v>2005.0</v>
      </c>
      <c r="M655" s="37" t="s">
        <v>577</v>
      </c>
      <c r="N655" s="37">
        <v>18.6</v>
      </c>
      <c r="P655" s="37">
        <v>1.5</v>
      </c>
      <c r="Q655" s="37">
        <v>1.45</v>
      </c>
      <c r="R655" s="37">
        <v>1.0</v>
      </c>
      <c r="AA655" s="37">
        <v>1.0</v>
      </c>
    </row>
    <row r="656">
      <c r="A656" s="37">
        <v>3781.0</v>
      </c>
      <c r="B656" s="37" t="s">
        <v>565</v>
      </c>
      <c r="C656" s="37" t="s">
        <v>566</v>
      </c>
      <c r="D656" s="37" t="s">
        <v>567</v>
      </c>
      <c r="E656" s="37">
        <v>2014.0</v>
      </c>
      <c r="F656" s="37" t="s">
        <v>568</v>
      </c>
      <c r="G656" s="37" t="s">
        <v>78</v>
      </c>
      <c r="I656" s="37" t="s">
        <v>90</v>
      </c>
      <c r="J656" s="37">
        <v>2015.0</v>
      </c>
      <c r="K656" s="37">
        <v>19.0</v>
      </c>
      <c r="L656" s="37">
        <v>2005.0</v>
      </c>
      <c r="M656" s="37" t="s">
        <v>578</v>
      </c>
      <c r="N656" s="37">
        <v>18.6</v>
      </c>
      <c r="P656" s="37">
        <v>1.5</v>
      </c>
      <c r="Q656" s="37">
        <v>1.45</v>
      </c>
      <c r="R656" s="37">
        <v>1.0</v>
      </c>
      <c r="AA656" s="37">
        <v>1.0</v>
      </c>
    </row>
    <row r="657">
      <c r="A657" s="37">
        <v>3781.0</v>
      </c>
      <c r="B657" s="37" t="s">
        <v>565</v>
      </c>
      <c r="C657" s="37" t="s">
        <v>566</v>
      </c>
      <c r="D657" s="37" t="s">
        <v>567</v>
      </c>
      <c r="E657" s="37">
        <v>2014.0</v>
      </c>
      <c r="F657" s="37" t="s">
        <v>568</v>
      </c>
      <c r="G657" s="37" t="s">
        <v>78</v>
      </c>
      <c r="I657" s="37" t="s">
        <v>90</v>
      </c>
      <c r="J657" s="37">
        <v>2015.0</v>
      </c>
      <c r="K657" s="37">
        <v>1495.0</v>
      </c>
      <c r="L657" s="37">
        <v>2005.0</v>
      </c>
      <c r="M657" s="37" t="s">
        <v>579</v>
      </c>
      <c r="N657" s="37">
        <v>18.6</v>
      </c>
      <c r="P657" s="37">
        <v>1.5</v>
      </c>
      <c r="Q657" s="37">
        <v>1.45</v>
      </c>
      <c r="R657" s="37">
        <v>1.0</v>
      </c>
      <c r="AA657" s="37">
        <v>1.0</v>
      </c>
    </row>
    <row r="658">
      <c r="A658" s="37">
        <v>3781.0</v>
      </c>
      <c r="B658" s="37" t="s">
        <v>565</v>
      </c>
      <c r="C658" s="37" t="s">
        <v>566</v>
      </c>
      <c r="D658" s="37" t="s">
        <v>567</v>
      </c>
      <c r="E658" s="37">
        <v>2014.0</v>
      </c>
      <c r="F658" s="37" t="s">
        <v>568</v>
      </c>
      <c r="G658" s="37" t="s">
        <v>78</v>
      </c>
      <c r="I658" s="37" t="s">
        <v>90</v>
      </c>
      <c r="J658" s="37">
        <v>2015.0</v>
      </c>
      <c r="K658" s="37">
        <v>1046.0</v>
      </c>
      <c r="L658" s="37">
        <v>2005.0</v>
      </c>
      <c r="M658" s="37" t="s">
        <v>580</v>
      </c>
      <c r="N658" s="37">
        <v>18.6</v>
      </c>
      <c r="P658" s="37">
        <v>1.5</v>
      </c>
      <c r="Q658" s="37">
        <v>1.45</v>
      </c>
      <c r="R658" s="37">
        <v>1.0</v>
      </c>
      <c r="AA658" s="37">
        <v>1.0</v>
      </c>
    </row>
    <row r="659">
      <c r="A659" s="37">
        <v>3781.0</v>
      </c>
      <c r="B659" s="37" t="s">
        <v>565</v>
      </c>
      <c r="C659" s="37" t="s">
        <v>566</v>
      </c>
      <c r="D659" s="37" t="s">
        <v>567</v>
      </c>
      <c r="E659" s="37">
        <v>2014.0</v>
      </c>
      <c r="F659" s="37" t="s">
        <v>568</v>
      </c>
      <c r="G659" s="37" t="s">
        <v>78</v>
      </c>
      <c r="I659" s="37" t="s">
        <v>90</v>
      </c>
      <c r="J659" s="37">
        <v>2015.0</v>
      </c>
      <c r="K659" s="37">
        <v>197.0</v>
      </c>
      <c r="L659" s="37">
        <v>2005.0</v>
      </c>
      <c r="M659" s="37" t="s">
        <v>581</v>
      </c>
      <c r="N659" s="37">
        <v>18.6</v>
      </c>
      <c r="P659" s="37">
        <v>1.5</v>
      </c>
      <c r="Q659" s="37">
        <v>1.45</v>
      </c>
      <c r="R659" s="37">
        <v>1.0</v>
      </c>
      <c r="AA659" s="37">
        <v>1.0</v>
      </c>
    </row>
    <row r="660">
      <c r="A660" s="37">
        <v>3781.0</v>
      </c>
      <c r="B660" s="37" t="s">
        <v>565</v>
      </c>
      <c r="C660" s="37" t="s">
        <v>566</v>
      </c>
      <c r="D660" s="37" t="s">
        <v>567</v>
      </c>
      <c r="E660" s="37">
        <v>2014.0</v>
      </c>
      <c r="F660" s="37" t="s">
        <v>568</v>
      </c>
      <c r="G660" s="37" t="s">
        <v>78</v>
      </c>
      <c r="I660" s="37" t="s">
        <v>90</v>
      </c>
      <c r="J660" s="37">
        <v>2015.0</v>
      </c>
      <c r="K660" s="37">
        <v>33.0</v>
      </c>
      <c r="L660" s="37">
        <v>2005.0</v>
      </c>
      <c r="M660" s="37" t="s">
        <v>582</v>
      </c>
      <c r="N660" s="37">
        <v>18.6</v>
      </c>
      <c r="P660" s="37">
        <v>1.5</v>
      </c>
      <c r="Q660" s="37">
        <v>1.45</v>
      </c>
      <c r="R660" s="37">
        <v>1.0</v>
      </c>
      <c r="AA660" s="37">
        <v>1.0</v>
      </c>
    </row>
    <row r="661">
      <c r="A661" s="37">
        <v>3781.0</v>
      </c>
      <c r="B661" s="37" t="s">
        <v>565</v>
      </c>
      <c r="C661" s="37" t="s">
        <v>566</v>
      </c>
      <c r="D661" s="37" t="s">
        <v>567</v>
      </c>
      <c r="E661" s="37">
        <v>2014.0</v>
      </c>
      <c r="F661" s="37" t="s">
        <v>568</v>
      </c>
      <c r="G661" s="37" t="s">
        <v>78</v>
      </c>
      <c r="I661" s="37" t="s">
        <v>90</v>
      </c>
      <c r="J661" s="37">
        <v>2015.0</v>
      </c>
      <c r="K661" s="37">
        <v>14.8</v>
      </c>
      <c r="L661" s="37">
        <v>2005.0</v>
      </c>
      <c r="M661" s="37" t="s">
        <v>583</v>
      </c>
      <c r="N661" s="37">
        <v>18.6</v>
      </c>
      <c r="O661" s="37">
        <v>5.0</v>
      </c>
      <c r="Y661" s="37">
        <v>1.0</v>
      </c>
      <c r="BM661" s="37" t="s">
        <v>584</v>
      </c>
      <c r="BN661" s="37"/>
      <c r="BO661" s="37"/>
    </row>
    <row r="662">
      <c r="A662" s="37">
        <v>3781.0</v>
      </c>
      <c r="B662" s="37" t="s">
        <v>565</v>
      </c>
      <c r="C662" s="37" t="s">
        <v>566</v>
      </c>
      <c r="D662" s="37" t="s">
        <v>567</v>
      </c>
      <c r="E662" s="37">
        <v>2014.0</v>
      </c>
      <c r="F662" s="37" t="s">
        <v>568</v>
      </c>
      <c r="G662" s="37" t="s">
        <v>78</v>
      </c>
      <c r="I662" s="37" t="s">
        <v>90</v>
      </c>
      <c r="J662" s="37">
        <v>2015.0</v>
      </c>
      <c r="K662" s="37">
        <v>12.3</v>
      </c>
      <c r="L662" s="37">
        <v>2005.0</v>
      </c>
      <c r="M662" s="37" t="s">
        <v>585</v>
      </c>
      <c r="N662" s="37">
        <v>18.6</v>
      </c>
      <c r="O662" s="37">
        <v>5.0</v>
      </c>
      <c r="Y662" s="37">
        <v>1.0</v>
      </c>
      <c r="BM662" s="37" t="s">
        <v>586</v>
      </c>
      <c r="BN662" s="37"/>
      <c r="BO662" s="37"/>
    </row>
    <row r="663">
      <c r="A663" s="37">
        <v>3781.0</v>
      </c>
      <c r="B663" s="37" t="s">
        <v>565</v>
      </c>
      <c r="C663" s="37" t="s">
        <v>566</v>
      </c>
      <c r="D663" s="37" t="s">
        <v>567</v>
      </c>
      <c r="E663" s="37">
        <v>2014.0</v>
      </c>
      <c r="F663" s="37" t="s">
        <v>568</v>
      </c>
      <c r="G663" s="37" t="s">
        <v>78</v>
      </c>
      <c r="I663" s="37" t="s">
        <v>90</v>
      </c>
      <c r="J663" s="37">
        <v>2015.0</v>
      </c>
      <c r="K663" s="37">
        <v>25.8</v>
      </c>
      <c r="L663" s="37">
        <v>2005.0</v>
      </c>
      <c r="M663" s="37" t="s">
        <v>583</v>
      </c>
      <c r="N663" s="37">
        <v>18.6</v>
      </c>
      <c r="O663" s="37">
        <v>4.0</v>
      </c>
      <c r="Y663" s="37">
        <v>1.0</v>
      </c>
      <c r="BM663" s="37" t="s">
        <v>584</v>
      </c>
      <c r="BN663" s="37"/>
      <c r="BO663" s="37"/>
    </row>
    <row r="664">
      <c r="A664" s="37">
        <v>3781.0</v>
      </c>
      <c r="B664" s="37" t="s">
        <v>565</v>
      </c>
      <c r="C664" s="37" t="s">
        <v>566</v>
      </c>
      <c r="D664" s="37" t="s">
        <v>567</v>
      </c>
      <c r="E664" s="37">
        <v>2014.0</v>
      </c>
      <c r="F664" s="37" t="s">
        <v>568</v>
      </c>
      <c r="G664" s="37" t="s">
        <v>78</v>
      </c>
      <c r="I664" s="37" t="s">
        <v>90</v>
      </c>
      <c r="J664" s="37">
        <v>2015.0</v>
      </c>
      <c r="K664" s="37">
        <v>21.0</v>
      </c>
      <c r="L664" s="37">
        <v>2005.0</v>
      </c>
      <c r="M664" s="37" t="s">
        <v>585</v>
      </c>
      <c r="N664" s="37">
        <v>18.6</v>
      </c>
      <c r="O664" s="37">
        <v>4.0</v>
      </c>
      <c r="Y664" s="37">
        <v>1.0</v>
      </c>
      <c r="BM664" s="37" t="s">
        <v>586</v>
      </c>
      <c r="BN664" s="37"/>
      <c r="BO664" s="37"/>
    </row>
    <row r="665">
      <c r="A665" s="37">
        <v>3781.0</v>
      </c>
      <c r="B665" s="37" t="s">
        <v>565</v>
      </c>
      <c r="C665" s="37" t="s">
        <v>566</v>
      </c>
      <c r="D665" s="37" t="s">
        <v>567</v>
      </c>
      <c r="E665" s="37">
        <v>2014.0</v>
      </c>
      <c r="F665" s="37" t="s">
        <v>568</v>
      </c>
      <c r="G665" s="37" t="s">
        <v>78</v>
      </c>
      <c r="I665" s="37" t="s">
        <v>90</v>
      </c>
      <c r="J665" s="37">
        <v>2015.0</v>
      </c>
      <c r="K665" s="37">
        <v>50.0</v>
      </c>
      <c r="L665" s="37">
        <v>2005.0</v>
      </c>
      <c r="M665" s="37" t="s">
        <v>583</v>
      </c>
      <c r="N665" s="37">
        <v>18.6</v>
      </c>
      <c r="O665" s="37">
        <v>3.0</v>
      </c>
      <c r="Y665" s="37">
        <v>1.0</v>
      </c>
      <c r="BM665" s="37" t="s">
        <v>584</v>
      </c>
      <c r="BN665" s="37"/>
      <c r="BO665" s="37"/>
    </row>
    <row r="666">
      <c r="A666" s="37">
        <v>3781.0</v>
      </c>
      <c r="B666" s="37" t="s">
        <v>565</v>
      </c>
      <c r="C666" s="37" t="s">
        <v>566</v>
      </c>
      <c r="D666" s="37" t="s">
        <v>567</v>
      </c>
      <c r="E666" s="37">
        <v>2014.0</v>
      </c>
      <c r="F666" s="37" t="s">
        <v>568</v>
      </c>
      <c r="G666" s="37" t="s">
        <v>78</v>
      </c>
      <c r="I666" s="37" t="s">
        <v>90</v>
      </c>
      <c r="J666" s="37">
        <v>2015.0</v>
      </c>
      <c r="K666" s="37">
        <v>40.2</v>
      </c>
      <c r="L666" s="37">
        <v>2005.0</v>
      </c>
      <c r="M666" s="37" t="s">
        <v>585</v>
      </c>
      <c r="N666" s="37">
        <v>18.6</v>
      </c>
      <c r="O666" s="37">
        <v>3.0</v>
      </c>
      <c r="Y666" s="37">
        <v>1.0</v>
      </c>
      <c r="BM666" s="37" t="s">
        <v>586</v>
      </c>
      <c r="BN666" s="37"/>
      <c r="BO666" s="37"/>
    </row>
    <row r="667">
      <c r="A667" s="37">
        <v>3781.0</v>
      </c>
      <c r="B667" s="37" t="s">
        <v>565</v>
      </c>
      <c r="C667" s="37" t="s">
        <v>566</v>
      </c>
      <c r="D667" s="37" t="s">
        <v>567</v>
      </c>
      <c r="E667" s="37">
        <v>2014.0</v>
      </c>
      <c r="F667" s="37" t="s">
        <v>568</v>
      </c>
      <c r="G667" s="37" t="s">
        <v>78</v>
      </c>
      <c r="H667" s="37" t="s">
        <v>587</v>
      </c>
      <c r="I667" s="37" t="s">
        <v>90</v>
      </c>
      <c r="J667" s="37">
        <v>2015.0</v>
      </c>
      <c r="K667" s="37">
        <v>72.5</v>
      </c>
      <c r="L667" s="37">
        <v>2005.0</v>
      </c>
      <c r="M667" s="37" t="s">
        <v>583</v>
      </c>
      <c r="N667" s="37">
        <v>18.6</v>
      </c>
      <c r="O667" s="37">
        <v>2.5</v>
      </c>
      <c r="Y667" s="37">
        <v>1.0</v>
      </c>
      <c r="BM667" s="37" t="s">
        <v>584</v>
      </c>
      <c r="BN667" s="37"/>
      <c r="BO667" s="37"/>
    </row>
    <row r="668">
      <c r="A668" s="37">
        <v>3781.0</v>
      </c>
      <c r="B668" s="37" t="s">
        <v>565</v>
      </c>
      <c r="C668" s="37" t="s">
        <v>566</v>
      </c>
      <c r="D668" s="37" t="s">
        <v>567</v>
      </c>
      <c r="E668" s="37">
        <v>2014.0</v>
      </c>
      <c r="F668" s="37" t="s">
        <v>568</v>
      </c>
      <c r="G668" s="37" t="s">
        <v>78</v>
      </c>
      <c r="I668" s="37" t="s">
        <v>90</v>
      </c>
      <c r="J668" s="37">
        <v>2015.0</v>
      </c>
      <c r="K668" s="37">
        <v>58.0</v>
      </c>
      <c r="L668" s="37">
        <v>2005.0</v>
      </c>
      <c r="M668" s="37" t="s">
        <v>585</v>
      </c>
      <c r="N668" s="37">
        <v>18.6</v>
      </c>
      <c r="O668" s="37">
        <v>2.5</v>
      </c>
      <c r="Y668" s="37">
        <v>1.0</v>
      </c>
      <c r="BM668" s="37" t="s">
        <v>586</v>
      </c>
      <c r="BN668" s="37"/>
      <c r="BO668" s="37"/>
    </row>
    <row r="669">
      <c r="A669" s="37">
        <v>1255.0</v>
      </c>
      <c r="B669" s="38" t="s">
        <v>588</v>
      </c>
      <c r="C669" s="38" t="s">
        <v>566</v>
      </c>
      <c r="D669" s="37" t="s">
        <v>589</v>
      </c>
      <c r="E669" s="38">
        <v>2018.0</v>
      </c>
      <c r="F669" s="38" t="s">
        <v>590</v>
      </c>
      <c r="G669" s="38" t="s">
        <v>591</v>
      </c>
      <c r="J669" s="38">
        <v>2010.0</v>
      </c>
      <c r="K669" s="38">
        <f>133*1.3</f>
        <v>172.9</v>
      </c>
      <c r="L669" s="38">
        <v>2010.0</v>
      </c>
      <c r="M669" s="38" t="s">
        <v>592</v>
      </c>
      <c r="N669" s="38">
        <f t="shared" ref="N669:N672" si="3">7.1*1.3</f>
        <v>9.23</v>
      </c>
      <c r="P669" s="38" t="s">
        <v>593</v>
      </c>
      <c r="Q669" s="38" t="s">
        <v>593</v>
      </c>
      <c r="X669" s="38">
        <v>1.0</v>
      </c>
      <c r="Y669" s="38">
        <v>1.0</v>
      </c>
    </row>
    <row r="670">
      <c r="A670" s="37">
        <v>1255.0</v>
      </c>
      <c r="B670" s="38" t="s">
        <v>588</v>
      </c>
      <c r="C670" s="38" t="s">
        <v>566</v>
      </c>
      <c r="D670" s="37" t="s">
        <v>589</v>
      </c>
      <c r="E670" s="38">
        <v>2018.0</v>
      </c>
      <c r="F670" s="38" t="s">
        <v>590</v>
      </c>
      <c r="G670" s="38" t="s">
        <v>591</v>
      </c>
      <c r="J670" s="38">
        <v>2010.0</v>
      </c>
      <c r="K670" s="38">
        <f>18.5*1.3</f>
        <v>24.05</v>
      </c>
      <c r="L670" s="38">
        <v>2010.0</v>
      </c>
      <c r="N670" s="38">
        <f t="shared" si="3"/>
        <v>9.23</v>
      </c>
    </row>
    <row r="671">
      <c r="A671" s="37">
        <v>1255.0</v>
      </c>
      <c r="B671" s="38" t="s">
        <v>588</v>
      </c>
      <c r="C671" s="38" t="s">
        <v>566</v>
      </c>
      <c r="D671" s="37" t="s">
        <v>589</v>
      </c>
      <c r="E671" s="38">
        <v>2018.0</v>
      </c>
      <c r="F671" s="38" t="s">
        <v>590</v>
      </c>
      <c r="G671" s="38" t="s">
        <v>591</v>
      </c>
      <c r="J671" s="38">
        <v>2010.0</v>
      </c>
      <c r="K671" s="38">
        <f>33.8*1.3</f>
        <v>43.94</v>
      </c>
      <c r="L671" s="38">
        <v>2010.0</v>
      </c>
      <c r="N671" s="38">
        <f t="shared" si="3"/>
        <v>9.23</v>
      </c>
    </row>
    <row r="672">
      <c r="A672" s="37">
        <v>1255.0</v>
      </c>
      <c r="B672" s="38" t="s">
        <v>588</v>
      </c>
      <c r="C672" s="38" t="s">
        <v>566</v>
      </c>
      <c r="D672" s="37" t="s">
        <v>589</v>
      </c>
      <c r="E672" s="38">
        <v>2018.0</v>
      </c>
      <c r="F672" s="38" t="s">
        <v>590</v>
      </c>
      <c r="G672" s="38" t="s">
        <v>591</v>
      </c>
      <c r="J672" s="38">
        <v>2010.0</v>
      </c>
      <c r="K672" s="38">
        <f>174*1.3</f>
        <v>226.2</v>
      </c>
      <c r="L672" s="38">
        <v>2010.0</v>
      </c>
      <c r="N672" s="38">
        <f t="shared" si="3"/>
        <v>9.23</v>
      </c>
    </row>
    <row r="673">
      <c r="A673" s="37">
        <v>1191.0</v>
      </c>
      <c r="C673" s="37" t="s">
        <v>566</v>
      </c>
      <c r="D673" s="37" t="s">
        <v>594</v>
      </c>
      <c r="E673" s="37">
        <v>2018.0</v>
      </c>
      <c r="F673" s="37" t="s">
        <v>595</v>
      </c>
      <c r="G673" s="37" t="s">
        <v>596</v>
      </c>
      <c r="H673" s="37" t="s">
        <v>269</v>
      </c>
      <c r="J673" s="37">
        <v>2020.0</v>
      </c>
      <c r="K673" s="37">
        <v>25.64</v>
      </c>
      <c r="L673" s="37">
        <v>2015.0</v>
      </c>
      <c r="M673" s="37" t="s">
        <v>597</v>
      </c>
      <c r="N673" s="37">
        <v>12.27</v>
      </c>
      <c r="P673" s="37">
        <v>0.1</v>
      </c>
      <c r="Q673" s="37">
        <v>1.5</v>
      </c>
    </row>
    <row r="674">
      <c r="A674" s="37">
        <v>1191.0</v>
      </c>
      <c r="C674" s="37" t="s">
        <v>566</v>
      </c>
      <c r="D674" s="37" t="s">
        <v>594</v>
      </c>
      <c r="E674" s="37">
        <v>2018.0</v>
      </c>
      <c r="F674" s="37" t="s">
        <v>595</v>
      </c>
      <c r="G674" s="37" t="s">
        <v>596</v>
      </c>
      <c r="H674" s="37" t="s">
        <v>269</v>
      </c>
      <c r="J674" s="37">
        <v>2020.0</v>
      </c>
      <c r="K674" s="37">
        <v>14.45</v>
      </c>
      <c r="L674" s="37">
        <v>2015.0</v>
      </c>
      <c r="M674" s="37" t="s">
        <v>597</v>
      </c>
      <c r="N674" s="37">
        <v>12.27</v>
      </c>
      <c r="P674" s="37">
        <v>0.1</v>
      </c>
      <c r="Q674" s="37">
        <v>2.0</v>
      </c>
    </row>
    <row r="675">
      <c r="A675" s="37">
        <v>1191.0</v>
      </c>
      <c r="C675" s="37" t="s">
        <v>566</v>
      </c>
      <c r="D675" s="37" t="s">
        <v>594</v>
      </c>
      <c r="E675" s="37">
        <v>2018.0</v>
      </c>
      <c r="F675" s="37" t="s">
        <v>595</v>
      </c>
      <c r="G675" s="37" t="s">
        <v>596</v>
      </c>
      <c r="H675" s="37" t="s">
        <v>269</v>
      </c>
      <c r="I675" s="37" t="s">
        <v>90</v>
      </c>
      <c r="J675" s="37">
        <v>2020.0</v>
      </c>
      <c r="K675" s="37">
        <v>174.27</v>
      </c>
      <c r="L675" s="37">
        <v>2015.0</v>
      </c>
      <c r="M675" s="37" t="s">
        <v>597</v>
      </c>
      <c r="N675" s="37">
        <v>12.27</v>
      </c>
      <c r="P675" s="37">
        <v>0.1</v>
      </c>
      <c r="Q675" s="37">
        <v>1.0</v>
      </c>
    </row>
    <row r="676">
      <c r="A676" s="37">
        <v>1191.0</v>
      </c>
      <c r="C676" s="37" t="s">
        <v>566</v>
      </c>
      <c r="D676" s="37" t="s">
        <v>594</v>
      </c>
      <c r="E676" s="37">
        <v>2018.0</v>
      </c>
      <c r="F676" s="37" t="s">
        <v>595</v>
      </c>
      <c r="G676" s="37" t="s">
        <v>596</v>
      </c>
      <c r="H676" s="37" t="s">
        <v>269</v>
      </c>
      <c r="I676" s="37" t="s">
        <v>90</v>
      </c>
      <c r="J676" s="37">
        <v>2020.0</v>
      </c>
      <c r="K676" s="37">
        <v>12.27</v>
      </c>
      <c r="L676" s="37">
        <v>2015.0</v>
      </c>
      <c r="M676" s="37" t="s">
        <v>598</v>
      </c>
      <c r="N676" s="37">
        <v>12.27</v>
      </c>
      <c r="P676" s="37">
        <v>1.5</v>
      </c>
      <c r="Q676" s="37">
        <v>1.5</v>
      </c>
    </row>
    <row r="677">
      <c r="A677" s="37">
        <v>1191.0</v>
      </c>
      <c r="C677" s="37" t="s">
        <v>566</v>
      </c>
      <c r="D677" s="37" t="s">
        <v>594</v>
      </c>
      <c r="E677" s="37">
        <v>2018.0</v>
      </c>
      <c r="F677" s="37" t="s">
        <v>595</v>
      </c>
      <c r="G677" s="37" t="s">
        <v>596</v>
      </c>
      <c r="H677" s="37" t="s">
        <v>269</v>
      </c>
      <c r="I677" s="37" t="s">
        <v>90</v>
      </c>
      <c r="J677" s="37">
        <v>2020.0</v>
      </c>
      <c r="K677" s="37">
        <v>9.27</v>
      </c>
      <c r="L677" s="37">
        <v>2015.0</v>
      </c>
      <c r="M677" s="37" t="s">
        <v>598</v>
      </c>
      <c r="N677" s="37">
        <v>12.27</v>
      </c>
      <c r="P677" s="37">
        <v>1.5</v>
      </c>
      <c r="Q677" s="37">
        <v>2.0</v>
      </c>
    </row>
    <row r="678">
      <c r="A678" s="37">
        <v>1191.0</v>
      </c>
      <c r="C678" s="37" t="s">
        <v>566</v>
      </c>
      <c r="D678" s="37" t="s">
        <v>594</v>
      </c>
      <c r="E678" s="37">
        <v>2018.0</v>
      </c>
      <c r="F678" s="37" t="s">
        <v>595</v>
      </c>
      <c r="G678" s="37" t="s">
        <v>596</v>
      </c>
      <c r="H678" s="37" t="s">
        <v>269</v>
      </c>
      <c r="I678" s="37" t="s">
        <v>90</v>
      </c>
      <c r="J678" s="37">
        <v>2020.0</v>
      </c>
      <c r="K678" s="37">
        <v>19.09</v>
      </c>
      <c r="L678" s="37">
        <v>2015.0</v>
      </c>
      <c r="M678" s="37" t="s">
        <v>598</v>
      </c>
      <c r="N678" s="37">
        <v>12.27</v>
      </c>
      <c r="P678" s="37">
        <v>1.5</v>
      </c>
      <c r="Q678" s="37">
        <v>1.0</v>
      </c>
    </row>
    <row r="679">
      <c r="A679" s="37">
        <v>1191.0</v>
      </c>
      <c r="C679" s="37" t="s">
        <v>566</v>
      </c>
      <c r="D679" s="37" t="s">
        <v>594</v>
      </c>
      <c r="E679" s="37">
        <v>2018.0</v>
      </c>
      <c r="F679" s="37" t="s">
        <v>595</v>
      </c>
      <c r="G679" s="37" t="s">
        <v>596</v>
      </c>
      <c r="H679" s="37" t="s">
        <v>269</v>
      </c>
      <c r="I679" s="37" t="s">
        <v>90</v>
      </c>
      <c r="J679" s="37">
        <v>2020.0</v>
      </c>
      <c r="K679" s="37">
        <v>25.64</v>
      </c>
      <c r="L679" s="37">
        <v>2015.0</v>
      </c>
      <c r="M679" s="37" t="s">
        <v>599</v>
      </c>
      <c r="N679" s="37">
        <v>12.27</v>
      </c>
      <c r="P679" s="37">
        <v>0.1</v>
      </c>
      <c r="Q679" s="37">
        <v>1.5</v>
      </c>
    </row>
    <row r="680">
      <c r="A680" s="37">
        <v>1191.0</v>
      </c>
      <c r="C680" s="37" t="s">
        <v>566</v>
      </c>
      <c r="D680" s="37" t="s">
        <v>594</v>
      </c>
      <c r="E680" s="37">
        <v>2018.0</v>
      </c>
      <c r="F680" s="37" t="s">
        <v>595</v>
      </c>
      <c r="G680" s="37" t="s">
        <v>596</v>
      </c>
      <c r="H680" s="37" t="s">
        <v>269</v>
      </c>
      <c r="I680" s="37" t="s">
        <v>90</v>
      </c>
      <c r="J680" s="37">
        <v>2020.0</v>
      </c>
      <c r="K680" s="37">
        <v>25.91</v>
      </c>
      <c r="L680" s="37">
        <v>2015.0</v>
      </c>
      <c r="M680" s="37" t="s">
        <v>600</v>
      </c>
      <c r="N680" s="37">
        <v>12.27</v>
      </c>
      <c r="P680" s="37">
        <v>0.1</v>
      </c>
      <c r="Q680" s="37">
        <v>1.5</v>
      </c>
    </row>
    <row r="681">
      <c r="A681" s="37">
        <v>1191.0</v>
      </c>
      <c r="C681" s="37" t="s">
        <v>566</v>
      </c>
      <c r="D681" s="37" t="s">
        <v>594</v>
      </c>
      <c r="E681" s="37">
        <v>2018.0</v>
      </c>
      <c r="F681" s="37" t="s">
        <v>595</v>
      </c>
      <c r="G681" s="37" t="s">
        <v>596</v>
      </c>
      <c r="H681" s="37" t="s">
        <v>269</v>
      </c>
      <c r="I681" s="37" t="s">
        <v>90</v>
      </c>
      <c r="J681" s="37">
        <v>2020.0</v>
      </c>
      <c r="K681" s="37">
        <v>24.55</v>
      </c>
      <c r="L681" s="37">
        <v>2015.0</v>
      </c>
      <c r="M681" s="37" t="s">
        <v>601</v>
      </c>
      <c r="N681" s="37">
        <v>12.27</v>
      </c>
      <c r="P681" s="37">
        <v>0.1</v>
      </c>
      <c r="Q681" s="37">
        <v>1.5</v>
      </c>
    </row>
    <row r="682">
      <c r="A682" s="37">
        <v>1191.0</v>
      </c>
      <c r="C682" s="37" t="s">
        <v>566</v>
      </c>
      <c r="D682" s="37" t="s">
        <v>594</v>
      </c>
      <c r="E682" s="37">
        <v>2018.0</v>
      </c>
      <c r="F682" s="37" t="s">
        <v>595</v>
      </c>
      <c r="G682" s="37" t="s">
        <v>596</v>
      </c>
      <c r="H682" s="37" t="s">
        <v>269</v>
      </c>
      <c r="I682" s="37" t="s">
        <v>90</v>
      </c>
      <c r="J682" s="37">
        <v>2020.0</v>
      </c>
      <c r="K682" s="37">
        <v>17.73</v>
      </c>
      <c r="L682" s="37">
        <v>2015.0</v>
      </c>
      <c r="M682" s="37" t="s">
        <v>602</v>
      </c>
      <c r="N682" s="37">
        <v>12.27</v>
      </c>
      <c r="P682" s="37">
        <v>0.1</v>
      </c>
      <c r="Q682" s="37">
        <v>1.5</v>
      </c>
    </row>
    <row r="683">
      <c r="A683" s="37">
        <v>1191.0</v>
      </c>
      <c r="C683" s="37" t="s">
        <v>566</v>
      </c>
      <c r="D683" s="37" t="s">
        <v>594</v>
      </c>
      <c r="E683" s="37">
        <v>2018.0</v>
      </c>
      <c r="F683" s="37" t="s">
        <v>595</v>
      </c>
      <c r="G683" s="37" t="s">
        <v>596</v>
      </c>
      <c r="H683" s="37" t="s">
        <v>269</v>
      </c>
      <c r="I683" s="37" t="s">
        <v>90</v>
      </c>
      <c r="J683" s="37">
        <v>2020.0</v>
      </c>
      <c r="K683" s="37">
        <v>23.73</v>
      </c>
      <c r="L683" s="37">
        <v>2015.0</v>
      </c>
      <c r="M683" s="37" t="s">
        <v>603</v>
      </c>
      <c r="N683" s="37">
        <v>12.27</v>
      </c>
      <c r="P683" s="37">
        <v>0.1</v>
      </c>
      <c r="Q683" s="37">
        <v>1.5</v>
      </c>
    </row>
    <row r="684">
      <c r="A684" s="37">
        <v>1191.0</v>
      </c>
      <c r="C684" s="37" t="s">
        <v>566</v>
      </c>
      <c r="D684" s="37" t="s">
        <v>594</v>
      </c>
      <c r="E684" s="37">
        <v>2018.0</v>
      </c>
      <c r="F684" s="37" t="s">
        <v>595</v>
      </c>
      <c r="G684" s="37" t="s">
        <v>596</v>
      </c>
      <c r="H684" s="37" t="s">
        <v>269</v>
      </c>
      <c r="I684" s="37" t="s">
        <v>90</v>
      </c>
      <c r="J684" s="37">
        <v>2020.0</v>
      </c>
      <c r="K684" s="37">
        <v>12.55</v>
      </c>
      <c r="L684" s="37">
        <v>2015.0</v>
      </c>
      <c r="M684" s="37" t="s">
        <v>604</v>
      </c>
      <c r="N684" s="37">
        <v>12.27</v>
      </c>
      <c r="P684" s="37">
        <v>0.1</v>
      </c>
      <c r="Q684" s="37">
        <v>1.5</v>
      </c>
    </row>
    <row r="685">
      <c r="A685" s="37">
        <v>1191.0</v>
      </c>
      <c r="C685" s="37" t="s">
        <v>566</v>
      </c>
      <c r="D685" s="37" t="s">
        <v>594</v>
      </c>
      <c r="E685" s="37">
        <v>2018.0</v>
      </c>
      <c r="F685" s="37" t="s">
        <v>595</v>
      </c>
      <c r="G685" s="37" t="s">
        <v>596</v>
      </c>
      <c r="H685" s="37" t="s">
        <v>269</v>
      </c>
      <c r="I685" s="37" t="s">
        <v>90</v>
      </c>
      <c r="J685" s="37">
        <v>2020.0</v>
      </c>
      <c r="K685" s="37">
        <v>174.27</v>
      </c>
      <c r="L685" s="37">
        <v>2015.0</v>
      </c>
      <c r="M685" s="37" t="s">
        <v>599</v>
      </c>
      <c r="N685" s="37">
        <v>12.27</v>
      </c>
      <c r="P685" s="37">
        <v>0.1</v>
      </c>
      <c r="Q685" s="37">
        <v>1.0</v>
      </c>
    </row>
    <row r="686">
      <c r="A686" s="37">
        <v>1191.0</v>
      </c>
      <c r="C686" s="37" t="s">
        <v>566</v>
      </c>
      <c r="D686" s="37" t="s">
        <v>594</v>
      </c>
      <c r="E686" s="37">
        <v>2018.0</v>
      </c>
      <c r="F686" s="37" t="s">
        <v>595</v>
      </c>
      <c r="G686" s="37" t="s">
        <v>596</v>
      </c>
      <c r="H686" s="37" t="s">
        <v>269</v>
      </c>
      <c r="I686" s="37" t="s">
        <v>90</v>
      </c>
      <c r="J686" s="37">
        <v>2020.0</v>
      </c>
      <c r="K686" s="37">
        <v>14.45</v>
      </c>
      <c r="L686" s="37">
        <v>2015.0</v>
      </c>
      <c r="M686" s="37" t="s">
        <v>599</v>
      </c>
      <c r="N686" s="37">
        <v>12.27</v>
      </c>
      <c r="P686" s="37">
        <v>0.1</v>
      </c>
      <c r="Q686" s="37">
        <v>2.0</v>
      </c>
    </row>
    <row r="687">
      <c r="A687" s="37">
        <v>1191.0</v>
      </c>
      <c r="C687" s="37" t="s">
        <v>566</v>
      </c>
      <c r="D687" s="37" t="s">
        <v>594</v>
      </c>
      <c r="E687" s="37">
        <v>2018.0</v>
      </c>
      <c r="F687" s="37" t="s">
        <v>595</v>
      </c>
      <c r="G687" s="37" t="s">
        <v>596</v>
      </c>
      <c r="H687" s="37" t="s">
        <v>269</v>
      </c>
      <c r="I687" s="37" t="s">
        <v>90</v>
      </c>
      <c r="J687" s="37">
        <v>2020.0</v>
      </c>
      <c r="K687" s="37">
        <v>166.09</v>
      </c>
      <c r="L687" s="37">
        <v>2015.0</v>
      </c>
      <c r="M687" s="37" t="s">
        <v>600</v>
      </c>
      <c r="N687" s="37">
        <v>12.27</v>
      </c>
      <c r="P687" s="37">
        <v>0.1</v>
      </c>
      <c r="Q687" s="37">
        <v>1.0</v>
      </c>
    </row>
    <row r="688">
      <c r="A688" s="37">
        <v>1191.0</v>
      </c>
      <c r="C688" s="37" t="s">
        <v>566</v>
      </c>
      <c r="D688" s="37" t="s">
        <v>594</v>
      </c>
      <c r="E688" s="37">
        <v>2018.0</v>
      </c>
      <c r="F688" s="37" t="s">
        <v>595</v>
      </c>
      <c r="G688" s="37" t="s">
        <v>596</v>
      </c>
      <c r="H688" s="37" t="s">
        <v>269</v>
      </c>
      <c r="I688" s="37" t="s">
        <v>90</v>
      </c>
      <c r="J688" s="37">
        <v>2020.0</v>
      </c>
      <c r="K688" s="37">
        <v>14.45</v>
      </c>
      <c r="L688" s="37">
        <v>2015.0</v>
      </c>
      <c r="M688" s="37" t="s">
        <v>600</v>
      </c>
      <c r="N688" s="37">
        <v>12.27</v>
      </c>
      <c r="P688" s="37">
        <v>0.1</v>
      </c>
      <c r="Q688" s="37">
        <v>2.0</v>
      </c>
    </row>
    <row r="689">
      <c r="A689" s="37">
        <v>1191.0</v>
      </c>
      <c r="C689" s="37" t="s">
        <v>566</v>
      </c>
      <c r="D689" s="37" t="s">
        <v>594</v>
      </c>
      <c r="E689" s="37">
        <v>2018.0</v>
      </c>
      <c r="F689" s="37" t="s">
        <v>595</v>
      </c>
      <c r="G689" s="37" t="s">
        <v>596</v>
      </c>
      <c r="H689" s="37" t="s">
        <v>269</v>
      </c>
      <c r="I689" s="37" t="s">
        <v>90</v>
      </c>
      <c r="J689" s="37">
        <v>2020.0</v>
      </c>
      <c r="K689" s="37">
        <v>166.91</v>
      </c>
      <c r="L689" s="37">
        <v>2015.0</v>
      </c>
      <c r="M689" s="37" t="s">
        <v>601</v>
      </c>
      <c r="N689" s="37">
        <v>12.27</v>
      </c>
      <c r="P689" s="37">
        <v>0.1</v>
      </c>
      <c r="Q689" s="37">
        <v>1.0</v>
      </c>
    </row>
    <row r="690">
      <c r="A690" s="37">
        <v>1191.0</v>
      </c>
      <c r="C690" s="37" t="s">
        <v>566</v>
      </c>
      <c r="D690" s="37" t="s">
        <v>594</v>
      </c>
      <c r="E690" s="37">
        <v>2018.0</v>
      </c>
      <c r="F690" s="37" t="s">
        <v>595</v>
      </c>
      <c r="G690" s="37" t="s">
        <v>596</v>
      </c>
      <c r="H690" s="37" t="s">
        <v>269</v>
      </c>
      <c r="I690" s="37" t="s">
        <v>90</v>
      </c>
      <c r="J690" s="37">
        <v>2020.0</v>
      </c>
      <c r="K690" s="37">
        <v>13.91</v>
      </c>
      <c r="L690" s="37">
        <v>2015.0</v>
      </c>
      <c r="M690" s="37" t="s">
        <v>601</v>
      </c>
      <c r="N690" s="37">
        <v>12.27</v>
      </c>
      <c r="P690" s="37">
        <v>0.1</v>
      </c>
      <c r="Q690" s="37">
        <v>2.0</v>
      </c>
    </row>
    <row r="691">
      <c r="A691" s="37">
        <v>1191.0</v>
      </c>
      <c r="C691" s="37" t="s">
        <v>566</v>
      </c>
      <c r="D691" s="37" t="s">
        <v>594</v>
      </c>
      <c r="E691" s="37">
        <v>2018.0</v>
      </c>
      <c r="F691" s="37" t="s">
        <v>595</v>
      </c>
      <c r="G691" s="37" t="s">
        <v>596</v>
      </c>
      <c r="H691" s="37" t="s">
        <v>269</v>
      </c>
      <c r="I691" s="37" t="s">
        <v>90</v>
      </c>
      <c r="J691" s="37">
        <v>2020.0</v>
      </c>
      <c r="K691" s="37">
        <v>151.64</v>
      </c>
      <c r="L691" s="37">
        <v>2015.0</v>
      </c>
      <c r="M691" s="37" t="s">
        <v>602</v>
      </c>
      <c r="N691" s="37">
        <v>12.27</v>
      </c>
      <c r="P691" s="37">
        <v>0.1</v>
      </c>
      <c r="Q691" s="37">
        <v>1.0</v>
      </c>
    </row>
    <row r="692">
      <c r="A692" s="37">
        <v>1191.0</v>
      </c>
      <c r="C692" s="37" t="s">
        <v>566</v>
      </c>
      <c r="D692" s="37" t="s">
        <v>594</v>
      </c>
      <c r="E692" s="37">
        <v>2018.0</v>
      </c>
      <c r="F692" s="37" t="s">
        <v>595</v>
      </c>
      <c r="G692" s="37" t="s">
        <v>596</v>
      </c>
      <c r="H692" s="37" t="s">
        <v>269</v>
      </c>
      <c r="I692" s="37" t="s">
        <v>90</v>
      </c>
      <c r="J692" s="37">
        <v>2020.0</v>
      </c>
      <c r="K692" s="37">
        <v>8.18</v>
      </c>
      <c r="L692" s="37">
        <v>2015.0</v>
      </c>
      <c r="M692" s="37" t="s">
        <v>602</v>
      </c>
      <c r="N692" s="37">
        <v>12.27</v>
      </c>
      <c r="P692" s="37">
        <v>0.1</v>
      </c>
      <c r="Q692" s="37">
        <v>2.0</v>
      </c>
    </row>
    <row r="693">
      <c r="A693" s="37">
        <v>1191.0</v>
      </c>
      <c r="C693" s="37" t="s">
        <v>566</v>
      </c>
      <c r="D693" s="37" t="s">
        <v>594</v>
      </c>
      <c r="E693" s="37">
        <v>2018.0</v>
      </c>
      <c r="F693" s="37" t="s">
        <v>595</v>
      </c>
      <c r="G693" s="37" t="s">
        <v>596</v>
      </c>
      <c r="H693" s="37" t="s">
        <v>269</v>
      </c>
      <c r="I693" s="37" t="s">
        <v>90</v>
      </c>
      <c r="J693" s="37">
        <v>2020.0</v>
      </c>
      <c r="K693" s="37">
        <v>160.36</v>
      </c>
      <c r="L693" s="37">
        <v>2015.0</v>
      </c>
      <c r="M693" s="37" t="s">
        <v>603</v>
      </c>
      <c r="N693" s="37">
        <v>12.27</v>
      </c>
      <c r="P693" s="37">
        <v>0.1</v>
      </c>
      <c r="Q693" s="37">
        <v>1.0</v>
      </c>
    </row>
    <row r="694">
      <c r="A694" s="37">
        <v>1191.0</v>
      </c>
      <c r="C694" s="37" t="s">
        <v>566</v>
      </c>
      <c r="D694" s="37" t="s">
        <v>594</v>
      </c>
      <c r="E694" s="37">
        <v>2018.0</v>
      </c>
      <c r="F694" s="37" t="s">
        <v>595</v>
      </c>
      <c r="G694" s="37" t="s">
        <v>596</v>
      </c>
      <c r="H694" s="37" t="s">
        <v>269</v>
      </c>
      <c r="I694" s="37" t="s">
        <v>90</v>
      </c>
      <c r="J694" s="37">
        <v>2020.0</v>
      </c>
      <c r="K694" s="37">
        <v>13.36</v>
      </c>
      <c r="L694" s="37">
        <v>2015.0</v>
      </c>
      <c r="M694" s="37" t="s">
        <v>603</v>
      </c>
      <c r="N694" s="37">
        <v>12.27</v>
      </c>
      <c r="P694" s="37">
        <v>0.1</v>
      </c>
      <c r="Q694" s="37">
        <v>2.0</v>
      </c>
    </row>
    <row r="695">
      <c r="A695" s="37">
        <v>1191.0</v>
      </c>
      <c r="C695" s="37" t="s">
        <v>566</v>
      </c>
      <c r="D695" s="37" t="s">
        <v>594</v>
      </c>
      <c r="E695" s="37">
        <v>2018.0</v>
      </c>
      <c r="F695" s="37" t="s">
        <v>595</v>
      </c>
      <c r="G695" s="37" t="s">
        <v>596</v>
      </c>
      <c r="H695" s="37" t="s">
        <v>269</v>
      </c>
      <c r="I695" s="37" t="s">
        <v>90</v>
      </c>
      <c r="J695" s="37">
        <v>2020.0</v>
      </c>
      <c r="K695" s="37">
        <v>137.45</v>
      </c>
      <c r="L695" s="37">
        <v>2015.0</v>
      </c>
      <c r="M695" s="37" t="s">
        <v>604</v>
      </c>
      <c r="N695" s="37">
        <v>12.27</v>
      </c>
      <c r="P695" s="37">
        <v>0.1</v>
      </c>
      <c r="Q695" s="37">
        <v>1.0</v>
      </c>
    </row>
    <row r="696">
      <c r="A696" s="37">
        <v>1191.0</v>
      </c>
      <c r="C696" s="37" t="s">
        <v>566</v>
      </c>
      <c r="D696" s="37" t="s">
        <v>594</v>
      </c>
      <c r="E696" s="37">
        <v>2018.0</v>
      </c>
      <c r="F696" s="37" t="s">
        <v>595</v>
      </c>
      <c r="G696" s="37" t="s">
        <v>596</v>
      </c>
      <c r="H696" s="37" t="s">
        <v>269</v>
      </c>
      <c r="I696" s="37" t="s">
        <v>90</v>
      </c>
      <c r="J696" s="37">
        <v>2020.0</v>
      </c>
      <c r="K696" s="37">
        <v>3.82</v>
      </c>
      <c r="L696" s="37">
        <v>2015.0</v>
      </c>
      <c r="M696" s="37" t="s">
        <v>604</v>
      </c>
      <c r="N696" s="37">
        <v>12.27</v>
      </c>
      <c r="P696" s="37">
        <v>0.1</v>
      </c>
      <c r="Q696" s="37">
        <v>2.0</v>
      </c>
    </row>
    <row r="697">
      <c r="A697" s="37">
        <v>1191.0</v>
      </c>
      <c r="C697" s="37" t="s">
        <v>566</v>
      </c>
      <c r="D697" s="37" t="s">
        <v>594</v>
      </c>
      <c r="E697" s="37">
        <v>2018.0</v>
      </c>
      <c r="F697" s="37" t="s">
        <v>595</v>
      </c>
      <c r="G697" s="37" t="s">
        <v>605</v>
      </c>
      <c r="H697" s="37" t="s">
        <v>606</v>
      </c>
      <c r="J697" s="37">
        <v>2025.0</v>
      </c>
      <c r="K697" s="37">
        <v>24.55</v>
      </c>
      <c r="L697" s="37">
        <v>2015.0</v>
      </c>
      <c r="M697" s="37" t="s">
        <v>607</v>
      </c>
      <c r="N697" s="37">
        <v>12.27</v>
      </c>
      <c r="P697" s="37">
        <v>1.5</v>
      </c>
      <c r="Q697" s="37">
        <v>1.5</v>
      </c>
    </row>
    <row r="698">
      <c r="A698" s="37">
        <v>1191.0</v>
      </c>
      <c r="C698" s="37" t="s">
        <v>566</v>
      </c>
      <c r="D698" s="37" t="s">
        <v>594</v>
      </c>
      <c r="E698" s="37">
        <v>2018.0</v>
      </c>
      <c r="F698" s="37" t="s">
        <v>595</v>
      </c>
      <c r="G698" s="37" t="s">
        <v>605</v>
      </c>
      <c r="H698" s="37" t="s">
        <v>606</v>
      </c>
      <c r="J698" s="37">
        <v>2025.0</v>
      </c>
      <c r="K698" s="37">
        <v>49.91</v>
      </c>
      <c r="L698" s="37">
        <v>2015.0</v>
      </c>
      <c r="M698" s="37" t="s">
        <v>608</v>
      </c>
      <c r="N698" s="37">
        <v>12.27</v>
      </c>
      <c r="P698" s="37">
        <v>0.1</v>
      </c>
      <c r="Q698" s="37">
        <v>1.5</v>
      </c>
    </row>
    <row r="699">
      <c r="A699" s="37">
        <v>1191.0</v>
      </c>
      <c r="C699" s="37" t="s">
        <v>566</v>
      </c>
      <c r="D699" s="37" t="s">
        <v>594</v>
      </c>
      <c r="E699" s="37">
        <v>2018.0</v>
      </c>
      <c r="F699" s="37" t="s">
        <v>595</v>
      </c>
      <c r="G699" s="37" t="s">
        <v>605</v>
      </c>
      <c r="H699" s="37" t="s">
        <v>606</v>
      </c>
      <c r="I699" s="37" t="s">
        <v>90</v>
      </c>
      <c r="J699" s="37">
        <v>2025.0</v>
      </c>
      <c r="K699" s="37">
        <v>22.36</v>
      </c>
      <c r="L699" s="37">
        <v>2015.0</v>
      </c>
      <c r="M699" s="37" t="s">
        <v>609</v>
      </c>
      <c r="N699" s="37">
        <v>12.27</v>
      </c>
      <c r="P699" s="37">
        <v>1.5</v>
      </c>
      <c r="Q699" s="37">
        <v>1.5</v>
      </c>
    </row>
    <row r="700">
      <c r="A700" s="37">
        <v>1191.0</v>
      </c>
      <c r="C700" s="37" t="s">
        <v>566</v>
      </c>
      <c r="D700" s="37" t="s">
        <v>594</v>
      </c>
      <c r="E700" s="37">
        <v>2018.0</v>
      </c>
      <c r="F700" s="37" t="s">
        <v>595</v>
      </c>
      <c r="G700" s="37" t="s">
        <v>605</v>
      </c>
      <c r="H700" s="37" t="s">
        <v>606</v>
      </c>
      <c r="I700" s="37" t="s">
        <v>90</v>
      </c>
      <c r="J700" s="37">
        <v>2025.0</v>
      </c>
      <c r="K700" s="37">
        <v>36.27</v>
      </c>
      <c r="L700" s="37">
        <v>2015.0</v>
      </c>
      <c r="M700" s="37" t="s">
        <v>610</v>
      </c>
      <c r="N700" s="37">
        <v>12.27</v>
      </c>
      <c r="P700" s="37">
        <v>0.1</v>
      </c>
      <c r="Q700" s="37">
        <v>1.5</v>
      </c>
    </row>
    <row r="701">
      <c r="A701" s="37">
        <v>1191.0</v>
      </c>
      <c r="C701" s="37" t="s">
        <v>566</v>
      </c>
      <c r="D701" s="37" t="s">
        <v>594</v>
      </c>
      <c r="E701" s="37">
        <v>2018.0</v>
      </c>
      <c r="F701" s="37" t="s">
        <v>595</v>
      </c>
      <c r="G701" s="37" t="s">
        <v>605</v>
      </c>
      <c r="H701" s="37" t="s">
        <v>606</v>
      </c>
      <c r="I701" s="37" t="s">
        <v>90</v>
      </c>
      <c r="J701" s="37">
        <v>2025.0</v>
      </c>
      <c r="K701" s="37">
        <v>37.09</v>
      </c>
      <c r="L701" s="37">
        <v>2015.0</v>
      </c>
      <c r="M701" s="37" t="s">
        <v>607</v>
      </c>
      <c r="N701" s="37">
        <v>12.27</v>
      </c>
      <c r="P701" s="37">
        <v>1.5</v>
      </c>
      <c r="Q701" s="37">
        <v>1.1</v>
      </c>
    </row>
    <row r="702">
      <c r="A702" s="37">
        <v>1191.0</v>
      </c>
      <c r="C702" s="37" t="s">
        <v>566</v>
      </c>
      <c r="D702" s="37" t="s">
        <v>594</v>
      </c>
      <c r="E702" s="37">
        <v>2018.0</v>
      </c>
      <c r="F702" s="37" t="s">
        <v>595</v>
      </c>
      <c r="G702" s="37" t="s">
        <v>605</v>
      </c>
      <c r="H702" s="37" t="s">
        <v>606</v>
      </c>
      <c r="I702" s="37" t="s">
        <v>90</v>
      </c>
      <c r="J702" s="37">
        <v>2025.0</v>
      </c>
      <c r="K702" s="37">
        <v>84.55</v>
      </c>
      <c r="L702" s="37">
        <v>2015.0</v>
      </c>
      <c r="M702" s="37" t="s">
        <v>608</v>
      </c>
      <c r="N702" s="37">
        <v>12.27</v>
      </c>
      <c r="P702" s="37">
        <v>0.1</v>
      </c>
      <c r="Q702" s="37">
        <v>1.1</v>
      </c>
    </row>
    <row r="703">
      <c r="A703" s="37">
        <v>1191.0</v>
      </c>
      <c r="C703" s="37" t="s">
        <v>566</v>
      </c>
      <c r="D703" s="37" t="s">
        <v>594</v>
      </c>
      <c r="E703" s="37">
        <v>2018.0</v>
      </c>
      <c r="F703" s="37" t="s">
        <v>595</v>
      </c>
      <c r="G703" s="37" t="s">
        <v>605</v>
      </c>
      <c r="H703" s="37" t="s">
        <v>606</v>
      </c>
      <c r="I703" s="37" t="s">
        <v>90</v>
      </c>
      <c r="J703" s="37">
        <v>2025.0</v>
      </c>
      <c r="K703" s="37">
        <v>15.82</v>
      </c>
      <c r="L703" s="37">
        <v>2015.0</v>
      </c>
      <c r="M703" s="37" t="s">
        <v>607</v>
      </c>
      <c r="N703" s="37">
        <v>12.27</v>
      </c>
      <c r="P703" s="37">
        <v>1.5</v>
      </c>
      <c r="Q703" s="37">
        <v>2.0</v>
      </c>
    </row>
    <row r="704">
      <c r="A704" s="37">
        <v>1191.0</v>
      </c>
      <c r="C704" s="37" t="s">
        <v>566</v>
      </c>
      <c r="D704" s="37" t="s">
        <v>594</v>
      </c>
      <c r="E704" s="37">
        <v>2018.0</v>
      </c>
      <c r="F704" s="37" t="s">
        <v>595</v>
      </c>
      <c r="G704" s="37" t="s">
        <v>605</v>
      </c>
      <c r="H704" s="37" t="s">
        <v>606</v>
      </c>
      <c r="I704" s="37" t="s">
        <v>90</v>
      </c>
      <c r="J704" s="37">
        <v>2025.0</v>
      </c>
      <c r="K704" s="37">
        <v>30.0</v>
      </c>
      <c r="L704" s="37">
        <v>2015.0</v>
      </c>
      <c r="M704" s="37" t="s">
        <v>608</v>
      </c>
      <c r="N704" s="37">
        <v>12.27</v>
      </c>
      <c r="P704" s="37">
        <v>0.1</v>
      </c>
      <c r="Q704" s="37">
        <v>2.0</v>
      </c>
    </row>
    <row r="705">
      <c r="A705" s="37">
        <v>3050.0</v>
      </c>
      <c r="C705" s="37" t="s">
        <v>566</v>
      </c>
      <c r="D705" s="37" t="s">
        <v>611</v>
      </c>
      <c r="E705" s="37">
        <v>2012.0</v>
      </c>
      <c r="F705" s="37" t="s">
        <v>612</v>
      </c>
      <c r="G705" s="37" t="s">
        <v>613</v>
      </c>
      <c r="H705" s="37"/>
      <c r="I705" s="37"/>
      <c r="J705" s="37">
        <v>2010.0</v>
      </c>
      <c r="K705" s="37">
        <v>31.0</v>
      </c>
      <c r="L705" s="37">
        <v>2007.0</v>
      </c>
      <c r="M705" s="37" t="s">
        <v>614</v>
      </c>
      <c r="N705" s="37">
        <v>6.0</v>
      </c>
      <c r="O705" s="37">
        <v>3.0</v>
      </c>
    </row>
    <row r="706">
      <c r="A706" s="37">
        <v>3050.0</v>
      </c>
      <c r="C706" s="37" t="s">
        <v>566</v>
      </c>
      <c r="D706" s="37" t="s">
        <v>611</v>
      </c>
      <c r="E706" s="37">
        <v>2012.0</v>
      </c>
      <c r="F706" s="37" t="s">
        <v>612</v>
      </c>
      <c r="G706" s="37" t="s">
        <v>615</v>
      </c>
      <c r="H706" s="37"/>
      <c r="I706" s="37"/>
      <c r="J706" s="37">
        <v>2010.0</v>
      </c>
      <c r="K706" s="37">
        <v>11.19</v>
      </c>
      <c r="L706" s="37">
        <v>2007.0</v>
      </c>
      <c r="M706" s="37" t="s">
        <v>616</v>
      </c>
      <c r="N706" s="37">
        <v>6.0</v>
      </c>
      <c r="O706" s="37">
        <v>3.0</v>
      </c>
    </row>
    <row r="707">
      <c r="A707" s="37">
        <v>3050.0</v>
      </c>
      <c r="C707" s="37" t="s">
        <v>566</v>
      </c>
      <c r="D707" s="37" t="s">
        <v>611</v>
      </c>
      <c r="E707" s="37">
        <v>2012.0</v>
      </c>
      <c r="F707" s="37" t="s">
        <v>612</v>
      </c>
      <c r="G707" s="37" t="s">
        <v>615</v>
      </c>
      <c r="H707" s="37"/>
      <c r="I707" s="37"/>
      <c r="J707" s="37">
        <v>2010.0</v>
      </c>
      <c r="K707" s="37">
        <v>16.21</v>
      </c>
      <c r="L707" s="37">
        <v>2007.0</v>
      </c>
      <c r="M707" s="37" t="s">
        <v>617</v>
      </c>
      <c r="N707" s="37">
        <v>6.0</v>
      </c>
      <c r="O707" s="37">
        <v>3.0</v>
      </c>
    </row>
    <row r="708">
      <c r="A708" s="37">
        <v>3050.0</v>
      </c>
      <c r="C708" s="37" t="s">
        <v>566</v>
      </c>
      <c r="D708" s="37" t="s">
        <v>611</v>
      </c>
      <c r="E708" s="37">
        <v>2012.0</v>
      </c>
      <c r="F708" s="37" t="s">
        <v>612</v>
      </c>
      <c r="G708" s="37" t="s">
        <v>615</v>
      </c>
      <c r="H708" s="37"/>
      <c r="I708" s="37"/>
      <c r="J708" s="37">
        <v>2010.0</v>
      </c>
      <c r="K708" s="37">
        <v>11.68</v>
      </c>
      <c r="L708" s="37">
        <v>2007.0</v>
      </c>
      <c r="M708" s="37" t="s">
        <v>618</v>
      </c>
      <c r="N708" s="37">
        <v>6.0</v>
      </c>
      <c r="O708" s="37">
        <v>3.0</v>
      </c>
    </row>
    <row r="709">
      <c r="A709" s="37">
        <v>3050.0</v>
      </c>
      <c r="C709" s="37" t="s">
        <v>566</v>
      </c>
      <c r="D709" s="37" t="s">
        <v>611</v>
      </c>
      <c r="E709" s="37">
        <v>2012.0</v>
      </c>
      <c r="F709" s="37" t="s">
        <v>612</v>
      </c>
      <c r="G709" s="37" t="s">
        <v>615</v>
      </c>
      <c r="H709" s="37"/>
      <c r="I709" s="37"/>
      <c r="J709" s="37">
        <v>2010.0</v>
      </c>
      <c r="K709" s="37">
        <v>17.98</v>
      </c>
      <c r="L709" s="37">
        <v>2007.0</v>
      </c>
      <c r="M709" s="37" t="s">
        <v>619</v>
      </c>
      <c r="N709" s="37">
        <v>6.0</v>
      </c>
      <c r="O709" s="37">
        <v>3.0</v>
      </c>
    </row>
    <row r="710">
      <c r="A710" s="37">
        <v>2883.0</v>
      </c>
      <c r="C710" s="37" t="s">
        <v>566</v>
      </c>
      <c r="D710" s="37" t="s">
        <v>620</v>
      </c>
      <c r="E710" s="37">
        <v>2013.0</v>
      </c>
      <c r="F710" s="37" t="s">
        <v>621</v>
      </c>
      <c r="G710" s="37"/>
      <c r="H710" s="37" t="s">
        <v>591</v>
      </c>
      <c r="I710" s="37" t="s">
        <v>90</v>
      </c>
      <c r="J710" s="37">
        <v>2005.0</v>
      </c>
      <c r="K710" s="37">
        <v>7.3</v>
      </c>
      <c r="L710" s="37">
        <v>2005.0</v>
      </c>
      <c r="M710" s="37" t="s">
        <v>622</v>
      </c>
      <c r="N710" s="37">
        <v>12.0</v>
      </c>
      <c r="P710" s="37">
        <v>1.0</v>
      </c>
      <c r="Q710" s="37">
        <v>2.0</v>
      </c>
    </row>
    <row r="711">
      <c r="A711" s="37">
        <v>2883.0</v>
      </c>
      <c r="C711" s="37" t="s">
        <v>566</v>
      </c>
      <c r="D711" s="37" t="s">
        <v>620</v>
      </c>
      <c r="E711" s="37">
        <v>2013.0</v>
      </c>
      <c r="F711" s="37" t="s">
        <v>621</v>
      </c>
      <c r="G711" s="37"/>
      <c r="H711" s="37" t="s">
        <v>591</v>
      </c>
      <c r="I711" s="37" t="s">
        <v>90</v>
      </c>
      <c r="J711" s="37">
        <v>2005.0</v>
      </c>
      <c r="K711" s="37">
        <v>12.0</v>
      </c>
      <c r="L711" s="37">
        <v>2005.0</v>
      </c>
      <c r="M711" s="37" t="s">
        <v>623</v>
      </c>
      <c r="N711" s="37">
        <v>12.0</v>
      </c>
      <c r="P711" s="37">
        <v>1.34</v>
      </c>
      <c r="Q711" s="37">
        <v>1.71</v>
      </c>
    </row>
    <row r="712">
      <c r="A712" s="37">
        <v>2883.0</v>
      </c>
      <c r="C712" s="37" t="s">
        <v>566</v>
      </c>
      <c r="D712" s="37" t="s">
        <v>620</v>
      </c>
      <c r="E712" s="37">
        <v>2013.0</v>
      </c>
      <c r="F712" s="37" t="s">
        <v>621</v>
      </c>
      <c r="G712" s="37"/>
      <c r="H712" s="37" t="s">
        <v>591</v>
      </c>
      <c r="I712" s="37" t="s">
        <v>90</v>
      </c>
      <c r="J712" s="37">
        <v>2005.0</v>
      </c>
      <c r="K712" s="37">
        <v>12.0</v>
      </c>
      <c r="L712" s="37">
        <v>2005.0</v>
      </c>
      <c r="M712" s="37" t="s">
        <v>624</v>
      </c>
      <c r="N712" s="37">
        <v>12.0</v>
      </c>
      <c r="P712" s="37">
        <v>1.41</v>
      </c>
      <c r="Q712" s="37">
        <v>1.7</v>
      </c>
    </row>
    <row r="713">
      <c r="A713" s="37">
        <v>2883.0</v>
      </c>
      <c r="C713" s="37" t="s">
        <v>566</v>
      </c>
      <c r="D713" s="37" t="s">
        <v>620</v>
      </c>
      <c r="E713" s="37">
        <v>2013.0</v>
      </c>
      <c r="F713" s="37" t="s">
        <v>621</v>
      </c>
      <c r="G713" s="37"/>
      <c r="H713" s="37" t="s">
        <v>591</v>
      </c>
      <c r="I713" s="37" t="s">
        <v>90</v>
      </c>
      <c r="J713" s="37">
        <v>2005.0</v>
      </c>
      <c r="K713" s="37">
        <v>87.0</v>
      </c>
      <c r="L713" s="37">
        <v>2005.0</v>
      </c>
      <c r="M713" s="37" t="s">
        <v>625</v>
      </c>
      <c r="N713" s="37">
        <v>12.0</v>
      </c>
      <c r="O713" s="37" t="s">
        <v>302</v>
      </c>
      <c r="AJ713" s="37">
        <v>0.0</v>
      </c>
      <c r="AP713" s="37">
        <v>11.0</v>
      </c>
      <c r="AS713" s="37">
        <v>38.0</v>
      </c>
      <c r="AT713" s="37">
        <v>59.0</v>
      </c>
      <c r="AV713" s="37">
        <v>160.0</v>
      </c>
      <c r="AX713" s="37">
        <v>1.0</v>
      </c>
      <c r="AY713" s="37">
        <v>1.0</v>
      </c>
      <c r="AZ713" s="37">
        <v>1.0</v>
      </c>
      <c r="BH713" s="37">
        <v>1.0</v>
      </c>
    </row>
    <row r="714">
      <c r="A714" s="37">
        <v>2883.0</v>
      </c>
      <c r="C714" s="37" t="s">
        <v>566</v>
      </c>
      <c r="D714" s="37" t="s">
        <v>620</v>
      </c>
      <c r="E714" s="37">
        <v>2013.0</v>
      </c>
      <c r="F714" s="37" t="s">
        <v>621</v>
      </c>
      <c r="G714" s="37"/>
      <c r="H714" s="37" t="s">
        <v>591</v>
      </c>
      <c r="I714" s="37" t="s">
        <v>90</v>
      </c>
      <c r="J714" s="37">
        <v>2005.0</v>
      </c>
      <c r="K714" s="37">
        <v>20.0</v>
      </c>
      <c r="L714" s="37">
        <v>2005.0</v>
      </c>
      <c r="M714" s="37" t="s">
        <v>626</v>
      </c>
      <c r="N714" s="37">
        <v>12.0</v>
      </c>
      <c r="O714" s="37" t="s">
        <v>302</v>
      </c>
      <c r="AX714" s="37">
        <v>1.0</v>
      </c>
      <c r="AY714" s="37">
        <v>1.0</v>
      </c>
      <c r="AZ714" s="37">
        <v>1.0</v>
      </c>
      <c r="BH714" s="37">
        <v>1.0</v>
      </c>
    </row>
    <row r="715">
      <c r="A715" s="37">
        <v>2883.0</v>
      </c>
      <c r="C715" s="37" t="s">
        <v>566</v>
      </c>
      <c r="D715" s="37" t="s">
        <v>620</v>
      </c>
      <c r="E715" s="37">
        <v>2013.0</v>
      </c>
      <c r="F715" s="37" t="s">
        <v>621</v>
      </c>
      <c r="G715" s="37"/>
      <c r="H715" s="37" t="s">
        <v>591</v>
      </c>
      <c r="I715" s="37" t="s">
        <v>90</v>
      </c>
      <c r="J715" s="37">
        <v>2005.0</v>
      </c>
      <c r="K715" s="37">
        <v>1300.0</v>
      </c>
      <c r="L715" s="37">
        <v>2005.0</v>
      </c>
      <c r="M715" s="37" t="s">
        <v>625</v>
      </c>
      <c r="N715" s="37">
        <v>12.0</v>
      </c>
      <c r="P715" s="37">
        <v>0.0</v>
      </c>
      <c r="Q715" s="37">
        <v>0.5</v>
      </c>
      <c r="AX715" s="37">
        <v>1.0</v>
      </c>
      <c r="AY715" s="37">
        <v>1.0</v>
      </c>
      <c r="AZ715" s="37">
        <v>1.0</v>
      </c>
    </row>
    <row r="716">
      <c r="A716" s="37">
        <v>2883.0</v>
      </c>
      <c r="C716" s="37" t="s">
        <v>566</v>
      </c>
      <c r="D716" s="37" t="s">
        <v>620</v>
      </c>
      <c r="E716" s="37">
        <v>2013.0</v>
      </c>
      <c r="F716" s="37" t="s">
        <v>621</v>
      </c>
      <c r="G716" s="37"/>
      <c r="H716" s="37" t="s">
        <v>591</v>
      </c>
      <c r="I716" s="37" t="s">
        <v>90</v>
      </c>
      <c r="J716" s="37">
        <v>2005.0</v>
      </c>
      <c r="K716" s="37">
        <v>170.0</v>
      </c>
      <c r="L716" s="37">
        <v>2005.0</v>
      </c>
      <c r="M716" s="37" t="s">
        <v>625</v>
      </c>
      <c r="N716" s="37">
        <v>12.0</v>
      </c>
      <c r="P716" s="37">
        <v>1.0</v>
      </c>
      <c r="Q716" s="37">
        <v>0.5</v>
      </c>
      <c r="AX716" s="37">
        <v>1.0</v>
      </c>
      <c r="AY716" s="37">
        <v>1.0</v>
      </c>
      <c r="AZ716" s="37">
        <v>1.0</v>
      </c>
    </row>
    <row r="717">
      <c r="A717" s="37">
        <v>2883.0</v>
      </c>
      <c r="C717" s="37" t="s">
        <v>566</v>
      </c>
      <c r="D717" s="37" t="s">
        <v>620</v>
      </c>
      <c r="E717" s="37">
        <v>2013.0</v>
      </c>
      <c r="F717" s="37" t="s">
        <v>621</v>
      </c>
      <c r="G717" s="37"/>
      <c r="H717" s="37" t="s">
        <v>591</v>
      </c>
      <c r="I717" s="37" t="s">
        <v>90</v>
      </c>
      <c r="J717" s="37">
        <v>2005.0</v>
      </c>
      <c r="K717" s="37">
        <v>21.0</v>
      </c>
      <c r="L717" s="37">
        <v>2005.0</v>
      </c>
      <c r="M717" s="37" t="s">
        <v>625</v>
      </c>
      <c r="N717" s="37">
        <v>12.0</v>
      </c>
      <c r="P717" s="37">
        <v>2.0</v>
      </c>
      <c r="Q717" s="37">
        <v>0.5</v>
      </c>
      <c r="AX717" s="37">
        <v>1.0</v>
      </c>
      <c r="AY717" s="37">
        <v>1.0</v>
      </c>
      <c r="AZ717" s="37">
        <v>1.0</v>
      </c>
    </row>
    <row r="718">
      <c r="A718" s="37">
        <v>2883.0</v>
      </c>
      <c r="C718" s="37" t="s">
        <v>566</v>
      </c>
      <c r="D718" s="37" t="s">
        <v>620</v>
      </c>
      <c r="E718" s="37">
        <v>2013.0</v>
      </c>
      <c r="F718" s="37" t="s">
        <v>621</v>
      </c>
      <c r="G718" s="37"/>
      <c r="H718" s="37" t="s">
        <v>591</v>
      </c>
      <c r="I718" s="37" t="s">
        <v>90</v>
      </c>
      <c r="J718" s="37">
        <v>2005.0</v>
      </c>
      <c r="K718" s="37">
        <v>7.6</v>
      </c>
      <c r="L718" s="37">
        <v>2005.0</v>
      </c>
      <c r="M718" s="37" t="s">
        <v>625</v>
      </c>
      <c r="N718" s="37">
        <v>12.0</v>
      </c>
      <c r="P718" s="37">
        <v>3.0</v>
      </c>
      <c r="Q718" s="37">
        <v>0.5</v>
      </c>
      <c r="AX718" s="37">
        <v>1.0</v>
      </c>
      <c r="AY718" s="37">
        <v>1.0</v>
      </c>
      <c r="AZ718" s="37">
        <v>1.0</v>
      </c>
    </row>
    <row r="719">
      <c r="A719" s="37">
        <v>2883.0</v>
      </c>
      <c r="C719" s="37" t="s">
        <v>566</v>
      </c>
      <c r="D719" s="37" t="s">
        <v>620</v>
      </c>
      <c r="E719" s="37">
        <v>2013.0</v>
      </c>
      <c r="F719" s="37" t="s">
        <v>621</v>
      </c>
      <c r="G719" s="37"/>
      <c r="H719" s="37" t="s">
        <v>591</v>
      </c>
      <c r="I719" s="37" t="s">
        <v>90</v>
      </c>
      <c r="J719" s="37">
        <v>2005.0</v>
      </c>
      <c r="K719" s="37">
        <v>110.0</v>
      </c>
      <c r="L719" s="37">
        <v>2005.0</v>
      </c>
      <c r="M719" s="37" t="s">
        <v>625</v>
      </c>
      <c r="N719" s="37">
        <v>12.0</v>
      </c>
      <c r="P719" s="37">
        <v>0.0</v>
      </c>
      <c r="Q719" s="37">
        <v>1.0</v>
      </c>
      <c r="AX719" s="37">
        <v>1.0</v>
      </c>
      <c r="AY719" s="37">
        <v>1.0</v>
      </c>
      <c r="AZ719" s="37">
        <v>1.0</v>
      </c>
    </row>
    <row r="720">
      <c r="A720" s="37">
        <v>2883.0</v>
      </c>
      <c r="C720" s="37" t="s">
        <v>566</v>
      </c>
      <c r="D720" s="37" t="s">
        <v>620</v>
      </c>
      <c r="E720" s="37">
        <v>2013.0</v>
      </c>
      <c r="F720" s="37" t="s">
        <v>621</v>
      </c>
      <c r="G720" s="37"/>
      <c r="H720" s="37" t="s">
        <v>591</v>
      </c>
      <c r="I720" s="37" t="s">
        <v>90</v>
      </c>
      <c r="J720" s="37">
        <v>2005.0</v>
      </c>
      <c r="K720" s="37">
        <v>36.0</v>
      </c>
      <c r="L720" s="37">
        <v>2005.0</v>
      </c>
      <c r="M720" s="37" t="s">
        <v>625</v>
      </c>
      <c r="N720" s="37">
        <v>12.0</v>
      </c>
      <c r="P720" s="37">
        <v>1.0</v>
      </c>
      <c r="Q720" s="37">
        <v>1.0</v>
      </c>
      <c r="AX720" s="37">
        <v>1.0</v>
      </c>
      <c r="AY720" s="37">
        <v>1.0</v>
      </c>
      <c r="AZ720" s="37">
        <v>1.0</v>
      </c>
    </row>
    <row r="721">
      <c r="A721" s="37">
        <v>2883.0</v>
      </c>
      <c r="C721" s="37" t="s">
        <v>566</v>
      </c>
      <c r="D721" s="37" t="s">
        <v>620</v>
      </c>
      <c r="E721" s="37">
        <v>2013.0</v>
      </c>
      <c r="F721" s="37" t="s">
        <v>621</v>
      </c>
      <c r="G721" s="37"/>
      <c r="H721" s="37" t="s">
        <v>591</v>
      </c>
      <c r="I721" s="37" t="s">
        <v>90</v>
      </c>
      <c r="J721" s="37">
        <v>2005.0</v>
      </c>
      <c r="K721" s="37">
        <v>11.0</v>
      </c>
      <c r="L721" s="37">
        <v>2005.0</v>
      </c>
      <c r="M721" s="37" t="s">
        <v>625</v>
      </c>
      <c r="N721" s="37">
        <v>12.0</v>
      </c>
      <c r="P721" s="37">
        <v>2.0</v>
      </c>
      <c r="Q721" s="37">
        <v>1.0</v>
      </c>
      <c r="AX721" s="37">
        <v>1.0</v>
      </c>
      <c r="AY721" s="37">
        <v>1.0</v>
      </c>
      <c r="AZ721" s="37">
        <v>1.0</v>
      </c>
    </row>
    <row r="722">
      <c r="A722" s="37">
        <v>2883.0</v>
      </c>
      <c r="C722" s="37" t="s">
        <v>566</v>
      </c>
      <c r="D722" s="37" t="s">
        <v>620</v>
      </c>
      <c r="E722" s="37">
        <v>2013.0</v>
      </c>
      <c r="F722" s="37" t="s">
        <v>621</v>
      </c>
      <c r="G722" s="37"/>
      <c r="H722" s="37" t="s">
        <v>591</v>
      </c>
      <c r="I722" s="37" t="s">
        <v>90</v>
      </c>
      <c r="J722" s="37">
        <v>2005.0</v>
      </c>
      <c r="K722" s="37">
        <v>5.1</v>
      </c>
      <c r="L722" s="37">
        <v>2005.0</v>
      </c>
      <c r="M722" s="37" t="s">
        <v>625</v>
      </c>
      <c r="N722" s="37">
        <v>12.0</v>
      </c>
      <c r="P722" s="37">
        <v>3.0</v>
      </c>
      <c r="Q722" s="37">
        <v>1.0</v>
      </c>
      <c r="AX722" s="37">
        <v>1.0</v>
      </c>
      <c r="AY722" s="37">
        <v>1.0</v>
      </c>
      <c r="AZ722" s="37">
        <v>1.0</v>
      </c>
    </row>
    <row r="723">
      <c r="A723" s="37">
        <v>2883.0</v>
      </c>
      <c r="C723" s="37" t="s">
        <v>566</v>
      </c>
      <c r="D723" s="37" t="s">
        <v>620</v>
      </c>
      <c r="E723" s="37">
        <v>2013.0</v>
      </c>
      <c r="F723" s="37" t="s">
        <v>621</v>
      </c>
      <c r="G723" s="37"/>
      <c r="H723" s="37" t="s">
        <v>591</v>
      </c>
      <c r="I723" s="37" t="s">
        <v>90</v>
      </c>
      <c r="J723" s="37">
        <v>2005.0</v>
      </c>
      <c r="K723" s="37">
        <v>31.0</v>
      </c>
      <c r="L723" s="37">
        <v>2005.0</v>
      </c>
      <c r="M723" s="37" t="s">
        <v>625</v>
      </c>
      <c r="N723" s="37">
        <v>12.0</v>
      </c>
      <c r="P723" s="37">
        <v>0.0</v>
      </c>
      <c r="Q723" s="37">
        <v>2.0</v>
      </c>
      <c r="AX723" s="37">
        <v>1.0</v>
      </c>
      <c r="AY723" s="37">
        <v>1.0</v>
      </c>
      <c r="AZ723" s="37">
        <v>1.0</v>
      </c>
    </row>
    <row r="724">
      <c r="A724" s="37">
        <v>2883.0</v>
      </c>
      <c r="C724" s="37" t="s">
        <v>566</v>
      </c>
      <c r="D724" s="37" t="s">
        <v>620</v>
      </c>
      <c r="E724" s="37">
        <v>2013.0</v>
      </c>
      <c r="F724" s="37" t="s">
        <v>621</v>
      </c>
      <c r="G724" s="37"/>
      <c r="H724" s="37" t="s">
        <v>591</v>
      </c>
      <c r="I724" s="37" t="s">
        <v>90</v>
      </c>
      <c r="J724" s="37">
        <v>2005.0</v>
      </c>
      <c r="K724" s="37">
        <v>16.0</v>
      </c>
      <c r="L724" s="37">
        <v>2005.0</v>
      </c>
      <c r="M724" s="37" t="s">
        <v>625</v>
      </c>
      <c r="N724" s="37">
        <v>12.0</v>
      </c>
      <c r="P724" s="37">
        <v>1.0</v>
      </c>
      <c r="Q724" s="37">
        <v>2.0</v>
      </c>
      <c r="AX724" s="37">
        <v>1.0</v>
      </c>
      <c r="AY724" s="37">
        <v>1.0</v>
      </c>
      <c r="AZ724" s="37">
        <v>1.0</v>
      </c>
    </row>
    <row r="725">
      <c r="A725" s="37">
        <v>2883.0</v>
      </c>
      <c r="C725" s="37" t="s">
        <v>566</v>
      </c>
      <c r="D725" s="37" t="s">
        <v>620</v>
      </c>
      <c r="E725" s="37">
        <v>2013.0</v>
      </c>
      <c r="F725" s="37" t="s">
        <v>621</v>
      </c>
      <c r="G725" s="37"/>
      <c r="H725" s="37" t="s">
        <v>591</v>
      </c>
      <c r="I725" s="37" t="s">
        <v>90</v>
      </c>
      <c r="J725" s="37">
        <v>2005.0</v>
      </c>
      <c r="K725" s="37">
        <v>6.8</v>
      </c>
      <c r="L725" s="37">
        <v>2005.0</v>
      </c>
      <c r="M725" s="37" t="s">
        <v>625</v>
      </c>
      <c r="N725" s="37">
        <v>12.0</v>
      </c>
      <c r="P725" s="37">
        <v>2.0</v>
      </c>
      <c r="Q725" s="37">
        <v>2.0</v>
      </c>
      <c r="AX725" s="37">
        <v>1.0</v>
      </c>
      <c r="AY725" s="37">
        <v>1.0</v>
      </c>
      <c r="AZ725" s="37">
        <v>1.0</v>
      </c>
    </row>
    <row r="726">
      <c r="A726" s="37">
        <v>2883.0</v>
      </c>
      <c r="C726" s="37" t="s">
        <v>566</v>
      </c>
      <c r="D726" s="37" t="s">
        <v>620</v>
      </c>
      <c r="E726" s="37">
        <v>2013.0</v>
      </c>
      <c r="F726" s="37" t="s">
        <v>621</v>
      </c>
      <c r="G726" s="37"/>
      <c r="H726" s="37" t="s">
        <v>591</v>
      </c>
      <c r="I726" s="37" t="s">
        <v>90</v>
      </c>
      <c r="J726" s="37">
        <v>2005.0</v>
      </c>
      <c r="K726" s="37">
        <v>3.7</v>
      </c>
      <c r="L726" s="37">
        <v>2005.0</v>
      </c>
      <c r="M726" s="37" t="s">
        <v>625</v>
      </c>
      <c r="N726" s="37">
        <v>12.0</v>
      </c>
      <c r="P726" s="37">
        <v>3.0</v>
      </c>
      <c r="Q726" s="37">
        <v>2.0</v>
      </c>
      <c r="AX726" s="37">
        <v>1.0</v>
      </c>
      <c r="AY726" s="37">
        <v>1.0</v>
      </c>
      <c r="AZ726" s="37">
        <v>1.0</v>
      </c>
    </row>
    <row r="727">
      <c r="A727" s="37">
        <v>2883.0</v>
      </c>
      <c r="C727" s="37" t="s">
        <v>566</v>
      </c>
      <c r="D727" s="37" t="s">
        <v>620</v>
      </c>
      <c r="E727" s="37">
        <v>2013.0</v>
      </c>
      <c r="F727" s="37" t="s">
        <v>621</v>
      </c>
      <c r="G727" s="37"/>
      <c r="H727" s="37" t="s">
        <v>591</v>
      </c>
      <c r="I727" s="37" t="s">
        <v>90</v>
      </c>
      <c r="J727" s="37">
        <v>2005.0</v>
      </c>
      <c r="K727" s="37">
        <v>15.0</v>
      </c>
      <c r="L727" s="37">
        <v>2005.0</v>
      </c>
      <c r="M727" s="37" t="s">
        <v>625</v>
      </c>
      <c r="N727" s="37">
        <v>12.0</v>
      </c>
      <c r="P727" s="37">
        <v>0.0</v>
      </c>
      <c r="Q727" s="37">
        <v>3.0</v>
      </c>
      <c r="AX727" s="37">
        <v>1.0</v>
      </c>
      <c r="AY727" s="37">
        <v>1.0</v>
      </c>
      <c r="AZ727" s="37">
        <v>1.0</v>
      </c>
    </row>
    <row r="728">
      <c r="A728" s="37">
        <v>2883.0</v>
      </c>
      <c r="C728" s="37" t="s">
        <v>566</v>
      </c>
      <c r="D728" s="37" t="s">
        <v>620</v>
      </c>
      <c r="E728" s="37">
        <v>2013.0</v>
      </c>
      <c r="F728" s="37" t="s">
        <v>621</v>
      </c>
      <c r="G728" s="37"/>
      <c r="H728" s="37" t="s">
        <v>591</v>
      </c>
      <c r="I728" s="37" t="s">
        <v>90</v>
      </c>
      <c r="J728" s="37">
        <v>2005.0</v>
      </c>
      <c r="K728" s="37">
        <v>9.4</v>
      </c>
      <c r="L728" s="37">
        <v>2005.0</v>
      </c>
      <c r="M728" s="37" t="s">
        <v>625</v>
      </c>
      <c r="N728" s="37">
        <v>12.0</v>
      </c>
      <c r="P728" s="37">
        <v>1.0</v>
      </c>
      <c r="Q728" s="37">
        <v>3.0</v>
      </c>
      <c r="AX728" s="37">
        <v>1.0</v>
      </c>
      <c r="AY728" s="37">
        <v>1.0</v>
      </c>
      <c r="AZ728" s="37">
        <v>1.0</v>
      </c>
    </row>
    <row r="729">
      <c r="A729" s="37">
        <v>2883.0</v>
      </c>
      <c r="C729" s="37" t="s">
        <v>566</v>
      </c>
      <c r="D729" s="37" t="s">
        <v>620</v>
      </c>
      <c r="E729" s="37">
        <v>2013.0</v>
      </c>
      <c r="F729" s="37" t="s">
        <v>621</v>
      </c>
      <c r="G729" s="37"/>
      <c r="H729" s="37" t="s">
        <v>591</v>
      </c>
      <c r="I729" s="37" t="s">
        <v>90</v>
      </c>
      <c r="J729" s="37">
        <v>2005.0</v>
      </c>
      <c r="K729" s="37">
        <v>4.7</v>
      </c>
      <c r="L729" s="37">
        <v>2005.0</v>
      </c>
      <c r="M729" s="37" t="s">
        <v>625</v>
      </c>
      <c r="N729" s="37">
        <v>12.0</v>
      </c>
      <c r="P729" s="37">
        <v>2.0</v>
      </c>
      <c r="Q729" s="37">
        <v>3.0</v>
      </c>
      <c r="AX729" s="37">
        <v>1.0</v>
      </c>
      <c r="AY729" s="37">
        <v>1.0</v>
      </c>
      <c r="AZ729" s="37">
        <v>1.0</v>
      </c>
    </row>
    <row r="730">
      <c r="A730" s="37">
        <v>2883.0</v>
      </c>
      <c r="C730" s="37" t="s">
        <v>566</v>
      </c>
      <c r="D730" s="37" t="s">
        <v>620</v>
      </c>
      <c r="E730" s="37">
        <v>2013.0</v>
      </c>
      <c r="F730" s="37" t="s">
        <v>621</v>
      </c>
      <c r="G730" s="37"/>
      <c r="H730" s="37" t="s">
        <v>591</v>
      </c>
      <c r="I730" s="37" t="s">
        <v>90</v>
      </c>
      <c r="J730" s="37">
        <v>2005.0</v>
      </c>
      <c r="K730" s="37">
        <v>2.8</v>
      </c>
      <c r="L730" s="37">
        <v>2005.0</v>
      </c>
      <c r="M730" s="37" t="s">
        <v>625</v>
      </c>
      <c r="N730" s="37">
        <v>12.0</v>
      </c>
      <c r="P730" s="37">
        <v>3.0</v>
      </c>
      <c r="Q730" s="37">
        <v>3.0</v>
      </c>
      <c r="AX730" s="37">
        <v>1.0</v>
      </c>
      <c r="AY730" s="37">
        <v>1.0</v>
      </c>
      <c r="AZ730" s="37">
        <v>1.0</v>
      </c>
    </row>
    <row r="731">
      <c r="A731" s="37">
        <v>1641.0</v>
      </c>
      <c r="C731" s="37" t="s">
        <v>566</v>
      </c>
      <c r="D731" s="37" t="s">
        <v>627</v>
      </c>
      <c r="E731" s="37">
        <v>2017.0</v>
      </c>
      <c r="F731" s="37" t="s">
        <v>628</v>
      </c>
      <c r="G731" s="37"/>
      <c r="H731" s="37" t="s">
        <v>591</v>
      </c>
      <c r="J731" s="37">
        <v>2010.0</v>
      </c>
      <c r="K731" s="37">
        <v>22.36</v>
      </c>
      <c r="L731" s="37">
        <v>2010.0</v>
      </c>
      <c r="M731" s="37" t="s">
        <v>629</v>
      </c>
      <c r="N731" s="37">
        <v>22.36</v>
      </c>
      <c r="P731" s="37">
        <v>0.1</v>
      </c>
      <c r="Q731" s="37">
        <v>1.45</v>
      </c>
      <c r="X731" s="37">
        <v>1.0</v>
      </c>
    </row>
    <row r="732">
      <c r="A732" s="37">
        <v>1641.0</v>
      </c>
      <c r="C732" s="37" t="s">
        <v>566</v>
      </c>
      <c r="D732" s="37" t="s">
        <v>627</v>
      </c>
      <c r="E732" s="37">
        <v>2017.0</v>
      </c>
      <c r="F732" s="37" t="s">
        <v>628</v>
      </c>
      <c r="G732" s="37"/>
      <c r="H732" s="37" t="s">
        <v>591</v>
      </c>
      <c r="I732" s="37" t="s">
        <v>90</v>
      </c>
      <c r="J732" s="37">
        <v>2010.0</v>
      </c>
      <c r="K732" s="37">
        <v>12.27</v>
      </c>
      <c r="L732" s="37">
        <v>2010.0</v>
      </c>
      <c r="M732" s="37" t="s">
        <v>630</v>
      </c>
      <c r="N732" s="37">
        <v>22.36</v>
      </c>
      <c r="P732" s="37">
        <v>1.0</v>
      </c>
      <c r="Q732" s="37">
        <v>1.45</v>
      </c>
      <c r="X732" s="37">
        <v>1.0</v>
      </c>
    </row>
    <row r="733">
      <c r="A733" s="37">
        <v>1641.0</v>
      </c>
      <c r="C733" s="37" t="s">
        <v>566</v>
      </c>
      <c r="D733" s="37" t="s">
        <v>627</v>
      </c>
      <c r="E733" s="37">
        <v>2017.0</v>
      </c>
      <c r="F733" s="37" t="s">
        <v>628</v>
      </c>
      <c r="G733" s="37"/>
      <c r="H733" s="37" t="s">
        <v>591</v>
      </c>
      <c r="I733" s="37" t="s">
        <v>90</v>
      </c>
      <c r="J733" s="37">
        <v>2010.0</v>
      </c>
      <c r="K733" s="37">
        <v>111.27</v>
      </c>
      <c r="L733" s="37">
        <v>2010.0</v>
      </c>
      <c r="M733" s="37" t="s">
        <v>631</v>
      </c>
      <c r="N733" s="37">
        <v>22.36</v>
      </c>
      <c r="P733" s="37">
        <v>0.1</v>
      </c>
      <c r="Q733" s="37">
        <v>1.0</v>
      </c>
      <c r="X733" s="37">
        <v>1.0</v>
      </c>
    </row>
    <row r="734">
      <c r="A734" s="37">
        <v>1641.0</v>
      </c>
      <c r="C734" s="37" t="s">
        <v>566</v>
      </c>
      <c r="D734" s="37" t="s">
        <v>627</v>
      </c>
      <c r="E734" s="37">
        <v>2017.0</v>
      </c>
      <c r="F734" s="37" t="s">
        <v>628</v>
      </c>
      <c r="G734" s="37"/>
      <c r="H734" s="37" t="s">
        <v>591</v>
      </c>
      <c r="I734" s="37" t="s">
        <v>90</v>
      </c>
      <c r="J734" s="37">
        <v>2010.0</v>
      </c>
      <c r="K734" s="37">
        <v>41.73</v>
      </c>
      <c r="L734" s="37">
        <v>2010.0</v>
      </c>
      <c r="M734" s="37" t="s">
        <v>632</v>
      </c>
      <c r="N734" s="37">
        <v>22.36</v>
      </c>
      <c r="P734" s="37">
        <v>0.1</v>
      </c>
      <c r="Q734" s="37">
        <v>1.45</v>
      </c>
      <c r="X734" s="37">
        <v>1.0</v>
      </c>
    </row>
    <row r="735">
      <c r="A735" s="37">
        <v>1641.0</v>
      </c>
      <c r="C735" s="37" t="s">
        <v>566</v>
      </c>
      <c r="D735" s="37" t="s">
        <v>627</v>
      </c>
      <c r="E735" s="37">
        <v>2017.0</v>
      </c>
      <c r="F735" s="37" t="s">
        <v>628</v>
      </c>
      <c r="G735" s="37"/>
      <c r="H735" s="37" t="s">
        <v>591</v>
      </c>
      <c r="I735" s="37" t="s">
        <v>90</v>
      </c>
      <c r="J735" s="37">
        <v>2010.0</v>
      </c>
      <c r="K735" s="37">
        <v>6.0</v>
      </c>
      <c r="L735" s="37">
        <v>2010.0</v>
      </c>
      <c r="M735" s="37" t="s">
        <v>633</v>
      </c>
      <c r="N735" s="37">
        <v>22.36</v>
      </c>
      <c r="P735" s="37">
        <v>1.0</v>
      </c>
      <c r="Q735" s="37">
        <v>2.0</v>
      </c>
      <c r="X735" s="37">
        <v>1.0</v>
      </c>
    </row>
    <row r="736">
      <c r="A736" s="37">
        <v>633.0</v>
      </c>
      <c r="C736" s="37" t="s">
        <v>566</v>
      </c>
      <c r="D736" s="37" t="s">
        <v>238</v>
      </c>
      <c r="E736" s="37">
        <v>2019.0</v>
      </c>
      <c r="F736" s="37" t="s">
        <v>634</v>
      </c>
      <c r="G736" s="37" t="s">
        <v>635</v>
      </c>
      <c r="H736" s="37" t="s">
        <v>636</v>
      </c>
      <c r="I736" s="37" t="s">
        <v>637</v>
      </c>
      <c r="J736" s="37">
        <v>2015.0</v>
      </c>
      <c r="K736" s="37">
        <v>31.39</v>
      </c>
      <c r="L736" s="37">
        <v>2011.0</v>
      </c>
      <c r="M736" s="37" t="s">
        <v>638</v>
      </c>
      <c r="N736" s="37">
        <v>31.23</v>
      </c>
      <c r="P736" s="37">
        <v>1.5</v>
      </c>
      <c r="Q736" s="37">
        <v>1.45</v>
      </c>
      <c r="Y736" s="37">
        <v>1.0</v>
      </c>
      <c r="Z736" s="37">
        <v>1.0</v>
      </c>
    </row>
    <row r="737">
      <c r="A737" s="37">
        <v>633.0</v>
      </c>
      <c r="C737" s="37" t="s">
        <v>566</v>
      </c>
      <c r="D737" s="37" t="s">
        <v>238</v>
      </c>
      <c r="E737" s="37">
        <v>2019.0</v>
      </c>
      <c r="F737" s="37" t="s">
        <v>634</v>
      </c>
      <c r="G737" s="37" t="s">
        <v>635</v>
      </c>
      <c r="H737" s="37" t="s">
        <v>636</v>
      </c>
      <c r="I737" s="37" t="s">
        <v>90</v>
      </c>
      <c r="J737" s="37">
        <v>2015.0</v>
      </c>
      <c r="K737" s="37">
        <v>19.5</v>
      </c>
      <c r="L737" s="37">
        <v>2011.0</v>
      </c>
      <c r="M737" s="37" t="s">
        <v>639</v>
      </c>
      <c r="N737" s="37">
        <v>31.23</v>
      </c>
      <c r="O737" s="37">
        <v>5.0</v>
      </c>
    </row>
    <row r="738">
      <c r="A738" s="37">
        <v>633.0</v>
      </c>
      <c r="C738" s="37" t="s">
        <v>566</v>
      </c>
      <c r="D738" s="37" t="s">
        <v>238</v>
      </c>
      <c r="E738" s="37">
        <v>2019.0</v>
      </c>
      <c r="F738" s="37" t="s">
        <v>634</v>
      </c>
      <c r="G738" s="37" t="s">
        <v>635</v>
      </c>
      <c r="H738" s="37" t="s">
        <v>636</v>
      </c>
      <c r="I738" s="37" t="s">
        <v>90</v>
      </c>
      <c r="J738" s="37">
        <v>2015.0</v>
      </c>
      <c r="K738" s="37">
        <v>35.89</v>
      </c>
      <c r="L738" s="37">
        <v>2011.0</v>
      </c>
      <c r="M738" s="37" t="s">
        <v>639</v>
      </c>
      <c r="N738" s="37">
        <v>31.23</v>
      </c>
      <c r="O738" s="37">
        <v>4.0</v>
      </c>
    </row>
    <row r="739">
      <c r="A739" s="37">
        <v>633.0</v>
      </c>
      <c r="C739" s="37" t="s">
        <v>566</v>
      </c>
      <c r="D739" s="37" t="s">
        <v>238</v>
      </c>
      <c r="E739" s="37">
        <v>2019.0</v>
      </c>
      <c r="F739" s="37" t="s">
        <v>634</v>
      </c>
      <c r="G739" s="37" t="s">
        <v>635</v>
      </c>
      <c r="H739" s="37" t="s">
        <v>636</v>
      </c>
      <c r="I739" s="37" t="s">
        <v>90</v>
      </c>
      <c r="J739" s="37">
        <v>2015.0</v>
      </c>
      <c r="K739" s="37">
        <v>77.72</v>
      </c>
      <c r="L739" s="37">
        <v>2011.0</v>
      </c>
      <c r="M739" s="37" t="s">
        <v>639</v>
      </c>
      <c r="N739" s="37">
        <v>31.23</v>
      </c>
      <c r="O739" s="37">
        <v>3.0</v>
      </c>
    </row>
    <row r="740">
      <c r="A740" s="37">
        <v>633.0</v>
      </c>
      <c r="C740" s="37" t="s">
        <v>566</v>
      </c>
      <c r="D740" s="37" t="s">
        <v>238</v>
      </c>
      <c r="E740" s="37">
        <v>2019.0</v>
      </c>
      <c r="F740" s="37" t="s">
        <v>634</v>
      </c>
      <c r="G740" s="37" t="s">
        <v>635</v>
      </c>
      <c r="H740" s="37" t="s">
        <v>636</v>
      </c>
      <c r="I740" s="37" t="s">
        <v>90</v>
      </c>
      <c r="J740" s="37">
        <v>2015.0</v>
      </c>
      <c r="K740" s="37">
        <v>222.08</v>
      </c>
      <c r="L740" s="37">
        <v>2011.0</v>
      </c>
      <c r="M740" s="37" t="s">
        <v>639</v>
      </c>
      <c r="N740" s="37">
        <v>31.23</v>
      </c>
      <c r="O740" s="37">
        <v>2.0</v>
      </c>
    </row>
    <row r="741">
      <c r="A741" s="37">
        <v>633.0</v>
      </c>
      <c r="C741" s="37" t="s">
        <v>566</v>
      </c>
      <c r="D741" s="37" t="s">
        <v>238</v>
      </c>
      <c r="E741" s="37">
        <v>2019.0</v>
      </c>
      <c r="F741" s="37" t="s">
        <v>634</v>
      </c>
      <c r="G741" s="37" t="s">
        <v>635</v>
      </c>
      <c r="H741" s="37" t="s">
        <v>636</v>
      </c>
      <c r="I741" s="37" t="s">
        <v>90</v>
      </c>
      <c r="J741" s="37">
        <v>2015.0</v>
      </c>
      <c r="K741" s="37">
        <v>1191.25</v>
      </c>
      <c r="L741" s="37">
        <v>2011.0</v>
      </c>
      <c r="M741" s="37" t="s">
        <v>639</v>
      </c>
      <c r="N741" s="37">
        <v>31.23</v>
      </c>
      <c r="P741" s="37">
        <v>0.1</v>
      </c>
      <c r="Q741" s="37">
        <v>1.0</v>
      </c>
    </row>
    <row r="742">
      <c r="A742" s="37">
        <v>633.0</v>
      </c>
      <c r="C742" s="37" t="s">
        <v>566</v>
      </c>
      <c r="D742" s="37" t="s">
        <v>238</v>
      </c>
      <c r="E742" s="37">
        <v>2019.0</v>
      </c>
      <c r="F742" s="37" t="s">
        <v>634</v>
      </c>
      <c r="G742" s="37" t="s">
        <v>635</v>
      </c>
      <c r="H742" s="37" t="s">
        <v>636</v>
      </c>
      <c r="I742" s="37" t="s">
        <v>90</v>
      </c>
      <c r="J742" s="37">
        <v>2015.0</v>
      </c>
      <c r="K742" s="37">
        <v>1314.0</v>
      </c>
      <c r="L742" s="37">
        <v>2011.0</v>
      </c>
      <c r="M742" s="37" t="s">
        <v>639</v>
      </c>
      <c r="N742" s="37">
        <v>31.23</v>
      </c>
      <c r="O742" s="37">
        <v>1.0</v>
      </c>
    </row>
    <row r="743">
      <c r="A743" s="37">
        <v>633.0</v>
      </c>
      <c r="C743" s="37" t="s">
        <v>566</v>
      </c>
      <c r="D743" s="37" t="s">
        <v>238</v>
      </c>
      <c r="E743" s="37">
        <v>2019.0</v>
      </c>
      <c r="F743" s="37" t="s">
        <v>634</v>
      </c>
      <c r="G743" s="37" t="s">
        <v>635</v>
      </c>
      <c r="H743" s="37" t="s">
        <v>636</v>
      </c>
      <c r="I743" s="37" t="s">
        <v>90</v>
      </c>
      <c r="J743" s="37">
        <v>2015.0</v>
      </c>
      <c r="K743" s="37">
        <v>65019.48</v>
      </c>
      <c r="L743" s="37">
        <v>2011.0</v>
      </c>
      <c r="M743" s="37" t="s">
        <v>639</v>
      </c>
      <c r="N743" s="37">
        <v>31.23</v>
      </c>
      <c r="O743" s="37">
        <v>0.1</v>
      </c>
    </row>
    <row r="744">
      <c r="A744" s="37">
        <v>633.0</v>
      </c>
      <c r="C744" s="37" t="s">
        <v>566</v>
      </c>
      <c r="D744" s="37" t="s">
        <v>238</v>
      </c>
      <c r="E744" s="37">
        <v>2019.0</v>
      </c>
      <c r="F744" s="37" t="s">
        <v>634</v>
      </c>
      <c r="G744" s="37" t="s">
        <v>635</v>
      </c>
      <c r="H744" s="37" t="s">
        <v>636</v>
      </c>
      <c r="I744" s="37" t="s">
        <v>90</v>
      </c>
      <c r="J744" s="37">
        <v>2015.0</v>
      </c>
      <c r="K744" s="37">
        <v>31.54</v>
      </c>
      <c r="L744" s="37">
        <v>2011.0</v>
      </c>
      <c r="M744" s="37" t="s">
        <v>640</v>
      </c>
      <c r="N744" s="37">
        <v>31.23</v>
      </c>
      <c r="P744" s="37">
        <v>1.5</v>
      </c>
      <c r="Q744" s="37">
        <v>1.45</v>
      </c>
    </row>
    <row r="745">
      <c r="A745" s="37">
        <v>633.0</v>
      </c>
      <c r="C745" s="37" t="s">
        <v>566</v>
      </c>
      <c r="D745" s="37" t="s">
        <v>238</v>
      </c>
      <c r="E745" s="37">
        <v>2019.0</v>
      </c>
      <c r="F745" s="37" t="s">
        <v>634</v>
      </c>
      <c r="G745" s="37" t="s">
        <v>635</v>
      </c>
      <c r="H745" s="37" t="s">
        <v>636</v>
      </c>
      <c r="I745" s="37" t="s">
        <v>90</v>
      </c>
      <c r="J745" s="37">
        <v>2015.0</v>
      </c>
      <c r="K745" s="37">
        <v>19.56</v>
      </c>
      <c r="L745" s="37">
        <v>2011.0</v>
      </c>
      <c r="M745" s="37" t="s">
        <v>641</v>
      </c>
      <c r="N745" s="37">
        <v>31.23</v>
      </c>
      <c r="O745" s="37">
        <v>5.0</v>
      </c>
    </row>
    <row r="746">
      <c r="A746" s="37">
        <v>633.0</v>
      </c>
      <c r="C746" s="37" t="s">
        <v>566</v>
      </c>
      <c r="D746" s="37" t="s">
        <v>238</v>
      </c>
      <c r="E746" s="37">
        <v>2019.0</v>
      </c>
      <c r="F746" s="37" t="s">
        <v>634</v>
      </c>
      <c r="G746" s="37" t="s">
        <v>635</v>
      </c>
      <c r="H746" s="37" t="s">
        <v>636</v>
      </c>
      <c r="I746" s="37" t="s">
        <v>90</v>
      </c>
      <c r="J746" s="37">
        <v>2015.0</v>
      </c>
      <c r="K746" s="37">
        <v>36.02</v>
      </c>
      <c r="L746" s="37">
        <v>2011.0</v>
      </c>
      <c r="M746" s="37" t="s">
        <v>641</v>
      </c>
      <c r="N746" s="37">
        <v>31.23</v>
      </c>
      <c r="O746" s="37">
        <v>4.0</v>
      </c>
    </row>
    <row r="747">
      <c r="A747" s="37">
        <v>633.0</v>
      </c>
      <c r="C747" s="37" t="s">
        <v>566</v>
      </c>
      <c r="D747" s="37" t="s">
        <v>238</v>
      </c>
      <c r="E747" s="37">
        <v>2019.0</v>
      </c>
      <c r="F747" s="37" t="s">
        <v>634</v>
      </c>
      <c r="G747" s="37" t="s">
        <v>635</v>
      </c>
      <c r="H747" s="37" t="s">
        <v>636</v>
      </c>
      <c r="I747" s="37" t="s">
        <v>90</v>
      </c>
      <c r="J747" s="37">
        <v>2015.0</v>
      </c>
      <c r="K747" s="37">
        <v>78.11</v>
      </c>
      <c r="L747" s="37">
        <v>2011.0</v>
      </c>
      <c r="M747" s="37" t="s">
        <v>641</v>
      </c>
      <c r="N747" s="37">
        <v>31.23</v>
      </c>
      <c r="O747" s="37">
        <v>3.0</v>
      </c>
    </row>
    <row r="748">
      <c r="A748" s="37">
        <v>633.0</v>
      </c>
      <c r="C748" s="37" t="s">
        <v>566</v>
      </c>
      <c r="D748" s="37" t="s">
        <v>238</v>
      </c>
      <c r="E748" s="37">
        <v>2019.0</v>
      </c>
      <c r="F748" s="37" t="s">
        <v>634</v>
      </c>
      <c r="G748" s="37" t="s">
        <v>635</v>
      </c>
      <c r="H748" s="37" t="s">
        <v>636</v>
      </c>
      <c r="I748" s="37" t="s">
        <v>90</v>
      </c>
      <c r="J748" s="37">
        <v>2015.0</v>
      </c>
      <c r="K748" s="37">
        <v>223.72</v>
      </c>
      <c r="L748" s="37">
        <v>2011.0</v>
      </c>
      <c r="M748" s="37" t="s">
        <v>641</v>
      </c>
      <c r="N748" s="37">
        <v>31.23</v>
      </c>
      <c r="O748" s="37">
        <v>2.0</v>
      </c>
    </row>
    <row r="749">
      <c r="A749" s="37">
        <v>633.0</v>
      </c>
      <c r="C749" s="37" t="s">
        <v>566</v>
      </c>
      <c r="D749" s="37" t="s">
        <v>238</v>
      </c>
      <c r="E749" s="37">
        <v>2019.0</v>
      </c>
      <c r="F749" s="37" t="s">
        <v>634</v>
      </c>
      <c r="G749" s="37" t="s">
        <v>635</v>
      </c>
      <c r="H749" s="37" t="s">
        <v>636</v>
      </c>
      <c r="I749" s="37" t="s">
        <v>90</v>
      </c>
      <c r="J749" s="37">
        <v>2015.0</v>
      </c>
      <c r="K749" s="37">
        <v>1206.56</v>
      </c>
      <c r="L749" s="37">
        <v>2011.0</v>
      </c>
      <c r="M749" s="37" t="s">
        <v>642</v>
      </c>
      <c r="N749" s="37">
        <v>31.23</v>
      </c>
      <c r="P749" s="37">
        <v>0.1</v>
      </c>
      <c r="Q749" s="37">
        <v>1.0</v>
      </c>
    </row>
    <row r="750">
      <c r="A750" s="37">
        <v>633.0</v>
      </c>
      <c r="C750" s="37" t="s">
        <v>566</v>
      </c>
      <c r="D750" s="37" t="s">
        <v>238</v>
      </c>
      <c r="E750" s="37">
        <v>2019.0</v>
      </c>
      <c r="F750" s="37" t="s">
        <v>634</v>
      </c>
      <c r="G750" s="37" t="s">
        <v>635</v>
      </c>
      <c r="H750" s="37" t="s">
        <v>636</v>
      </c>
      <c r="I750" s="37" t="s">
        <v>90</v>
      </c>
      <c r="J750" s="37">
        <v>2015.0</v>
      </c>
      <c r="K750" s="37">
        <v>1352.41</v>
      </c>
      <c r="L750" s="37">
        <v>2011.0</v>
      </c>
      <c r="M750" s="37" t="s">
        <v>641</v>
      </c>
      <c r="N750" s="37">
        <v>31.23</v>
      </c>
      <c r="O750" s="37">
        <v>1.0</v>
      </c>
    </row>
    <row r="751">
      <c r="A751" s="37">
        <v>633.0</v>
      </c>
      <c r="C751" s="37" t="s">
        <v>566</v>
      </c>
      <c r="D751" s="37" t="s">
        <v>238</v>
      </c>
      <c r="E751" s="37">
        <v>2019.0</v>
      </c>
      <c r="F751" s="37" t="s">
        <v>634</v>
      </c>
      <c r="G751" s="37" t="s">
        <v>635</v>
      </c>
      <c r="H751" s="37" t="s">
        <v>636</v>
      </c>
      <c r="I751" s="37" t="s">
        <v>90</v>
      </c>
      <c r="J751" s="37">
        <v>2015.0</v>
      </c>
      <c r="K751" s="37">
        <v>67746.88</v>
      </c>
      <c r="L751" s="37">
        <v>2011.0</v>
      </c>
      <c r="M751" s="37" t="s">
        <v>641</v>
      </c>
      <c r="N751" s="37">
        <v>31.23</v>
      </c>
      <c r="O751" s="37">
        <v>0.1</v>
      </c>
    </row>
    <row r="752">
      <c r="A752" s="37">
        <v>633.0</v>
      </c>
      <c r="C752" s="37" t="s">
        <v>566</v>
      </c>
      <c r="D752" s="37" t="s">
        <v>238</v>
      </c>
      <c r="E752" s="37">
        <v>2019.0</v>
      </c>
      <c r="F752" s="37" t="s">
        <v>634</v>
      </c>
      <c r="G752" s="37" t="s">
        <v>635</v>
      </c>
      <c r="H752" s="37" t="s">
        <v>636</v>
      </c>
      <c r="I752" s="37" t="s">
        <v>90</v>
      </c>
      <c r="J752" s="37">
        <v>2015.0</v>
      </c>
      <c r="K752" s="37">
        <v>30.69</v>
      </c>
      <c r="L752" s="37">
        <v>2011.0</v>
      </c>
      <c r="M752" s="37" t="s">
        <v>643</v>
      </c>
      <c r="N752" s="37">
        <v>31.23</v>
      </c>
      <c r="P752" s="37">
        <v>1.5</v>
      </c>
      <c r="Q752" s="37">
        <v>1.45</v>
      </c>
      <c r="Z752" s="37">
        <v>1.0</v>
      </c>
    </row>
    <row r="753">
      <c r="A753" s="37">
        <v>633.0</v>
      </c>
      <c r="C753" s="37" t="s">
        <v>566</v>
      </c>
      <c r="D753" s="37" t="s">
        <v>238</v>
      </c>
      <c r="E753" s="37">
        <v>2019.0</v>
      </c>
      <c r="F753" s="37" t="s">
        <v>634</v>
      </c>
      <c r="G753" s="37" t="s">
        <v>635</v>
      </c>
      <c r="H753" s="37" t="s">
        <v>636</v>
      </c>
      <c r="I753" s="37" t="s">
        <v>90</v>
      </c>
      <c r="J753" s="37">
        <v>2015.0</v>
      </c>
      <c r="K753" s="37">
        <v>78.16</v>
      </c>
      <c r="L753" s="37">
        <v>2011.0</v>
      </c>
      <c r="M753" s="37" t="s">
        <v>644</v>
      </c>
      <c r="N753" s="37">
        <v>31.23</v>
      </c>
      <c r="O753" s="37">
        <v>3.0</v>
      </c>
      <c r="Z753" s="37">
        <v>1.0</v>
      </c>
    </row>
    <row r="754">
      <c r="A754" s="37">
        <v>633.0</v>
      </c>
      <c r="C754" s="37" t="s">
        <v>566</v>
      </c>
      <c r="D754" s="37" t="s">
        <v>238</v>
      </c>
      <c r="E754" s="37">
        <v>2019.0</v>
      </c>
      <c r="F754" s="37" t="s">
        <v>634</v>
      </c>
      <c r="G754" s="37" t="s">
        <v>635</v>
      </c>
      <c r="H754" s="37" t="s">
        <v>636</v>
      </c>
      <c r="I754" s="37" t="s">
        <v>90</v>
      </c>
      <c r="J754" s="37">
        <v>2015.0</v>
      </c>
      <c r="K754" s="37">
        <v>972.82</v>
      </c>
      <c r="L754" s="37">
        <v>2011.0</v>
      </c>
      <c r="M754" s="37" t="s">
        <v>644</v>
      </c>
      <c r="N754" s="37">
        <v>31.23</v>
      </c>
      <c r="O754" s="37">
        <v>1.0</v>
      </c>
      <c r="Z754" s="37">
        <v>1.0</v>
      </c>
    </row>
    <row r="755">
      <c r="A755" s="37">
        <v>633.0</v>
      </c>
      <c r="C755" s="37" t="s">
        <v>566</v>
      </c>
      <c r="D755" s="37" t="s">
        <v>238</v>
      </c>
      <c r="E755" s="37">
        <v>2019.0</v>
      </c>
      <c r="F755" s="37" t="s">
        <v>634</v>
      </c>
      <c r="G755" s="37" t="s">
        <v>635</v>
      </c>
      <c r="H755" s="37" t="s">
        <v>636</v>
      </c>
      <c r="I755" s="37" t="s">
        <v>90</v>
      </c>
      <c r="J755" s="37">
        <v>2015.0</v>
      </c>
      <c r="K755" s="37">
        <v>30.69</v>
      </c>
      <c r="L755" s="37">
        <v>2011.0</v>
      </c>
      <c r="M755" s="37" t="s">
        <v>645</v>
      </c>
      <c r="N755" s="37">
        <v>31.23</v>
      </c>
      <c r="P755" s="37">
        <v>1.5</v>
      </c>
      <c r="Q755" s="37">
        <v>1.45</v>
      </c>
      <c r="Z755" s="37">
        <v>1.0</v>
      </c>
    </row>
    <row r="756">
      <c r="A756" s="37">
        <v>633.0</v>
      </c>
      <c r="C756" s="37" t="s">
        <v>566</v>
      </c>
      <c r="D756" s="37" t="s">
        <v>238</v>
      </c>
      <c r="E756" s="37">
        <v>2019.0</v>
      </c>
      <c r="F756" s="37" t="s">
        <v>634</v>
      </c>
      <c r="G756" s="37" t="s">
        <v>635</v>
      </c>
      <c r="H756" s="37" t="s">
        <v>636</v>
      </c>
      <c r="I756" s="37" t="s">
        <v>90</v>
      </c>
      <c r="J756" s="37">
        <v>2015.0</v>
      </c>
      <c r="K756" s="37">
        <v>78.16</v>
      </c>
      <c r="L756" s="37">
        <v>2011.0</v>
      </c>
      <c r="M756" s="37" t="s">
        <v>646</v>
      </c>
      <c r="N756" s="37">
        <v>31.23</v>
      </c>
      <c r="O756" s="37">
        <v>3.0</v>
      </c>
      <c r="Z756" s="37">
        <v>1.0</v>
      </c>
    </row>
    <row r="757">
      <c r="A757" s="37">
        <v>633.0</v>
      </c>
      <c r="C757" s="37" t="s">
        <v>566</v>
      </c>
      <c r="D757" s="37" t="s">
        <v>238</v>
      </c>
      <c r="E757" s="37">
        <v>2019.0</v>
      </c>
      <c r="F757" s="37" t="s">
        <v>634</v>
      </c>
      <c r="G757" s="37" t="s">
        <v>635</v>
      </c>
      <c r="H757" s="37" t="s">
        <v>636</v>
      </c>
      <c r="I757" s="37" t="s">
        <v>90</v>
      </c>
      <c r="J757" s="37">
        <v>2015.0</v>
      </c>
      <c r="K757" s="37">
        <v>973.0</v>
      </c>
      <c r="L757" s="37">
        <v>2011.0</v>
      </c>
      <c r="M757" s="37" t="s">
        <v>646</v>
      </c>
      <c r="N757" s="37">
        <v>31.23</v>
      </c>
      <c r="O757" s="37">
        <v>1.0</v>
      </c>
      <c r="Z757" s="37">
        <v>1.0</v>
      </c>
    </row>
    <row r="758">
      <c r="A758" s="37">
        <v>633.0</v>
      </c>
      <c r="C758" s="37" t="s">
        <v>566</v>
      </c>
      <c r="D758" s="37" t="s">
        <v>238</v>
      </c>
      <c r="E758" s="37">
        <v>2019.0</v>
      </c>
      <c r="F758" s="37" t="s">
        <v>634</v>
      </c>
      <c r="G758" s="37" t="s">
        <v>635</v>
      </c>
      <c r="H758" s="37" t="s">
        <v>636</v>
      </c>
      <c r="I758" s="37" t="s">
        <v>90</v>
      </c>
      <c r="J758" s="37">
        <v>2015.0</v>
      </c>
      <c r="K758" s="37">
        <v>30.69</v>
      </c>
      <c r="L758" s="37">
        <v>2011.0</v>
      </c>
      <c r="M758" s="37" t="s">
        <v>647</v>
      </c>
      <c r="N758" s="37">
        <v>31.23</v>
      </c>
      <c r="P758" s="37">
        <v>1.5</v>
      </c>
      <c r="Q758" s="37">
        <v>1.45</v>
      </c>
      <c r="Z758" s="37">
        <v>1.0</v>
      </c>
    </row>
    <row r="759">
      <c r="A759" s="37">
        <v>633.0</v>
      </c>
      <c r="C759" s="37" t="s">
        <v>566</v>
      </c>
      <c r="D759" s="37" t="s">
        <v>238</v>
      </c>
      <c r="E759" s="37">
        <v>2019.0</v>
      </c>
      <c r="F759" s="37" t="s">
        <v>634</v>
      </c>
      <c r="G759" s="37" t="s">
        <v>635</v>
      </c>
      <c r="H759" s="37" t="s">
        <v>636</v>
      </c>
      <c r="I759" s="37" t="s">
        <v>90</v>
      </c>
      <c r="J759" s="37">
        <v>2015.0</v>
      </c>
      <c r="K759" s="37">
        <v>78.16</v>
      </c>
      <c r="L759" s="37">
        <v>2011.0</v>
      </c>
      <c r="M759" s="37" t="s">
        <v>648</v>
      </c>
      <c r="N759" s="37">
        <v>31.23</v>
      </c>
      <c r="O759" s="37">
        <v>3.0</v>
      </c>
      <c r="Z759" s="37">
        <v>1.0</v>
      </c>
    </row>
    <row r="760">
      <c r="A760" s="37">
        <v>633.0</v>
      </c>
      <c r="C760" s="37" t="s">
        <v>566</v>
      </c>
      <c r="D760" s="37" t="s">
        <v>238</v>
      </c>
      <c r="E760" s="37">
        <v>2019.0</v>
      </c>
      <c r="F760" s="37" t="s">
        <v>634</v>
      </c>
      <c r="G760" s="37" t="s">
        <v>635</v>
      </c>
      <c r="H760" s="37" t="s">
        <v>636</v>
      </c>
      <c r="I760" s="37" t="s">
        <v>90</v>
      </c>
      <c r="J760" s="37">
        <v>2015.0</v>
      </c>
      <c r="K760" s="37">
        <v>972.82</v>
      </c>
      <c r="L760" s="37">
        <v>2011.0</v>
      </c>
      <c r="M760" s="37" t="s">
        <v>648</v>
      </c>
      <c r="N760" s="37">
        <v>31.23</v>
      </c>
      <c r="O760" s="37">
        <v>1.0</v>
      </c>
      <c r="Z760" s="37">
        <v>1.0</v>
      </c>
    </row>
    <row r="761">
      <c r="A761" s="37">
        <v>633.0</v>
      </c>
      <c r="C761" s="37" t="s">
        <v>566</v>
      </c>
      <c r="D761" s="37" t="s">
        <v>238</v>
      </c>
      <c r="E761" s="37">
        <v>2019.0</v>
      </c>
      <c r="F761" s="37" t="s">
        <v>634</v>
      </c>
      <c r="G761" s="37" t="s">
        <v>635</v>
      </c>
      <c r="H761" s="37" t="s">
        <v>636</v>
      </c>
      <c r="I761" s="37" t="s">
        <v>90</v>
      </c>
      <c r="J761" s="37">
        <v>2015.0</v>
      </c>
      <c r="K761" s="37">
        <v>30.69</v>
      </c>
      <c r="L761" s="37">
        <v>2011.0</v>
      </c>
      <c r="M761" s="37" t="s">
        <v>649</v>
      </c>
      <c r="N761" s="37">
        <v>31.23</v>
      </c>
      <c r="P761" s="37">
        <v>1.5</v>
      </c>
      <c r="Q761" s="37">
        <v>1.45</v>
      </c>
      <c r="Z761" s="37">
        <v>1.0</v>
      </c>
    </row>
    <row r="762">
      <c r="A762" s="37">
        <v>633.0</v>
      </c>
      <c r="C762" s="37" t="s">
        <v>566</v>
      </c>
      <c r="D762" s="37" t="s">
        <v>238</v>
      </c>
      <c r="E762" s="37">
        <v>2019.0</v>
      </c>
      <c r="F762" s="37" t="s">
        <v>634</v>
      </c>
      <c r="G762" s="37" t="s">
        <v>635</v>
      </c>
      <c r="H762" s="37" t="s">
        <v>636</v>
      </c>
      <c r="I762" s="37" t="s">
        <v>90</v>
      </c>
      <c r="J762" s="37">
        <v>2015.0</v>
      </c>
      <c r="K762" s="37">
        <v>78.16</v>
      </c>
      <c r="L762" s="37">
        <v>2011.0</v>
      </c>
      <c r="M762" s="37" t="s">
        <v>650</v>
      </c>
      <c r="N762" s="37">
        <v>31.23</v>
      </c>
      <c r="O762" s="37">
        <v>3.0</v>
      </c>
      <c r="Z762" s="37">
        <v>1.0</v>
      </c>
    </row>
    <row r="763">
      <c r="A763" s="37">
        <v>633.0</v>
      </c>
      <c r="C763" s="37" t="s">
        <v>566</v>
      </c>
      <c r="D763" s="37" t="s">
        <v>238</v>
      </c>
      <c r="E763" s="37">
        <v>2019.0</v>
      </c>
      <c r="F763" s="37" t="s">
        <v>634</v>
      </c>
      <c r="G763" s="37" t="s">
        <v>635</v>
      </c>
      <c r="H763" s="37" t="s">
        <v>636</v>
      </c>
      <c r="I763" s="37" t="s">
        <v>90</v>
      </c>
      <c r="J763" s="37">
        <v>2015.0</v>
      </c>
      <c r="K763" s="37">
        <v>973.0</v>
      </c>
      <c r="L763" s="37">
        <v>2011.0</v>
      </c>
      <c r="M763" s="37" t="s">
        <v>650</v>
      </c>
      <c r="N763" s="37">
        <v>31.23</v>
      </c>
      <c r="O763" s="37">
        <v>1.0</v>
      </c>
      <c r="Z763" s="37">
        <v>1.0</v>
      </c>
    </row>
    <row r="764">
      <c r="A764" s="37">
        <v>633.0</v>
      </c>
      <c r="C764" s="37" t="s">
        <v>566</v>
      </c>
      <c r="D764" s="37" t="s">
        <v>238</v>
      </c>
      <c r="E764" s="37">
        <v>2019.0</v>
      </c>
      <c r="F764" s="37" t="s">
        <v>634</v>
      </c>
      <c r="G764" s="37" t="s">
        <v>635</v>
      </c>
      <c r="H764" s="37" t="s">
        <v>636</v>
      </c>
      <c r="I764" s="37" t="s">
        <v>90</v>
      </c>
      <c r="J764" s="37">
        <v>2015.0</v>
      </c>
      <c r="K764" s="37">
        <v>39.41</v>
      </c>
      <c r="L764" s="37">
        <v>2011.0</v>
      </c>
      <c r="M764" s="37" t="s">
        <v>651</v>
      </c>
      <c r="N764" s="37">
        <v>31.23</v>
      </c>
      <c r="P764" s="37">
        <v>1.5</v>
      </c>
      <c r="Q764" s="37">
        <v>1.45</v>
      </c>
      <c r="Z764" s="37">
        <v>1.0</v>
      </c>
    </row>
    <row r="765">
      <c r="A765" s="37">
        <v>633.0</v>
      </c>
      <c r="C765" s="37" t="s">
        <v>566</v>
      </c>
      <c r="D765" s="37" t="s">
        <v>238</v>
      </c>
      <c r="E765" s="37">
        <v>2019.0</v>
      </c>
      <c r="F765" s="37" t="s">
        <v>634</v>
      </c>
      <c r="G765" s="37" t="s">
        <v>635</v>
      </c>
      <c r="H765" s="37" t="s">
        <v>636</v>
      </c>
      <c r="I765" s="37" t="s">
        <v>90</v>
      </c>
      <c r="J765" s="37">
        <v>2015.0</v>
      </c>
      <c r="K765" s="37">
        <v>83.59</v>
      </c>
      <c r="L765" s="37">
        <v>2011.0</v>
      </c>
      <c r="M765" s="37" t="s">
        <v>652</v>
      </c>
      <c r="N765" s="37">
        <v>31.23</v>
      </c>
      <c r="O765" s="37">
        <v>3.0</v>
      </c>
      <c r="Z765" s="37">
        <v>1.0</v>
      </c>
    </row>
    <row r="766">
      <c r="A766" s="37">
        <v>633.0</v>
      </c>
      <c r="C766" s="37" t="s">
        <v>566</v>
      </c>
      <c r="D766" s="37" t="s">
        <v>238</v>
      </c>
      <c r="E766" s="37">
        <v>2019.0</v>
      </c>
      <c r="F766" s="37" t="s">
        <v>634</v>
      </c>
      <c r="G766" s="37" t="s">
        <v>635</v>
      </c>
      <c r="H766" s="37" t="s">
        <v>636</v>
      </c>
      <c r="I766" s="37" t="s">
        <v>90</v>
      </c>
      <c r="J766" s="37">
        <v>2015.0</v>
      </c>
      <c r="K766" s="37">
        <v>972.82</v>
      </c>
      <c r="L766" s="37">
        <v>2011.0</v>
      </c>
      <c r="M766" s="37" t="s">
        <v>652</v>
      </c>
      <c r="N766" s="37">
        <v>31.23</v>
      </c>
      <c r="O766" s="37">
        <v>1.0</v>
      </c>
      <c r="Z766" s="37">
        <v>1.0</v>
      </c>
    </row>
    <row r="767">
      <c r="A767" s="37">
        <v>633.0</v>
      </c>
      <c r="C767" s="37" t="s">
        <v>566</v>
      </c>
      <c r="D767" s="37" t="s">
        <v>238</v>
      </c>
      <c r="E767" s="37">
        <v>2019.0</v>
      </c>
      <c r="F767" s="37" t="s">
        <v>634</v>
      </c>
      <c r="G767" s="37" t="s">
        <v>635</v>
      </c>
      <c r="H767" s="37" t="s">
        <v>636</v>
      </c>
      <c r="I767" s="37" t="s">
        <v>90</v>
      </c>
      <c r="J767" s="37">
        <v>2015.0</v>
      </c>
      <c r="K767" s="37">
        <v>85.12</v>
      </c>
      <c r="L767" s="37">
        <v>2011.0</v>
      </c>
      <c r="M767" s="37" t="s">
        <v>653</v>
      </c>
      <c r="N767" s="37">
        <v>31.23</v>
      </c>
      <c r="P767" s="37">
        <v>1.5</v>
      </c>
      <c r="Q767" s="37">
        <v>1.45</v>
      </c>
      <c r="Z767" s="37">
        <v>1.0</v>
      </c>
    </row>
    <row r="768">
      <c r="A768" s="37">
        <v>633.0</v>
      </c>
      <c r="C768" s="37" t="s">
        <v>566</v>
      </c>
      <c r="D768" s="37" t="s">
        <v>238</v>
      </c>
      <c r="E768" s="37">
        <v>2019.0</v>
      </c>
      <c r="F768" s="37" t="s">
        <v>634</v>
      </c>
      <c r="G768" s="37" t="s">
        <v>635</v>
      </c>
      <c r="H768" s="37" t="s">
        <v>636</v>
      </c>
      <c r="I768" s="37" t="s">
        <v>90</v>
      </c>
      <c r="J768" s="37">
        <v>2015.0</v>
      </c>
      <c r="K768" s="37">
        <v>138.27</v>
      </c>
      <c r="L768" s="37">
        <v>2011.0</v>
      </c>
      <c r="M768" s="37" t="s">
        <v>654</v>
      </c>
      <c r="N768" s="37">
        <v>31.23</v>
      </c>
      <c r="O768" s="37">
        <v>3.0</v>
      </c>
      <c r="Z768" s="37">
        <v>1.0</v>
      </c>
    </row>
    <row r="769">
      <c r="A769" s="37">
        <v>633.0</v>
      </c>
      <c r="C769" s="37" t="s">
        <v>566</v>
      </c>
      <c r="D769" s="37" t="s">
        <v>238</v>
      </c>
      <c r="E769" s="37">
        <v>2019.0</v>
      </c>
      <c r="F769" s="37" t="s">
        <v>634</v>
      </c>
      <c r="G769" s="37" t="s">
        <v>635</v>
      </c>
      <c r="H769" s="37" t="s">
        <v>636</v>
      </c>
      <c r="I769" s="37" t="s">
        <v>90</v>
      </c>
      <c r="J769" s="37">
        <v>2015.0</v>
      </c>
      <c r="K769" s="37">
        <v>973.0</v>
      </c>
      <c r="L769" s="37">
        <v>2011.0</v>
      </c>
      <c r="M769" s="37" t="s">
        <v>654</v>
      </c>
      <c r="N769" s="37">
        <v>31.23</v>
      </c>
      <c r="O769" s="37">
        <v>1.0</v>
      </c>
      <c r="Z769" s="37">
        <v>1.0</v>
      </c>
    </row>
    <row r="770">
      <c r="A770" s="37">
        <v>633.0</v>
      </c>
      <c r="C770" s="37" t="s">
        <v>566</v>
      </c>
      <c r="D770" s="37" t="s">
        <v>238</v>
      </c>
      <c r="E770" s="37">
        <v>2019.0</v>
      </c>
      <c r="F770" s="37" t="s">
        <v>634</v>
      </c>
      <c r="G770" s="37" t="s">
        <v>635</v>
      </c>
      <c r="H770" s="37" t="s">
        <v>636</v>
      </c>
      <c r="I770" s="37" t="s">
        <v>90</v>
      </c>
      <c r="J770" s="37">
        <v>2015.0</v>
      </c>
      <c r="K770" s="37">
        <v>30.84</v>
      </c>
      <c r="L770" s="37">
        <v>2011.0</v>
      </c>
      <c r="M770" s="37" t="s">
        <v>638</v>
      </c>
      <c r="N770" s="37">
        <v>31.23</v>
      </c>
      <c r="P770" s="37">
        <v>1.5</v>
      </c>
      <c r="Q770" s="37">
        <v>1.45</v>
      </c>
      <c r="AA770" s="37">
        <v>1.0</v>
      </c>
    </row>
    <row r="771">
      <c r="A771" s="37">
        <v>633.0</v>
      </c>
      <c r="C771" s="37" t="s">
        <v>566</v>
      </c>
      <c r="D771" s="37" t="s">
        <v>238</v>
      </c>
      <c r="E771" s="37">
        <v>2019.0</v>
      </c>
      <c r="F771" s="37" t="s">
        <v>634</v>
      </c>
      <c r="G771" s="37" t="s">
        <v>635</v>
      </c>
      <c r="H771" s="37" t="s">
        <v>636</v>
      </c>
      <c r="I771" s="37" t="s">
        <v>90</v>
      </c>
      <c r="J771" s="37">
        <v>2015.0</v>
      </c>
      <c r="K771" s="37">
        <v>78.56</v>
      </c>
      <c r="L771" s="37">
        <v>2011.0</v>
      </c>
      <c r="M771" s="37" t="s">
        <v>655</v>
      </c>
      <c r="N771" s="37">
        <v>31.23</v>
      </c>
      <c r="O771" s="37">
        <v>3.0</v>
      </c>
      <c r="AA771" s="37">
        <v>1.0</v>
      </c>
    </row>
    <row r="772">
      <c r="A772" s="37">
        <v>633.0</v>
      </c>
      <c r="C772" s="37" t="s">
        <v>566</v>
      </c>
      <c r="D772" s="37" t="s">
        <v>238</v>
      </c>
      <c r="E772" s="37">
        <v>2019.0</v>
      </c>
      <c r="F772" s="37" t="s">
        <v>634</v>
      </c>
      <c r="G772" s="37" t="s">
        <v>635</v>
      </c>
      <c r="H772" s="37" t="s">
        <v>636</v>
      </c>
      <c r="I772" s="37" t="s">
        <v>90</v>
      </c>
      <c r="J772" s="37">
        <v>2015.0</v>
      </c>
      <c r="K772" s="37">
        <v>991.96</v>
      </c>
      <c r="L772" s="37">
        <v>2011.0</v>
      </c>
      <c r="M772" s="37" t="s">
        <v>639</v>
      </c>
      <c r="N772" s="37">
        <v>31.23</v>
      </c>
      <c r="O772" s="37">
        <v>1.0</v>
      </c>
      <c r="AA772" s="37">
        <v>1.0</v>
      </c>
    </row>
    <row r="773">
      <c r="A773" s="37">
        <v>633.0</v>
      </c>
      <c r="C773" s="37" t="s">
        <v>566</v>
      </c>
      <c r="D773" s="37" t="s">
        <v>238</v>
      </c>
      <c r="E773" s="37">
        <v>2019.0</v>
      </c>
      <c r="F773" s="37" t="s">
        <v>634</v>
      </c>
      <c r="G773" s="37" t="s">
        <v>635</v>
      </c>
      <c r="H773" s="37" t="s">
        <v>636</v>
      </c>
      <c r="I773" s="37" t="s">
        <v>90</v>
      </c>
      <c r="J773" s="37">
        <v>2015.0</v>
      </c>
      <c r="K773" s="37">
        <v>30.98</v>
      </c>
      <c r="L773" s="37">
        <v>2011.0</v>
      </c>
      <c r="M773" s="37" t="s">
        <v>656</v>
      </c>
      <c r="N773" s="37">
        <v>31.23</v>
      </c>
      <c r="P773" s="37">
        <v>1.5</v>
      </c>
      <c r="Q773" s="37">
        <v>1.45</v>
      </c>
      <c r="AA773" s="37">
        <v>1.0</v>
      </c>
    </row>
    <row r="774">
      <c r="A774" s="37">
        <v>633.0</v>
      </c>
      <c r="C774" s="37" t="s">
        <v>566</v>
      </c>
      <c r="D774" s="37" t="s">
        <v>238</v>
      </c>
      <c r="E774" s="37">
        <v>2019.0</v>
      </c>
      <c r="F774" s="37" t="s">
        <v>634</v>
      </c>
      <c r="G774" s="37" t="s">
        <v>635</v>
      </c>
      <c r="H774" s="37" t="s">
        <v>636</v>
      </c>
      <c r="I774" s="37" t="s">
        <v>90</v>
      </c>
      <c r="J774" s="37">
        <v>2015.0</v>
      </c>
      <c r="K774" s="37">
        <v>78.95</v>
      </c>
      <c r="L774" s="37">
        <v>2011.0</v>
      </c>
      <c r="M774" s="37" t="s">
        <v>641</v>
      </c>
      <c r="N774" s="37">
        <v>31.23</v>
      </c>
      <c r="O774" s="37">
        <v>3.0</v>
      </c>
      <c r="AA774" s="37">
        <v>1.0</v>
      </c>
    </row>
    <row r="775">
      <c r="A775" s="37">
        <v>633.0</v>
      </c>
      <c r="C775" s="37" t="s">
        <v>566</v>
      </c>
      <c r="D775" s="37" t="s">
        <v>238</v>
      </c>
      <c r="E775" s="37">
        <v>2019.0</v>
      </c>
      <c r="F775" s="37" t="s">
        <v>634</v>
      </c>
      <c r="G775" s="37" t="s">
        <v>635</v>
      </c>
      <c r="H775" s="37" t="s">
        <v>636</v>
      </c>
      <c r="I775" s="37" t="s">
        <v>90</v>
      </c>
      <c r="J775" s="37">
        <v>2015.0</v>
      </c>
      <c r="K775" s="37">
        <v>1010.24</v>
      </c>
      <c r="L775" s="37">
        <v>2011.0</v>
      </c>
      <c r="M775" s="37" t="s">
        <v>641</v>
      </c>
      <c r="N775" s="37">
        <v>31.23</v>
      </c>
      <c r="O775" s="37">
        <v>1.0</v>
      </c>
      <c r="AA775" s="37">
        <v>1.0</v>
      </c>
    </row>
    <row r="776">
      <c r="A776" s="37">
        <v>1322.0</v>
      </c>
      <c r="C776" s="37" t="s">
        <v>566</v>
      </c>
      <c r="D776" s="37" t="s">
        <v>657</v>
      </c>
      <c r="E776" s="37">
        <v>2018.0</v>
      </c>
      <c r="F776" s="37" t="s">
        <v>658</v>
      </c>
      <c r="G776" s="37" t="s">
        <v>659</v>
      </c>
      <c r="H776" s="37" t="s">
        <v>261</v>
      </c>
      <c r="I776" s="37" t="s">
        <v>637</v>
      </c>
      <c r="J776" s="37">
        <v>2040.0</v>
      </c>
      <c r="K776" s="37">
        <v>90.0</v>
      </c>
      <c r="L776" s="37">
        <v>2005.0</v>
      </c>
      <c r="M776" s="37" t="s">
        <v>660</v>
      </c>
      <c r="X776" s="37">
        <v>1.0</v>
      </c>
      <c r="Y776" s="37">
        <v>1.0</v>
      </c>
      <c r="AN776" s="37">
        <v>52.0</v>
      </c>
      <c r="AR776" s="37">
        <v>181.0</v>
      </c>
      <c r="BB776" s="37">
        <v>1.0</v>
      </c>
      <c r="BC776" s="37">
        <v>1.0</v>
      </c>
      <c r="BM776" s="37" t="s">
        <v>661</v>
      </c>
      <c r="BN776" s="37"/>
    </row>
    <row r="777">
      <c r="A777" s="37">
        <v>1322.0</v>
      </c>
      <c r="C777" s="37" t="s">
        <v>566</v>
      </c>
      <c r="D777" s="37" t="s">
        <v>657</v>
      </c>
      <c r="E777" s="37">
        <v>2018.0</v>
      </c>
      <c r="F777" s="37" t="s">
        <v>658</v>
      </c>
      <c r="G777" s="37" t="s">
        <v>659</v>
      </c>
      <c r="H777" s="37" t="s">
        <v>261</v>
      </c>
      <c r="I777" s="37" t="s">
        <v>637</v>
      </c>
      <c r="J777" s="37">
        <v>2040.0</v>
      </c>
      <c r="K777" s="37">
        <v>189.0</v>
      </c>
      <c r="L777" s="37">
        <v>2005.0</v>
      </c>
      <c r="M777" s="37" t="s">
        <v>662</v>
      </c>
      <c r="X777" s="37">
        <v>1.0</v>
      </c>
      <c r="Y777" s="37">
        <v>1.0</v>
      </c>
      <c r="AN777" s="37">
        <v>87.0</v>
      </c>
      <c r="AR777" s="37">
        <v>367.0</v>
      </c>
      <c r="BB777" s="37">
        <v>1.0</v>
      </c>
      <c r="BC777" s="37">
        <v>1.0</v>
      </c>
      <c r="BM777" s="37" t="s">
        <v>661</v>
      </c>
      <c r="BN777" s="37"/>
    </row>
    <row r="778">
      <c r="A778" s="37">
        <v>2159.0</v>
      </c>
      <c r="C778" s="37" t="s">
        <v>566</v>
      </c>
      <c r="D778" s="37" t="s">
        <v>663</v>
      </c>
      <c r="E778" s="37">
        <v>2015.0</v>
      </c>
      <c r="F778" s="37" t="s">
        <v>664</v>
      </c>
      <c r="G778" s="37" t="s">
        <v>665</v>
      </c>
      <c r="J778" s="37">
        <v>2015.0</v>
      </c>
      <c r="K778" s="37" t="s">
        <v>666</v>
      </c>
      <c r="L778" s="37">
        <v>2005.0</v>
      </c>
      <c r="M778" s="37" t="s">
        <v>667</v>
      </c>
      <c r="N778" s="37" t="s">
        <v>668</v>
      </c>
      <c r="P778" s="37">
        <v>1.5</v>
      </c>
      <c r="Q778" s="37">
        <v>2.0</v>
      </c>
      <c r="V778" s="37">
        <v>0.0</v>
      </c>
      <c r="W778" s="37"/>
      <c r="BM778" s="37" t="s">
        <v>669</v>
      </c>
      <c r="BN778" s="37"/>
    </row>
    <row r="779">
      <c r="A779" s="37">
        <v>2159.0</v>
      </c>
      <c r="C779" s="37" t="s">
        <v>566</v>
      </c>
      <c r="D779" s="37" t="s">
        <v>663</v>
      </c>
      <c r="E779" s="37">
        <v>2015.0</v>
      </c>
      <c r="F779" s="37" t="s">
        <v>664</v>
      </c>
      <c r="G779" s="37" t="s">
        <v>665</v>
      </c>
      <c r="J779" s="37">
        <v>2015.0</v>
      </c>
      <c r="K779" s="37" t="s">
        <v>666</v>
      </c>
      <c r="L779" s="37">
        <v>2005.0</v>
      </c>
      <c r="M779" s="37" t="s">
        <v>670</v>
      </c>
      <c r="N779" s="37" t="s">
        <v>668</v>
      </c>
      <c r="P779" s="37">
        <v>0.1</v>
      </c>
      <c r="Q779" s="37">
        <v>1.0</v>
      </c>
      <c r="V779" s="37">
        <v>1.0</v>
      </c>
      <c r="W779" s="37"/>
      <c r="BM779" s="37" t="s">
        <v>669</v>
      </c>
      <c r="BN779" s="37"/>
    </row>
    <row r="780">
      <c r="A780" s="37">
        <v>2159.0</v>
      </c>
      <c r="C780" s="37" t="s">
        <v>566</v>
      </c>
      <c r="D780" s="37" t="s">
        <v>663</v>
      </c>
      <c r="E780" s="37">
        <v>2015.0</v>
      </c>
      <c r="F780" s="37" t="s">
        <v>664</v>
      </c>
      <c r="G780" s="37" t="s">
        <v>665</v>
      </c>
      <c r="I780" s="37" t="s">
        <v>587</v>
      </c>
      <c r="J780" s="37">
        <v>2015.0</v>
      </c>
      <c r="K780" s="37" t="s">
        <v>666</v>
      </c>
      <c r="L780" s="37">
        <v>2005.0</v>
      </c>
      <c r="M780" s="37" t="s">
        <v>671</v>
      </c>
      <c r="N780" s="37" t="s">
        <v>668</v>
      </c>
      <c r="P780" s="37">
        <v>1.5</v>
      </c>
      <c r="Q780" s="37">
        <v>2.0</v>
      </c>
      <c r="V780" s="37">
        <v>1.0</v>
      </c>
      <c r="W780" s="37"/>
      <c r="BM780" s="37" t="s">
        <v>669</v>
      </c>
      <c r="BN780" s="37"/>
    </row>
    <row r="781">
      <c r="A781" s="37">
        <v>2159.0</v>
      </c>
      <c r="C781" s="37" t="s">
        <v>566</v>
      </c>
      <c r="D781" s="37" t="s">
        <v>663</v>
      </c>
      <c r="E781" s="37">
        <v>2015.0</v>
      </c>
      <c r="F781" s="37" t="s">
        <v>664</v>
      </c>
      <c r="G781" s="37" t="s">
        <v>665</v>
      </c>
      <c r="J781" s="37">
        <v>2015.0</v>
      </c>
      <c r="K781" s="37" t="s">
        <v>666</v>
      </c>
      <c r="L781" s="37">
        <v>2005.0</v>
      </c>
      <c r="M781" s="37" t="s">
        <v>672</v>
      </c>
      <c r="N781" s="37" t="s">
        <v>668</v>
      </c>
      <c r="P781" s="37">
        <v>1.5</v>
      </c>
      <c r="Q781" s="37">
        <v>2.0</v>
      </c>
      <c r="V781" s="37">
        <v>1.0</v>
      </c>
      <c r="W781" s="37"/>
      <c r="BM781" s="37" t="s">
        <v>669</v>
      </c>
      <c r="BN781" s="37"/>
    </row>
    <row r="782">
      <c r="A782" s="37">
        <v>2159.0</v>
      </c>
      <c r="C782" s="37" t="s">
        <v>566</v>
      </c>
      <c r="D782" s="37" t="s">
        <v>663</v>
      </c>
      <c r="E782" s="37">
        <v>2015.0</v>
      </c>
      <c r="F782" s="37" t="s">
        <v>664</v>
      </c>
      <c r="G782" s="37" t="s">
        <v>665</v>
      </c>
      <c r="J782" s="37">
        <v>2015.0</v>
      </c>
      <c r="K782" s="37" t="s">
        <v>666</v>
      </c>
      <c r="L782" s="37">
        <v>2005.0</v>
      </c>
      <c r="M782" s="37" t="s">
        <v>673</v>
      </c>
      <c r="N782" s="37" t="s">
        <v>668</v>
      </c>
      <c r="P782" s="37">
        <v>1.5</v>
      </c>
      <c r="Q782" s="37">
        <v>2.0</v>
      </c>
      <c r="V782" s="37">
        <v>1.0</v>
      </c>
      <c r="W782" s="37"/>
      <c r="BM782" s="37" t="s">
        <v>669</v>
      </c>
      <c r="BN782" s="37"/>
    </row>
    <row r="783">
      <c r="A783" s="37">
        <v>1186.0</v>
      </c>
      <c r="C783" s="37" t="s">
        <v>566</v>
      </c>
      <c r="D783" s="37" t="s">
        <v>674</v>
      </c>
      <c r="E783" s="37">
        <v>2018.0</v>
      </c>
      <c r="F783" s="37" t="s">
        <v>675</v>
      </c>
      <c r="G783" s="37" t="s">
        <v>676</v>
      </c>
      <c r="J783" s="37">
        <v>2015.0</v>
      </c>
      <c r="K783" s="37">
        <v>7.0</v>
      </c>
      <c r="L783" s="37">
        <v>2005.0</v>
      </c>
      <c r="M783" s="37" t="s">
        <v>677</v>
      </c>
      <c r="N783" s="37"/>
      <c r="P783" s="37" t="s">
        <v>678</v>
      </c>
      <c r="Q783" s="37"/>
      <c r="R783" s="37"/>
      <c r="S783" s="37"/>
      <c r="T783" s="37"/>
      <c r="V783" s="37">
        <v>1.0</v>
      </c>
      <c r="W783" s="37"/>
      <c r="BM783" s="37" t="s">
        <v>679</v>
      </c>
      <c r="BN783" s="37"/>
    </row>
    <row r="784">
      <c r="A784" s="37">
        <v>1186.0</v>
      </c>
      <c r="C784" s="37" t="s">
        <v>566</v>
      </c>
      <c r="D784" s="37" t="s">
        <v>674</v>
      </c>
      <c r="E784" s="37">
        <v>2018.0</v>
      </c>
      <c r="F784" s="37" t="s">
        <v>675</v>
      </c>
      <c r="G784" s="37" t="s">
        <v>676</v>
      </c>
      <c r="J784" s="37">
        <v>2015.0</v>
      </c>
      <c r="K784" s="37">
        <v>30.0</v>
      </c>
      <c r="L784" s="37">
        <v>2005.0</v>
      </c>
      <c r="M784" s="37" t="s">
        <v>680</v>
      </c>
      <c r="N784" s="37"/>
      <c r="P784" s="37" t="s">
        <v>678</v>
      </c>
      <c r="Q784" s="37"/>
      <c r="R784" s="37"/>
      <c r="S784" s="37"/>
      <c r="T784" s="37"/>
      <c r="V784" s="37">
        <v>1.0</v>
      </c>
      <c r="W784" s="37"/>
      <c r="BM784" s="37" t="s">
        <v>679</v>
      </c>
      <c r="BN784" s="37"/>
    </row>
    <row r="785">
      <c r="A785" s="37">
        <v>1186.0</v>
      </c>
      <c r="C785" s="37" t="s">
        <v>566</v>
      </c>
      <c r="D785" s="37" t="s">
        <v>674</v>
      </c>
      <c r="E785" s="37">
        <v>2018.0</v>
      </c>
      <c r="F785" s="37" t="s">
        <v>675</v>
      </c>
      <c r="G785" s="37" t="s">
        <v>676</v>
      </c>
      <c r="J785" s="37">
        <v>2015.0</v>
      </c>
      <c r="K785" s="37">
        <v>100.0</v>
      </c>
      <c r="L785" s="37">
        <v>2005.0</v>
      </c>
      <c r="M785" s="37" t="s">
        <v>681</v>
      </c>
      <c r="N785" s="37"/>
      <c r="P785" s="37" t="s">
        <v>678</v>
      </c>
      <c r="Q785" s="37"/>
      <c r="R785" s="37"/>
      <c r="S785" s="37"/>
      <c r="T785" s="37"/>
      <c r="V785" s="37">
        <v>1.0</v>
      </c>
      <c r="W785" s="37"/>
      <c r="BM785" s="37" t="s">
        <v>679</v>
      </c>
      <c r="BN785" s="37"/>
    </row>
    <row r="786">
      <c r="A786" s="37">
        <v>1067.0</v>
      </c>
      <c r="C786" s="37" t="s">
        <v>566</v>
      </c>
      <c r="D786" s="37" t="s">
        <v>682</v>
      </c>
      <c r="E786" s="37">
        <v>2018.0</v>
      </c>
      <c r="F786" s="37" t="s">
        <v>683</v>
      </c>
      <c r="G786" s="37" t="s">
        <v>591</v>
      </c>
      <c r="J786" s="37">
        <v>2010.0</v>
      </c>
      <c r="K786" s="37">
        <v>13.64</v>
      </c>
      <c r="M786" s="37" t="s">
        <v>684</v>
      </c>
      <c r="N786" s="37"/>
      <c r="O786" s="37">
        <v>1.5</v>
      </c>
      <c r="X786" s="37">
        <v>1.0</v>
      </c>
      <c r="Y786" s="37">
        <v>1.0</v>
      </c>
      <c r="AB786" s="37">
        <v>1.0</v>
      </c>
    </row>
    <row r="787">
      <c r="A787" s="37">
        <v>1067.0</v>
      </c>
      <c r="C787" s="37" t="s">
        <v>566</v>
      </c>
      <c r="D787" s="37" t="s">
        <v>682</v>
      </c>
      <c r="E787" s="37">
        <v>2018.0</v>
      </c>
      <c r="F787" s="37" t="s">
        <v>683</v>
      </c>
      <c r="G787" s="37" t="s">
        <v>591</v>
      </c>
      <c r="J787" s="37">
        <v>2010.0</v>
      </c>
      <c r="K787" s="37">
        <v>20.45</v>
      </c>
      <c r="M787" s="37" t="s">
        <v>685</v>
      </c>
      <c r="N787" s="37"/>
      <c r="O787" s="37">
        <v>1.5</v>
      </c>
      <c r="X787" s="37">
        <v>1.0</v>
      </c>
      <c r="Y787" s="37">
        <v>1.0</v>
      </c>
      <c r="AB787" s="37">
        <v>1.0</v>
      </c>
    </row>
    <row r="788">
      <c r="A788" s="37">
        <v>2379.0</v>
      </c>
      <c r="C788" s="37" t="s">
        <v>566</v>
      </c>
      <c r="D788" s="37" t="s">
        <v>686</v>
      </c>
      <c r="E788" s="37">
        <v>2015.0</v>
      </c>
      <c r="F788" s="37" t="s">
        <v>687</v>
      </c>
      <c r="G788" s="37" t="s">
        <v>688</v>
      </c>
      <c r="H788" s="37" t="s">
        <v>689</v>
      </c>
      <c r="I788" s="37"/>
      <c r="J788" s="37">
        <v>2000.0</v>
      </c>
      <c r="K788" s="37">
        <v>1.56</v>
      </c>
      <c r="L788" s="37">
        <v>2000.0</v>
      </c>
      <c r="M788" s="37" t="s">
        <v>690</v>
      </c>
      <c r="N788" s="37"/>
      <c r="O788" s="37">
        <v>4.0</v>
      </c>
    </row>
    <row r="789">
      <c r="A789" s="37">
        <v>2379.0</v>
      </c>
      <c r="C789" s="37" t="s">
        <v>566</v>
      </c>
      <c r="D789" s="37" t="s">
        <v>686</v>
      </c>
      <c r="E789" s="37">
        <v>2015.0</v>
      </c>
      <c r="F789" s="37" t="s">
        <v>687</v>
      </c>
      <c r="G789" s="37" t="s">
        <v>688</v>
      </c>
      <c r="H789" s="37" t="s">
        <v>689</v>
      </c>
      <c r="I789" s="37"/>
      <c r="J789" s="37">
        <v>2000.0</v>
      </c>
      <c r="K789" s="37">
        <v>4.24</v>
      </c>
      <c r="L789" s="37">
        <v>2000.0</v>
      </c>
      <c r="M789" s="37" t="s">
        <v>691</v>
      </c>
      <c r="N789" s="37"/>
      <c r="O789" s="37" t="s">
        <v>302</v>
      </c>
    </row>
    <row r="790">
      <c r="A790" s="37">
        <v>2379.0</v>
      </c>
      <c r="C790" s="37" t="s">
        <v>566</v>
      </c>
      <c r="D790" s="37" t="s">
        <v>686</v>
      </c>
      <c r="E790" s="37">
        <v>2015.0</v>
      </c>
      <c r="F790" s="37" t="s">
        <v>687</v>
      </c>
      <c r="G790" s="37" t="s">
        <v>688</v>
      </c>
      <c r="H790" s="37" t="s">
        <v>689</v>
      </c>
      <c r="I790" s="37"/>
      <c r="J790" s="37">
        <v>2000.0</v>
      </c>
      <c r="K790" s="37">
        <v>2.77</v>
      </c>
      <c r="L790" s="37">
        <v>2000.0</v>
      </c>
      <c r="M790" s="37" t="s">
        <v>692</v>
      </c>
      <c r="N790" s="37"/>
      <c r="O790" s="37" t="s">
        <v>302</v>
      </c>
    </row>
    <row r="791">
      <c r="A791" s="37">
        <v>2379.0</v>
      </c>
      <c r="C791" s="37" t="s">
        <v>566</v>
      </c>
      <c r="D791" s="37" t="s">
        <v>686</v>
      </c>
      <c r="E791" s="37">
        <v>2015.0</v>
      </c>
      <c r="F791" s="37" t="s">
        <v>687</v>
      </c>
      <c r="G791" s="37" t="s">
        <v>688</v>
      </c>
      <c r="H791" s="37" t="s">
        <v>689</v>
      </c>
      <c r="I791" s="37"/>
      <c r="J791" s="37">
        <v>2000.0</v>
      </c>
      <c r="K791" s="37">
        <v>1.55</v>
      </c>
      <c r="L791" s="37">
        <v>2000.0</v>
      </c>
      <c r="M791" s="37" t="s">
        <v>693</v>
      </c>
      <c r="N791" s="37"/>
      <c r="O791" s="37" t="s">
        <v>302</v>
      </c>
    </row>
    <row r="792">
      <c r="A792" s="37">
        <v>2379.0</v>
      </c>
      <c r="C792" s="37" t="s">
        <v>566</v>
      </c>
      <c r="D792" s="37" t="s">
        <v>686</v>
      </c>
      <c r="E792" s="37">
        <v>2015.0</v>
      </c>
      <c r="F792" s="37" t="s">
        <v>687</v>
      </c>
      <c r="G792" s="37" t="s">
        <v>688</v>
      </c>
      <c r="H792" s="37" t="s">
        <v>689</v>
      </c>
      <c r="I792" s="37"/>
      <c r="J792" s="37">
        <v>2000.0</v>
      </c>
      <c r="K792" s="37">
        <v>1.57</v>
      </c>
      <c r="L792" s="37">
        <v>2000.0</v>
      </c>
      <c r="M792" s="37" t="s">
        <v>694</v>
      </c>
      <c r="N792" s="37"/>
      <c r="O792" s="37" t="s">
        <v>302</v>
      </c>
    </row>
    <row r="793">
      <c r="A793" s="37">
        <v>2379.0</v>
      </c>
      <c r="C793" s="37" t="s">
        <v>566</v>
      </c>
      <c r="D793" s="37" t="s">
        <v>686</v>
      </c>
      <c r="E793" s="37">
        <v>2015.0</v>
      </c>
      <c r="F793" s="37" t="s">
        <v>687</v>
      </c>
      <c r="G793" s="37" t="s">
        <v>688</v>
      </c>
      <c r="H793" s="37" t="s">
        <v>689</v>
      </c>
      <c r="I793" s="37"/>
      <c r="J793" s="37">
        <v>2000.0</v>
      </c>
      <c r="K793" s="37">
        <v>1.56</v>
      </c>
      <c r="L793" s="37">
        <v>2000.0</v>
      </c>
      <c r="M793" s="37" t="s">
        <v>695</v>
      </c>
      <c r="N793" s="37"/>
      <c r="O793" s="37" t="s">
        <v>302</v>
      </c>
    </row>
    <row r="794">
      <c r="A794" s="37">
        <v>2379.0</v>
      </c>
      <c r="C794" s="37" t="s">
        <v>566</v>
      </c>
      <c r="D794" s="37" t="s">
        <v>686</v>
      </c>
      <c r="E794" s="37">
        <v>2015.0</v>
      </c>
      <c r="F794" s="37" t="s">
        <v>687</v>
      </c>
      <c r="G794" s="37" t="s">
        <v>688</v>
      </c>
      <c r="H794" s="37" t="s">
        <v>689</v>
      </c>
      <c r="I794" s="37"/>
      <c r="J794" s="37">
        <v>2000.0</v>
      </c>
      <c r="K794" s="37">
        <v>1.51</v>
      </c>
      <c r="L794" s="37">
        <v>2000.0</v>
      </c>
      <c r="M794" s="37" t="s">
        <v>696</v>
      </c>
      <c r="N794" s="37"/>
      <c r="O794" s="37" t="s">
        <v>302</v>
      </c>
    </row>
    <row r="795">
      <c r="A795" s="37">
        <v>2379.0</v>
      </c>
      <c r="C795" s="37" t="s">
        <v>566</v>
      </c>
      <c r="D795" s="37" t="s">
        <v>686</v>
      </c>
      <c r="E795" s="37">
        <v>2015.0</v>
      </c>
      <c r="F795" s="37" t="s">
        <v>687</v>
      </c>
      <c r="G795" s="37" t="s">
        <v>688</v>
      </c>
      <c r="H795" s="37" t="s">
        <v>689</v>
      </c>
      <c r="I795" s="37"/>
      <c r="J795" s="37">
        <v>2000.0</v>
      </c>
      <c r="K795" s="37">
        <v>1.46</v>
      </c>
      <c r="L795" s="37">
        <v>2000.0</v>
      </c>
      <c r="M795" s="37" t="s">
        <v>697</v>
      </c>
      <c r="N795" s="37"/>
      <c r="O795" s="37" t="s">
        <v>302</v>
      </c>
    </row>
    <row r="796">
      <c r="A796" s="37">
        <v>1663.0</v>
      </c>
      <c r="C796" s="37" t="s">
        <v>566</v>
      </c>
      <c r="D796" s="37" t="s">
        <v>698</v>
      </c>
      <c r="E796" s="37">
        <v>2017.0</v>
      </c>
      <c r="F796" s="37" t="s">
        <v>699</v>
      </c>
      <c r="G796" s="37" t="s">
        <v>700</v>
      </c>
      <c r="I796" s="37" t="s">
        <v>701</v>
      </c>
      <c r="J796" s="37">
        <v>2015.0</v>
      </c>
      <c r="K796" s="37">
        <v>31.2</v>
      </c>
      <c r="L796" s="37">
        <v>2010.0</v>
      </c>
      <c r="M796" s="37" t="s">
        <v>100</v>
      </c>
      <c r="N796" s="37">
        <v>31.2</v>
      </c>
      <c r="P796" s="37">
        <v>1.5</v>
      </c>
      <c r="Q796" s="37">
        <v>1.45</v>
      </c>
      <c r="AM796" s="37">
        <v>7.0</v>
      </c>
      <c r="AS796" s="37">
        <v>77.0</v>
      </c>
    </row>
    <row r="797">
      <c r="A797" s="37">
        <v>1663.0</v>
      </c>
      <c r="C797" s="37" t="s">
        <v>566</v>
      </c>
      <c r="D797" s="37" t="s">
        <v>698</v>
      </c>
      <c r="E797" s="37">
        <v>2017.0</v>
      </c>
      <c r="F797" s="37" t="s">
        <v>699</v>
      </c>
      <c r="G797" s="37" t="s">
        <v>700</v>
      </c>
      <c r="I797" s="37" t="s">
        <v>701</v>
      </c>
      <c r="J797" s="37">
        <v>2015.0</v>
      </c>
      <c r="K797" s="37">
        <v>30.7</v>
      </c>
      <c r="L797" s="37">
        <v>2010.0</v>
      </c>
      <c r="M797" s="37" t="s">
        <v>702</v>
      </c>
      <c r="N797" s="37">
        <v>31.2</v>
      </c>
      <c r="P797" s="37">
        <v>1.5</v>
      </c>
      <c r="Q797" s="37">
        <v>1.45</v>
      </c>
    </row>
    <row r="798">
      <c r="A798" s="37">
        <v>1663.0</v>
      </c>
      <c r="C798" s="37" t="s">
        <v>566</v>
      </c>
      <c r="D798" s="37" t="s">
        <v>698</v>
      </c>
      <c r="E798" s="37">
        <v>2017.0</v>
      </c>
      <c r="F798" s="37" t="s">
        <v>699</v>
      </c>
      <c r="G798" s="37" t="s">
        <v>700</v>
      </c>
      <c r="I798" s="37" t="s">
        <v>90</v>
      </c>
      <c r="J798" s="37">
        <v>2015.0</v>
      </c>
      <c r="K798" s="37">
        <v>184.4</v>
      </c>
      <c r="L798" s="37">
        <v>2010.0</v>
      </c>
      <c r="M798" s="37" t="s">
        <v>703</v>
      </c>
      <c r="N798" s="37">
        <v>31.2</v>
      </c>
      <c r="P798" s="37">
        <v>1.5</v>
      </c>
      <c r="Q798" s="37">
        <v>1.45</v>
      </c>
    </row>
    <row r="799">
      <c r="A799" s="37">
        <v>1663.0</v>
      </c>
      <c r="C799" s="37" t="s">
        <v>566</v>
      </c>
      <c r="D799" s="37" t="s">
        <v>698</v>
      </c>
      <c r="E799" s="37">
        <v>2017.0</v>
      </c>
      <c r="F799" s="37" t="s">
        <v>699</v>
      </c>
      <c r="G799" s="37" t="s">
        <v>700</v>
      </c>
      <c r="I799" s="37" t="s">
        <v>90</v>
      </c>
      <c r="J799" s="37">
        <v>2015.0</v>
      </c>
      <c r="K799" s="37">
        <v>106.7</v>
      </c>
      <c r="L799" s="37">
        <v>2010.0</v>
      </c>
      <c r="M799" s="37" t="s">
        <v>704</v>
      </c>
      <c r="N799" s="37">
        <v>31.2</v>
      </c>
      <c r="P799" s="37">
        <v>1.5</v>
      </c>
      <c r="Q799" s="37">
        <v>1.45</v>
      </c>
    </row>
    <row r="800">
      <c r="A800" s="37">
        <v>1663.0</v>
      </c>
      <c r="C800" s="37" t="s">
        <v>566</v>
      </c>
      <c r="D800" s="37" t="s">
        <v>698</v>
      </c>
      <c r="E800" s="37">
        <v>2017.0</v>
      </c>
      <c r="F800" s="37" t="s">
        <v>699</v>
      </c>
      <c r="G800" s="37" t="s">
        <v>700</v>
      </c>
      <c r="I800" s="37" t="s">
        <v>90</v>
      </c>
      <c r="J800" s="37">
        <v>2015.0</v>
      </c>
      <c r="K800" s="37">
        <v>197.4</v>
      </c>
      <c r="L800" s="37">
        <v>2010.0</v>
      </c>
      <c r="M800" s="37" t="s">
        <v>705</v>
      </c>
      <c r="N800" s="37">
        <v>31.2</v>
      </c>
      <c r="P800" s="37">
        <v>0.1</v>
      </c>
      <c r="Q800" s="37">
        <v>1.0</v>
      </c>
    </row>
    <row r="801">
      <c r="A801" s="37">
        <v>1663.0</v>
      </c>
      <c r="C801" s="37" t="s">
        <v>566</v>
      </c>
      <c r="D801" s="37" t="s">
        <v>698</v>
      </c>
      <c r="E801" s="37">
        <v>2017.0</v>
      </c>
      <c r="F801" s="37" t="s">
        <v>699</v>
      </c>
      <c r="G801" s="37" t="s">
        <v>700</v>
      </c>
      <c r="I801" s="37" t="s">
        <v>90</v>
      </c>
      <c r="J801" s="37">
        <v>2015.0</v>
      </c>
      <c r="K801" s="37">
        <v>128.5</v>
      </c>
      <c r="L801" s="37">
        <v>2010.0</v>
      </c>
      <c r="M801" s="37" t="s">
        <v>706</v>
      </c>
      <c r="N801" s="37">
        <v>31.2</v>
      </c>
      <c r="O801" s="37">
        <v>2.5</v>
      </c>
    </row>
    <row r="802">
      <c r="A802" s="37">
        <v>1663.0</v>
      </c>
      <c r="C802" s="37" t="s">
        <v>566</v>
      </c>
      <c r="D802" s="37" t="s">
        <v>698</v>
      </c>
      <c r="E802" s="37">
        <v>2017.0</v>
      </c>
      <c r="F802" s="37" t="s">
        <v>699</v>
      </c>
      <c r="G802" s="37" t="s">
        <v>700</v>
      </c>
      <c r="I802" s="37" t="s">
        <v>90</v>
      </c>
      <c r="J802" s="37">
        <v>2015.0</v>
      </c>
      <c r="K802" s="37">
        <v>79.1</v>
      </c>
      <c r="L802" s="37">
        <v>2010.0</v>
      </c>
      <c r="M802" s="37" t="s">
        <v>707</v>
      </c>
      <c r="N802" s="37">
        <v>31.2</v>
      </c>
      <c r="O802" s="37">
        <v>3.0</v>
      </c>
    </row>
    <row r="803">
      <c r="A803" s="37">
        <v>1663.0</v>
      </c>
      <c r="C803" s="37" t="s">
        <v>566</v>
      </c>
      <c r="D803" s="37" t="s">
        <v>698</v>
      </c>
      <c r="E803" s="37">
        <v>2017.0</v>
      </c>
      <c r="F803" s="37" t="s">
        <v>699</v>
      </c>
      <c r="G803" s="37" t="s">
        <v>700</v>
      </c>
      <c r="I803" s="37" t="s">
        <v>90</v>
      </c>
      <c r="J803" s="37">
        <v>2015.0</v>
      </c>
      <c r="K803" s="37">
        <v>36.3</v>
      </c>
      <c r="L803" s="37">
        <v>2010.0</v>
      </c>
      <c r="M803" s="37" t="s">
        <v>708</v>
      </c>
      <c r="N803" s="37">
        <v>31.2</v>
      </c>
      <c r="O803" s="37">
        <v>4.0</v>
      </c>
    </row>
    <row r="804">
      <c r="A804" s="37">
        <v>1663.0</v>
      </c>
      <c r="C804" s="37" t="s">
        <v>566</v>
      </c>
      <c r="D804" s="37" t="s">
        <v>698</v>
      </c>
      <c r="E804" s="37">
        <v>2017.0</v>
      </c>
      <c r="F804" s="37" t="s">
        <v>699</v>
      </c>
      <c r="G804" s="37" t="s">
        <v>700</v>
      </c>
      <c r="I804" s="37" t="s">
        <v>90</v>
      </c>
      <c r="J804" s="37">
        <v>2015.0</v>
      </c>
      <c r="K804" s="37">
        <v>19.7</v>
      </c>
      <c r="L804" s="37">
        <v>2010.0</v>
      </c>
      <c r="M804" s="37" t="s">
        <v>709</v>
      </c>
      <c r="N804" s="37">
        <v>31.2</v>
      </c>
      <c r="O804" s="37">
        <v>5.0</v>
      </c>
    </row>
    <row r="805">
      <c r="A805" s="37">
        <v>2856.0</v>
      </c>
      <c r="C805" s="37" t="s">
        <v>566</v>
      </c>
      <c r="D805" s="37" t="s">
        <v>710</v>
      </c>
      <c r="E805" s="37">
        <v>2013.0</v>
      </c>
      <c r="F805" s="37" t="s">
        <v>711</v>
      </c>
      <c r="G805" s="37" t="s">
        <v>712</v>
      </c>
      <c r="I805" s="37" t="s">
        <v>90</v>
      </c>
      <c r="J805" s="37">
        <v>2009.0</v>
      </c>
      <c r="K805" s="37">
        <v>106.0</v>
      </c>
      <c r="L805" s="37">
        <v>2005.0</v>
      </c>
      <c r="M805" s="37" t="s">
        <v>713</v>
      </c>
      <c r="N805" s="37">
        <v>106.0</v>
      </c>
      <c r="P805" s="37">
        <v>1.0333</v>
      </c>
      <c r="Q805" s="37">
        <v>1.667</v>
      </c>
      <c r="T805" s="37">
        <v>0.0</v>
      </c>
      <c r="V805" s="37">
        <v>1.0</v>
      </c>
      <c r="W805" s="37"/>
      <c r="AL805" s="37">
        <v>12.0</v>
      </c>
      <c r="AT805" s="37">
        <v>259.0</v>
      </c>
      <c r="AV805" s="37">
        <v>1191.0</v>
      </c>
      <c r="BA805" s="37">
        <v>1.0</v>
      </c>
      <c r="BE805" s="37">
        <v>1.0</v>
      </c>
      <c r="BH805" s="37">
        <v>1.0</v>
      </c>
      <c r="BM805" s="37" t="s">
        <v>714</v>
      </c>
      <c r="BN805" s="37"/>
    </row>
    <row r="806">
      <c r="A806" s="37">
        <v>2856.0</v>
      </c>
      <c r="C806" s="37" t="s">
        <v>566</v>
      </c>
      <c r="D806" s="37" t="s">
        <v>710</v>
      </c>
      <c r="E806" s="37">
        <v>2013.0</v>
      </c>
      <c r="F806" s="37" t="s">
        <v>711</v>
      </c>
      <c r="G806" s="37" t="s">
        <v>712</v>
      </c>
      <c r="I806" s="37" t="s">
        <v>90</v>
      </c>
      <c r="J806" s="37">
        <v>2009.0</v>
      </c>
      <c r="K806" s="37">
        <v>106.0</v>
      </c>
      <c r="L806" s="37">
        <v>2005.0</v>
      </c>
      <c r="M806" s="37" t="s">
        <v>715</v>
      </c>
      <c r="N806" s="37">
        <v>106.0</v>
      </c>
      <c r="P806" s="37">
        <v>1.0333</v>
      </c>
      <c r="Q806" s="37">
        <v>1.667</v>
      </c>
      <c r="T806" s="37">
        <v>0.0</v>
      </c>
      <c r="V806" s="37">
        <v>1.0</v>
      </c>
      <c r="W806" s="37"/>
      <c r="AL806" s="37">
        <v>12.0</v>
      </c>
      <c r="AT806" s="37">
        <v>258.0</v>
      </c>
      <c r="AV806" s="37">
        <v>1168.0</v>
      </c>
      <c r="BA806" s="37">
        <v>1.0</v>
      </c>
      <c r="BE806" s="37">
        <v>1.0</v>
      </c>
      <c r="BH806" s="37">
        <v>1.0</v>
      </c>
      <c r="BM806" s="37" t="s">
        <v>714</v>
      </c>
      <c r="BN806" s="37"/>
    </row>
    <row r="807">
      <c r="A807" s="37">
        <v>2856.0</v>
      </c>
      <c r="C807" s="37" t="s">
        <v>566</v>
      </c>
      <c r="D807" s="37" t="s">
        <v>710</v>
      </c>
      <c r="E807" s="37">
        <v>2013.0</v>
      </c>
      <c r="F807" s="37" t="s">
        <v>711</v>
      </c>
      <c r="G807" s="37" t="s">
        <v>712</v>
      </c>
      <c r="I807" s="37" t="s">
        <v>90</v>
      </c>
      <c r="J807" s="37">
        <v>2009.0</v>
      </c>
      <c r="K807" s="37">
        <v>102.0</v>
      </c>
      <c r="L807" s="37">
        <v>2005.0</v>
      </c>
      <c r="M807" s="37" t="s">
        <v>716</v>
      </c>
      <c r="N807" s="37">
        <v>106.0</v>
      </c>
      <c r="P807" s="37">
        <v>1.0333</v>
      </c>
      <c r="Q807" s="37">
        <v>1.667</v>
      </c>
      <c r="T807" s="37">
        <v>0.0</v>
      </c>
      <c r="V807" s="37">
        <v>1.0</v>
      </c>
      <c r="W807" s="37"/>
      <c r="AL807" s="37">
        <v>10.0</v>
      </c>
      <c r="AT807" s="37">
        <v>248.0</v>
      </c>
      <c r="AV807" s="37">
        <v>1108.0</v>
      </c>
      <c r="BA807" s="37">
        <v>1.0</v>
      </c>
      <c r="BE807" s="37">
        <v>1.0</v>
      </c>
      <c r="BH807" s="37">
        <v>1.0</v>
      </c>
      <c r="BM807" s="37" t="s">
        <v>714</v>
      </c>
      <c r="BN807" s="37"/>
    </row>
    <row r="808">
      <c r="A808" s="37">
        <v>2856.0</v>
      </c>
      <c r="C808" s="37" t="s">
        <v>566</v>
      </c>
      <c r="D808" s="37" t="s">
        <v>710</v>
      </c>
      <c r="E808" s="37">
        <v>2013.0</v>
      </c>
      <c r="F808" s="37" t="s">
        <v>711</v>
      </c>
      <c r="G808" s="37" t="s">
        <v>712</v>
      </c>
      <c r="I808" s="37" t="s">
        <v>90</v>
      </c>
      <c r="J808" s="37">
        <v>2009.0</v>
      </c>
      <c r="K808" s="37">
        <v>111.0</v>
      </c>
      <c r="L808" s="37">
        <v>2005.0</v>
      </c>
      <c r="M808" s="37" t="s">
        <v>717</v>
      </c>
      <c r="N808" s="37">
        <v>106.0</v>
      </c>
      <c r="P808" s="37">
        <v>1.0333</v>
      </c>
      <c r="Q808" s="37">
        <v>1.667</v>
      </c>
      <c r="T808" s="37">
        <v>0.0</v>
      </c>
      <c r="V808" s="37">
        <v>1.0</v>
      </c>
      <c r="W808" s="37"/>
      <c r="AL808" s="37">
        <v>13.0</v>
      </c>
      <c r="AT808" s="37">
        <v>272.0</v>
      </c>
      <c r="AV808" s="37">
        <v>1218.0</v>
      </c>
      <c r="BA808" s="37">
        <v>1.0</v>
      </c>
      <c r="BE808" s="37">
        <v>1.0</v>
      </c>
      <c r="BH808" s="37">
        <v>1.0</v>
      </c>
      <c r="BM808" s="37" t="s">
        <v>714</v>
      </c>
      <c r="BN808" s="37"/>
    </row>
    <row r="809">
      <c r="A809" s="37">
        <v>2346.0</v>
      </c>
      <c r="C809" s="37" t="s">
        <v>566</v>
      </c>
      <c r="D809" s="37" t="s">
        <v>718</v>
      </c>
      <c r="E809" s="37">
        <v>2015.0</v>
      </c>
      <c r="F809" s="37" t="s">
        <v>719</v>
      </c>
      <c r="G809" s="37" t="s">
        <v>591</v>
      </c>
      <c r="H809" s="37" t="s">
        <v>720</v>
      </c>
      <c r="I809" s="37" t="s">
        <v>90</v>
      </c>
      <c r="J809" s="37">
        <v>2015.0</v>
      </c>
      <c r="K809" s="37">
        <v>8.45</v>
      </c>
      <c r="L809" s="37" t="s">
        <v>721</v>
      </c>
      <c r="M809" s="37" t="s">
        <v>722</v>
      </c>
      <c r="N809" s="37">
        <v>8.45</v>
      </c>
      <c r="O809" s="37" t="s">
        <v>723</v>
      </c>
      <c r="P809" s="37"/>
      <c r="X809" s="37">
        <v>1.0</v>
      </c>
    </row>
    <row r="810">
      <c r="A810" s="37">
        <v>2346.0</v>
      </c>
      <c r="C810" s="37" t="s">
        <v>566</v>
      </c>
      <c r="D810" s="37" t="s">
        <v>718</v>
      </c>
      <c r="E810" s="37">
        <v>2015.0</v>
      </c>
      <c r="F810" s="37" t="s">
        <v>719</v>
      </c>
      <c r="G810" s="37" t="s">
        <v>591</v>
      </c>
      <c r="H810" s="37" t="s">
        <v>720</v>
      </c>
      <c r="I810" s="37" t="s">
        <v>90</v>
      </c>
      <c r="J810" s="37">
        <v>2015.0</v>
      </c>
      <c r="K810" s="37">
        <v>19.91</v>
      </c>
      <c r="L810" s="37" t="s">
        <v>721</v>
      </c>
      <c r="M810" s="37" t="s">
        <v>724</v>
      </c>
      <c r="N810" s="37">
        <v>8.45</v>
      </c>
      <c r="O810" s="37" t="s">
        <v>725</v>
      </c>
      <c r="P810" s="37"/>
      <c r="X810" s="37">
        <v>1.0</v>
      </c>
    </row>
    <row r="811">
      <c r="A811" s="37">
        <v>2346.0</v>
      </c>
      <c r="C811" s="37" t="s">
        <v>566</v>
      </c>
      <c r="D811" s="37" t="s">
        <v>718</v>
      </c>
      <c r="E811" s="37">
        <v>2015.0</v>
      </c>
      <c r="F811" s="37" t="s">
        <v>719</v>
      </c>
      <c r="G811" s="37" t="s">
        <v>591</v>
      </c>
      <c r="H811" s="37" t="s">
        <v>720</v>
      </c>
      <c r="I811" s="37" t="s">
        <v>90</v>
      </c>
      <c r="J811" s="37">
        <v>2015.0</v>
      </c>
      <c r="K811" s="37">
        <v>31.64</v>
      </c>
      <c r="L811" s="37" t="s">
        <v>721</v>
      </c>
      <c r="M811" s="37" t="s">
        <v>726</v>
      </c>
      <c r="N811" s="37">
        <v>8.45</v>
      </c>
      <c r="O811" s="37" t="s">
        <v>727</v>
      </c>
      <c r="P811" s="37"/>
      <c r="X811" s="37">
        <v>1.0</v>
      </c>
    </row>
    <row r="812">
      <c r="A812" s="37">
        <v>2346.0</v>
      </c>
      <c r="C812" s="37" t="s">
        <v>566</v>
      </c>
      <c r="D812" s="37" t="s">
        <v>718</v>
      </c>
      <c r="E812" s="37">
        <v>2015.0</v>
      </c>
      <c r="F812" s="37" t="s">
        <v>719</v>
      </c>
      <c r="G812" s="37" t="s">
        <v>591</v>
      </c>
      <c r="H812" s="37" t="s">
        <v>720</v>
      </c>
      <c r="I812" s="37" t="s">
        <v>90</v>
      </c>
      <c r="J812" s="37">
        <v>2015.0</v>
      </c>
      <c r="K812" s="37">
        <v>43.64</v>
      </c>
      <c r="L812" s="37" t="s">
        <v>721</v>
      </c>
      <c r="M812" s="37" t="s">
        <v>728</v>
      </c>
      <c r="N812" s="37">
        <v>8.45</v>
      </c>
      <c r="O812" s="37" t="s">
        <v>729</v>
      </c>
      <c r="P812" s="37"/>
      <c r="X812" s="37">
        <v>1.0</v>
      </c>
    </row>
    <row r="813">
      <c r="A813" s="37">
        <v>2346.0</v>
      </c>
      <c r="C813" s="37" t="s">
        <v>566</v>
      </c>
      <c r="D813" s="37" t="s">
        <v>718</v>
      </c>
      <c r="E813" s="37">
        <v>2015.0</v>
      </c>
      <c r="F813" s="37" t="s">
        <v>719</v>
      </c>
      <c r="G813" s="37" t="s">
        <v>591</v>
      </c>
      <c r="H813" s="37" t="s">
        <v>720</v>
      </c>
      <c r="I813" s="37" t="s">
        <v>90</v>
      </c>
      <c r="J813" s="37">
        <v>2015.0</v>
      </c>
      <c r="K813" s="37">
        <v>55.91</v>
      </c>
      <c r="L813" s="37" t="s">
        <v>721</v>
      </c>
      <c r="M813" s="37" t="s">
        <v>730</v>
      </c>
      <c r="N813" s="37">
        <v>8.45</v>
      </c>
      <c r="O813" s="37" t="s">
        <v>731</v>
      </c>
      <c r="P813" s="37"/>
      <c r="X813" s="37">
        <v>1.0</v>
      </c>
    </row>
    <row r="814">
      <c r="A814" s="37">
        <v>2346.0</v>
      </c>
      <c r="C814" s="37" t="s">
        <v>566</v>
      </c>
      <c r="D814" s="37" t="s">
        <v>718</v>
      </c>
      <c r="E814" s="37">
        <v>2015.0</v>
      </c>
      <c r="F814" s="37" t="s">
        <v>719</v>
      </c>
      <c r="G814" s="37" t="s">
        <v>591</v>
      </c>
      <c r="H814" s="37" t="s">
        <v>720</v>
      </c>
      <c r="I814" s="37" t="s">
        <v>90</v>
      </c>
      <c r="J814" s="37">
        <v>2015.0</v>
      </c>
      <c r="K814" s="37">
        <v>68.18</v>
      </c>
      <c r="L814" s="37" t="s">
        <v>721</v>
      </c>
      <c r="M814" s="37" t="s">
        <v>732</v>
      </c>
      <c r="N814" s="37">
        <v>8.45</v>
      </c>
      <c r="O814" s="37" t="s">
        <v>733</v>
      </c>
      <c r="P814" s="37"/>
      <c r="X814" s="37">
        <v>1.0</v>
      </c>
    </row>
    <row r="815">
      <c r="A815" s="37">
        <v>2346.0</v>
      </c>
      <c r="C815" s="37" t="s">
        <v>566</v>
      </c>
      <c r="D815" s="37" t="s">
        <v>718</v>
      </c>
      <c r="E815" s="37">
        <v>2015.0</v>
      </c>
      <c r="F815" s="37" t="s">
        <v>719</v>
      </c>
      <c r="G815" s="37" t="s">
        <v>591</v>
      </c>
      <c r="H815" s="37" t="s">
        <v>720</v>
      </c>
      <c r="I815" s="37" t="s">
        <v>90</v>
      </c>
      <c r="J815" s="37">
        <v>2015.0</v>
      </c>
      <c r="K815" s="37">
        <v>120.0</v>
      </c>
      <c r="L815" s="37" t="s">
        <v>721</v>
      </c>
      <c r="M815" s="37" t="s">
        <v>734</v>
      </c>
      <c r="N815" s="37">
        <v>8.45</v>
      </c>
      <c r="O815" s="37" t="s">
        <v>735</v>
      </c>
      <c r="P815" s="37"/>
      <c r="X815" s="37">
        <v>1.0</v>
      </c>
    </row>
    <row r="816">
      <c r="A816" s="37">
        <v>2346.0</v>
      </c>
      <c r="C816" s="37" t="s">
        <v>566</v>
      </c>
      <c r="D816" s="37" t="s">
        <v>718</v>
      </c>
      <c r="E816" s="37">
        <v>2015.0</v>
      </c>
      <c r="F816" s="37" t="s">
        <v>719</v>
      </c>
      <c r="G816" s="37" t="s">
        <v>591</v>
      </c>
      <c r="H816" s="37" t="s">
        <v>720</v>
      </c>
      <c r="I816" s="37" t="s">
        <v>637</v>
      </c>
      <c r="J816" s="37">
        <v>2015.0</v>
      </c>
      <c r="K816" s="37">
        <v>4.64</v>
      </c>
      <c r="L816" s="37" t="s">
        <v>721</v>
      </c>
      <c r="M816" s="37" t="s">
        <v>736</v>
      </c>
      <c r="N816" s="37">
        <v>8.45</v>
      </c>
      <c r="O816" s="37" t="s">
        <v>723</v>
      </c>
      <c r="P816" s="37"/>
      <c r="X816" s="37">
        <v>1.0</v>
      </c>
      <c r="Y816" s="37">
        <v>1.0</v>
      </c>
    </row>
    <row r="817">
      <c r="A817" s="37">
        <v>2346.0</v>
      </c>
      <c r="C817" s="37" t="s">
        <v>566</v>
      </c>
      <c r="D817" s="37" t="s">
        <v>718</v>
      </c>
      <c r="E817" s="37">
        <v>2015.0</v>
      </c>
      <c r="F817" s="37" t="s">
        <v>719</v>
      </c>
      <c r="G817" s="37" t="s">
        <v>591</v>
      </c>
      <c r="H817" s="37" t="s">
        <v>720</v>
      </c>
      <c r="I817" s="37" t="s">
        <v>637</v>
      </c>
      <c r="J817" s="37">
        <v>2015.0</v>
      </c>
      <c r="K817" s="37">
        <v>16.64</v>
      </c>
      <c r="L817" s="37" t="s">
        <v>721</v>
      </c>
      <c r="M817" s="37" t="s">
        <v>724</v>
      </c>
      <c r="N817" s="37">
        <v>8.45</v>
      </c>
      <c r="O817" s="37" t="s">
        <v>725</v>
      </c>
      <c r="P817" s="37"/>
      <c r="X817" s="37">
        <v>1.0</v>
      </c>
      <c r="Y817" s="37">
        <v>1.0</v>
      </c>
    </row>
    <row r="818">
      <c r="A818" s="37">
        <v>2346.0</v>
      </c>
      <c r="C818" s="37" t="s">
        <v>566</v>
      </c>
      <c r="D818" s="37" t="s">
        <v>718</v>
      </c>
      <c r="E818" s="37">
        <v>2015.0</v>
      </c>
      <c r="F818" s="37" t="s">
        <v>719</v>
      </c>
      <c r="G818" s="37" t="s">
        <v>591</v>
      </c>
      <c r="H818" s="37" t="s">
        <v>720</v>
      </c>
      <c r="I818" s="37" t="s">
        <v>637</v>
      </c>
      <c r="J818" s="37">
        <v>2015.0</v>
      </c>
      <c r="K818" s="37">
        <v>28.36</v>
      </c>
      <c r="L818" s="37" t="s">
        <v>721</v>
      </c>
      <c r="M818" s="37" t="s">
        <v>726</v>
      </c>
      <c r="N818" s="37">
        <v>8.45</v>
      </c>
      <c r="O818" s="37" t="s">
        <v>727</v>
      </c>
      <c r="P818" s="37"/>
      <c r="X818" s="37">
        <v>1.0</v>
      </c>
      <c r="Y818" s="37">
        <v>1.0</v>
      </c>
    </row>
    <row r="819">
      <c r="A819" s="37">
        <v>2346.0</v>
      </c>
      <c r="C819" s="37" t="s">
        <v>566</v>
      </c>
      <c r="D819" s="37" t="s">
        <v>718</v>
      </c>
      <c r="E819" s="37">
        <v>2015.0</v>
      </c>
      <c r="F819" s="37" t="s">
        <v>719</v>
      </c>
      <c r="G819" s="37" t="s">
        <v>591</v>
      </c>
      <c r="H819" s="37" t="s">
        <v>720</v>
      </c>
      <c r="I819" s="37" t="s">
        <v>637</v>
      </c>
      <c r="J819" s="37">
        <v>2015.0</v>
      </c>
      <c r="K819" s="37">
        <v>40.64</v>
      </c>
      <c r="L819" s="37" t="s">
        <v>721</v>
      </c>
      <c r="M819" s="37" t="s">
        <v>728</v>
      </c>
      <c r="N819" s="37">
        <v>8.45</v>
      </c>
      <c r="O819" s="37" t="s">
        <v>729</v>
      </c>
      <c r="P819" s="37"/>
      <c r="X819" s="37">
        <v>1.0</v>
      </c>
      <c r="Y819" s="37">
        <v>1.0</v>
      </c>
    </row>
    <row r="820">
      <c r="A820" s="37">
        <v>2346.0</v>
      </c>
      <c r="C820" s="37" t="s">
        <v>566</v>
      </c>
      <c r="D820" s="37" t="s">
        <v>718</v>
      </c>
      <c r="E820" s="37">
        <v>2015.0</v>
      </c>
      <c r="F820" s="37" t="s">
        <v>719</v>
      </c>
      <c r="G820" s="37" t="s">
        <v>591</v>
      </c>
      <c r="H820" s="37" t="s">
        <v>720</v>
      </c>
      <c r="I820" s="37" t="s">
        <v>637</v>
      </c>
      <c r="J820" s="37">
        <v>2015.0</v>
      </c>
      <c r="K820" s="37">
        <v>52.91</v>
      </c>
      <c r="L820" s="37" t="s">
        <v>721</v>
      </c>
      <c r="M820" s="37" t="s">
        <v>730</v>
      </c>
      <c r="N820" s="37">
        <v>8.45</v>
      </c>
      <c r="O820" s="37" t="s">
        <v>731</v>
      </c>
      <c r="P820" s="37"/>
      <c r="X820" s="37">
        <v>1.0</v>
      </c>
      <c r="Y820" s="37">
        <v>1.0</v>
      </c>
    </row>
    <row r="821">
      <c r="A821" s="37">
        <v>2346.0</v>
      </c>
      <c r="C821" s="37" t="s">
        <v>566</v>
      </c>
      <c r="D821" s="37" t="s">
        <v>718</v>
      </c>
      <c r="E821" s="37">
        <v>2015.0</v>
      </c>
      <c r="F821" s="37" t="s">
        <v>719</v>
      </c>
      <c r="G821" s="37" t="s">
        <v>591</v>
      </c>
      <c r="H821" s="37" t="s">
        <v>720</v>
      </c>
      <c r="I821" s="37" t="s">
        <v>637</v>
      </c>
      <c r="J821" s="37">
        <v>2015.0</v>
      </c>
      <c r="K821" s="37">
        <v>65.18</v>
      </c>
      <c r="L821" s="37" t="s">
        <v>721</v>
      </c>
      <c r="M821" s="37" t="s">
        <v>732</v>
      </c>
      <c r="N821" s="37">
        <v>8.45</v>
      </c>
      <c r="O821" s="37" t="s">
        <v>733</v>
      </c>
      <c r="P821" s="37"/>
      <c r="X821" s="37">
        <v>1.0</v>
      </c>
      <c r="Y821" s="37">
        <v>1.0</v>
      </c>
    </row>
    <row r="822">
      <c r="A822" s="37">
        <v>2346.0</v>
      </c>
      <c r="C822" s="37" t="s">
        <v>566</v>
      </c>
      <c r="D822" s="37" t="s">
        <v>718</v>
      </c>
      <c r="E822" s="37">
        <v>2015.0</v>
      </c>
      <c r="F822" s="37" t="s">
        <v>719</v>
      </c>
      <c r="G822" s="37" t="s">
        <v>591</v>
      </c>
      <c r="H822" s="37" t="s">
        <v>720</v>
      </c>
      <c r="I822" s="37" t="s">
        <v>637</v>
      </c>
      <c r="J822" s="37">
        <v>2015.0</v>
      </c>
      <c r="K822" s="37">
        <v>117.0</v>
      </c>
      <c r="L822" s="37" t="s">
        <v>721</v>
      </c>
      <c r="M822" s="37" t="s">
        <v>737</v>
      </c>
      <c r="N822" s="37">
        <v>8.45</v>
      </c>
      <c r="O822" s="37" t="s">
        <v>735</v>
      </c>
      <c r="P822" s="37"/>
      <c r="X822" s="37">
        <v>1.0</v>
      </c>
      <c r="Y822" s="37">
        <v>1.0</v>
      </c>
    </row>
    <row r="823">
      <c r="A823" s="37">
        <v>2346.0</v>
      </c>
      <c r="C823" s="37" t="s">
        <v>566</v>
      </c>
      <c r="D823" s="37" t="s">
        <v>718</v>
      </c>
      <c r="E823" s="37">
        <v>2015.0</v>
      </c>
      <c r="F823" s="37" t="s">
        <v>719</v>
      </c>
      <c r="G823" s="37" t="s">
        <v>591</v>
      </c>
      <c r="H823" s="37" t="s">
        <v>720</v>
      </c>
      <c r="I823" s="37" t="s">
        <v>90</v>
      </c>
      <c r="J823" s="37">
        <v>2015.0</v>
      </c>
      <c r="K823" s="37">
        <v>10.36</v>
      </c>
      <c r="L823" s="37" t="s">
        <v>721</v>
      </c>
      <c r="M823" s="37" t="s">
        <v>738</v>
      </c>
      <c r="N823" s="37">
        <v>8.45</v>
      </c>
      <c r="O823" s="37" t="s">
        <v>723</v>
      </c>
      <c r="P823" s="37"/>
      <c r="X823" s="37">
        <v>1.0</v>
      </c>
    </row>
    <row r="824">
      <c r="A824" s="37">
        <v>2346.0</v>
      </c>
      <c r="C824" s="37" t="s">
        <v>566</v>
      </c>
      <c r="D824" s="37" t="s">
        <v>718</v>
      </c>
      <c r="E824" s="37">
        <v>2015.0</v>
      </c>
      <c r="F824" s="37" t="s">
        <v>719</v>
      </c>
      <c r="G824" s="37" t="s">
        <v>591</v>
      </c>
      <c r="H824" s="37" t="s">
        <v>720</v>
      </c>
      <c r="I824" s="37" t="s">
        <v>90</v>
      </c>
      <c r="J824" s="37">
        <v>2015.0</v>
      </c>
      <c r="K824" s="37">
        <v>18.27</v>
      </c>
      <c r="L824" s="37" t="s">
        <v>721</v>
      </c>
      <c r="M824" s="37" t="s">
        <v>724</v>
      </c>
      <c r="N824" s="37">
        <v>8.45</v>
      </c>
      <c r="O824" s="37" t="s">
        <v>725</v>
      </c>
      <c r="P824" s="37"/>
      <c r="X824" s="37">
        <v>1.0</v>
      </c>
    </row>
    <row r="825">
      <c r="A825" s="37">
        <v>2346.0</v>
      </c>
      <c r="C825" s="37" t="s">
        <v>566</v>
      </c>
      <c r="D825" s="37" t="s">
        <v>718</v>
      </c>
      <c r="E825" s="37">
        <v>2015.0</v>
      </c>
      <c r="F825" s="37" t="s">
        <v>719</v>
      </c>
      <c r="G825" s="37" t="s">
        <v>591</v>
      </c>
      <c r="H825" s="37" t="s">
        <v>720</v>
      </c>
      <c r="I825" s="37" t="s">
        <v>90</v>
      </c>
      <c r="J825" s="37">
        <v>2015.0</v>
      </c>
      <c r="K825" s="37">
        <v>26.18</v>
      </c>
      <c r="L825" s="37" t="s">
        <v>721</v>
      </c>
      <c r="M825" s="37" t="s">
        <v>726</v>
      </c>
      <c r="N825" s="37">
        <v>8.45</v>
      </c>
      <c r="O825" s="37" t="s">
        <v>727</v>
      </c>
      <c r="P825" s="37"/>
      <c r="X825" s="37">
        <v>1.0</v>
      </c>
    </row>
    <row r="826">
      <c r="A826" s="37">
        <v>2346.0</v>
      </c>
      <c r="C826" s="37" t="s">
        <v>566</v>
      </c>
      <c r="D826" s="37" t="s">
        <v>718</v>
      </c>
      <c r="E826" s="37">
        <v>2015.0</v>
      </c>
      <c r="F826" s="37" t="s">
        <v>719</v>
      </c>
      <c r="G826" s="37" t="s">
        <v>591</v>
      </c>
      <c r="H826" s="37" t="s">
        <v>720</v>
      </c>
      <c r="I826" s="37" t="s">
        <v>90</v>
      </c>
      <c r="J826" s="37">
        <v>2015.0</v>
      </c>
      <c r="K826" s="37">
        <v>34.36</v>
      </c>
      <c r="L826" s="37" t="s">
        <v>721</v>
      </c>
      <c r="M826" s="37" t="s">
        <v>728</v>
      </c>
      <c r="N826" s="37">
        <v>8.45</v>
      </c>
      <c r="O826" s="37" t="s">
        <v>729</v>
      </c>
      <c r="P826" s="37"/>
      <c r="X826" s="37">
        <v>1.0</v>
      </c>
    </row>
    <row r="827">
      <c r="A827" s="37">
        <v>2346.0</v>
      </c>
      <c r="C827" s="37" t="s">
        <v>566</v>
      </c>
      <c r="D827" s="37" t="s">
        <v>718</v>
      </c>
      <c r="E827" s="37">
        <v>2015.0</v>
      </c>
      <c r="F827" s="37" t="s">
        <v>719</v>
      </c>
      <c r="G827" s="37" t="s">
        <v>591</v>
      </c>
      <c r="H827" s="37" t="s">
        <v>720</v>
      </c>
      <c r="I827" s="37" t="s">
        <v>90</v>
      </c>
      <c r="J827" s="37">
        <v>2015.0</v>
      </c>
      <c r="K827" s="37">
        <v>42.82</v>
      </c>
      <c r="L827" s="37" t="s">
        <v>721</v>
      </c>
      <c r="M827" s="37" t="s">
        <v>730</v>
      </c>
      <c r="N827" s="37">
        <v>8.45</v>
      </c>
      <c r="O827" s="37" t="s">
        <v>731</v>
      </c>
      <c r="P827" s="37"/>
      <c r="X827" s="37">
        <v>1.0</v>
      </c>
    </row>
    <row r="828">
      <c r="A828" s="37">
        <v>2346.0</v>
      </c>
      <c r="C828" s="37" t="s">
        <v>566</v>
      </c>
      <c r="D828" s="37" t="s">
        <v>718</v>
      </c>
      <c r="E828" s="37">
        <v>2015.0</v>
      </c>
      <c r="F828" s="37" t="s">
        <v>719</v>
      </c>
      <c r="G828" s="37" t="s">
        <v>591</v>
      </c>
      <c r="H828" s="37" t="s">
        <v>720</v>
      </c>
      <c r="I828" s="37" t="s">
        <v>90</v>
      </c>
      <c r="J828" s="37">
        <v>2015.0</v>
      </c>
      <c r="K828" s="37">
        <v>51.55</v>
      </c>
      <c r="L828" s="37" t="s">
        <v>721</v>
      </c>
      <c r="M828" s="37" t="s">
        <v>732</v>
      </c>
      <c r="N828" s="37">
        <v>8.45</v>
      </c>
      <c r="O828" s="37" t="s">
        <v>733</v>
      </c>
      <c r="P828" s="37"/>
      <c r="X828" s="37">
        <v>1.0</v>
      </c>
    </row>
    <row r="829">
      <c r="A829" s="37">
        <v>2346.0</v>
      </c>
      <c r="C829" s="37" t="s">
        <v>566</v>
      </c>
      <c r="D829" s="37" t="s">
        <v>718</v>
      </c>
      <c r="E829" s="37">
        <v>2015.0</v>
      </c>
      <c r="F829" s="37" t="s">
        <v>719</v>
      </c>
      <c r="G829" s="37" t="s">
        <v>591</v>
      </c>
      <c r="H829" s="37" t="s">
        <v>720</v>
      </c>
      <c r="I829" s="37" t="s">
        <v>90</v>
      </c>
      <c r="J829" s="37">
        <v>2015.0</v>
      </c>
      <c r="K829" s="37">
        <v>89.18</v>
      </c>
      <c r="L829" s="37" t="s">
        <v>721</v>
      </c>
      <c r="M829" s="37" t="s">
        <v>739</v>
      </c>
      <c r="N829" s="37">
        <v>8.45</v>
      </c>
      <c r="O829" s="37" t="s">
        <v>735</v>
      </c>
      <c r="P829" s="37"/>
      <c r="X829" s="37">
        <v>1.0</v>
      </c>
    </row>
    <row r="830">
      <c r="A830" s="37">
        <v>1685.0</v>
      </c>
      <c r="C830" s="37" t="s">
        <v>566</v>
      </c>
      <c r="D830" s="37" t="s">
        <v>740</v>
      </c>
      <c r="E830" s="37">
        <v>2017.0</v>
      </c>
      <c r="F830" s="37" t="s">
        <v>741</v>
      </c>
      <c r="G830" s="37" t="s">
        <v>359</v>
      </c>
      <c r="I830" s="37" t="s">
        <v>90</v>
      </c>
      <c r="J830" s="37">
        <v>2001.0</v>
      </c>
      <c r="K830" s="37">
        <v>28.0</v>
      </c>
      <c r="L830" s="37">
        <v>2000.0</v>
      </c>
      <c r="M830" s="37" t="s">
        <v>742</v>
      </c>
      <c r="N830" s="37"/>
      <c r="P830" s="37" t="s">
        <v>743</v>
      </c>
      <c r="Q830" s="37" t="s">
        <v>744</v>
      </c>
      <c r="R830" s="37"/>
      <c r="S830" s="37"/>
      <c r="T830" s="37"/>
      <c r="U830" s="37"/>
      <c r="BH830" s="37">
        <v>1.0</v>
      </c>
      <c r="BM830" s="37" t="s">
        <v>745</v>
      </c>
      <c r="BN830" s="37"/>
    </row>
    <row r="831">
      <c r="A831" s="37">
        <v>1685.0</v>
      </c>
      <c r="C831" s="37" t="s">
        <v>566</v>
      </c>
      <c r="D831" s="37" t="s">
        <v>740</v>
      </c>
      <c r="E831" s="37">
        <v>2017.0</v>
      </c>
      <c r="F831" s="37" t="s">
        <v>741</v>
      </c>
      <c r="G831" s="37" t="s">
        <v>359</v>
      </c>
      <c r="I831" s="37" t="s">
        <v>90</v>
      </c>
      <c r="J831" s="37">
        <v>2001.0</v>
      </c>
      <c r="K831" s="37">
        <v>74.0</v>
      </c>
      <c r="L831" s="37">
        <v>2000.0</v>
      </c>
      <c r="M831" s="37" t="s">
        <v>746</v>
      </c>
      <c r="N831" s="37"/>
      <c r="P831" s="37">
        <v>0.1</v>
      </c>
      <c r="Q831" s="37">
        <v>1.0</v>
      </c>
    </row>
    <row r="832">
      <c r="A832" s="37">
        <v>1685.0</v>
      </c>
      <c r="C832" s="37" t="s">
        <v>566</v>
      </c>
      <c r="D832" s="37" t="s">
        <v>740</v>
      </c>
      <c r="E832" s="37">
        <v>2017.0</v>
      </c>
      <c r="F832" s="37" t="s">
        <v>741</v>
      </c>
      <c r="G832" s="37" t="s">
        <v>359</v>
      </c>
      <c r="I832" s="37" t="s">
        <v>90</v>
      </c>
      <c r="J832" s="37">
        <v>2001.0</v>
      </c>
      <c r="K832" s="37">
        <v>454.0</v>
      </c>
      <c r="L832" s="37">
        <v>2000.0</v>
      </c>
      <c r="M832" s="37" t="s">
        <v>747</v>
      </c>
      <c r="N832" s="37"/>
      <c r="P832" s="37">
        <v>0.05</v>
      </c>
      <c r="Q832" s="37">
        <v>0.5</v>
      </c>
    </row>
    <row r="833">
      <c r="A833" s="37">
        <v>1685.0</v>
      </c>
      <c r="C833" s="37" t="s">
        <v>566</v>
      </c>
      <c r="D833" s="37" t="s">
        <v>740</v>
      </c>
      <c r="E833" s="37">
        <v>2017.0</v>
      </c>
      <c r="F833" s="37" t="s">
        <v>741</v>
      </c>
      <c r="G833" s="37" t="s">
        <v>359</v>
      </c>
      <c r="I833" s="37" t="s">
        <v>90</v>
      </c>
      <c r="J833" s="37">
        <v>2001.0</v>
      </c>
      <c r="K833" s="37">
        <v>29.0</v>
      </c>
      <c r="L833" s="37">
        <v>2000.0</v>
      </c>
      <c r="M833" s="37" t="s">
        <v>748</v>
      </c>
      <c r="N833" s="37"/>
      <c r="P833" s="37" t="s">
        <v>743</v>
      </c>
      <c r="Q833" s="37" t="s">
        <v>744</v>
      </c>
      <c r="R833" s="37"/>
      <c r="S833" s="37"/>
      <c r="T833" s="37"/>
      <c r="U833" s="37"/>
      <c r="BH833" s="37">
        <v>1.0</v>
      </c>
      <c r="BM833" s="37" t="s">
        <v>745</v>
      </c>
      <c r="BN833" s="37"/>
    </row>
    <row r="834">
      <c r="A834" s="37">
        <v>1685.0</v>
      </c>
      <c r="C834" s="37" t="s">
        <v>566</v>
      </c>
      <c r="D834" s="37" t="s">
        <v>740</v>
      </c>
      <c r="E834" s="37">
        <v>2017.0</v>
      </c>
      <c r="F834" s="37" t="s">
        <v>741</v>
      </c>
      <c r="G834" s="37" t="s">
        <v>359</v>
      </c>
      <c r="I834" s="37" t="s">
        <v>90</v>
      </c>
      <c r="J834" s="37">
        <v>2001.0</v>
      </c>
      <c r="K834" s="37">
        <v>76.0</v>
      </c>
      <c r="L834" s="37">
        <v>2000.0</v>
      </c>
      <c r="M834" s="37" t="s">
        <v>749</v>
      </c>
      <c r="N834" s="37"/>
      <c r="P834" s="37">
        <v>0.1</v>
      </c>
      <c r="Q834" s="37">
        <v>1.0</v>
      </c>
    </row>
    <row r="835">
      <c r="A835" s="37">
        <v>1685.0</v>
      </c>
      <c r="C835" s="37" t="s">
        <v>566</v>
      </c>
      <c r="D835" s="37" t="s">
        <v>740</v>
      </c>
      <c r="E835" s="37">
        <v>2017.0</v>
      </c>
      <c r="F835" s="37" t="s">
        <v>741</v>
      </c>
      <c r="G835" s="37" t="s">
        <v>359</v>
      </c>
      <c r="I835" s="37" t="s">
        <v>90</v>
      </c>
      <c r="J835" s="37">
        <v>2001.0</v>
      </c>
      <c r="K835" s="37">
        <v>588.0</v>
      </c>
      <c r="L835" s="37">
        <v>2000.0</v>
      </c>
      <c r="M835" s="37" t="s">
        <v>750</v>
      </c>
      <c r="N835" s="37"/>
      <c r="P835" s="37">
        <v>0.05</v>
      </c>
      <c r="Q835" s="37">
        <v>0.5</v>
      </c>
    </row>
    <row r="836">
      <c r="A836" s="37">
        <v>1003.0</v>
      </c>
      <c r="C836" s="37" t="s">
        <v>566</v>
      </c>
      <c r="D836" s="37" t="s">
        <v>751</v>
      </c>
      <c r="E836" s="37">
        <v>2018.0</v>
      </c>
      <c r="F836" s="37" t="s">
        <v>752</v>
      </c>
      <c r="G836" s="37" t="s">
        <v>268</v>
      </c>
      <c r="H836" s="37" t="s">
        <v>269</v>
      </c>
      <c r="I836" s="37" t="s">
        <v>90</v>
      </c>
      <c r="J836" s="37">
        <v>2010.0</v>
      </c>
      <c r="K836" s="37">
        <v>5.0</v>
      </c>
      <c r="L836" s="37">
        <v>2005.0</v>
      </c>
      <c r="M836" s="37" t="s">
        <v>567</v>
      </c>
      <c r="P836" s="37">
        <v>2.8</v>
      </c>
      <c r="Q836" s="37">
        <v>1.0</v>
      </c>
    </row>
    <row r="837">
      <c r="A837" s="37">
        <v>1003.0</v>
      </c>
      <c r="C837" s="37" t="s">
        <v>566</v>
      </c>
      <c r="D837" s="37" t="s">
        <v>751</v>
      </c>
      <c r="E837" s="37">
        <v>2018.0</v>
      </c>
      <c r="F837" s="37" t="s">
        <v>752</v>
      </c>
      <c r="G837" s="37" t="s">
        <v>268</v>
      </c>
      <c r="H837" s="37" t="s">
        <v>753</v>
      </c>
      <c r="I837" s="37" t="s">
        <v>90</v>
      </c>
      <c r="J837" s="37">
        <v>2010.0</v>
      </c>
      <c r="K837" s="37">
        <v>45.0</v>
      </c>
      <c r="L837" s="37">
        <v>2005.0</v>
      </c>
      <c r="M837" s="37" t="s">
        <v>754</v>
      </c>
      <c r="P837" s="37">
        <v>0.1</v>
      </c>
      <c r="Q837" s="37">
        <v>1.0</v>
      </c>
    </row>
    <row r="838">
      <c r="A838" s="37">
        <v>1003.0</v>
      </c>
      <c r="C838" s="37" t="s">
        <v>566</v>
      </c>
      <c r="D838" s="37" t="s">
        <v>751</v>
      </c>
      <c r="E838" s="37">
        <v>2018.0</v>
      </c>
      <c r="F838" s="37" t="s">
        <v>752</v>
      </c>
      <c r="G838" s="37" t="s">
        <v>268</v>
      </c>
      <c r="H838" s="37" t="s">
        <v>269</v>
      </c>
      <c r="I838" s="37" t="s">
        <v>90</v>
      </c>
      <c r="J838" s="37">
        <v>2010.0</v>
      </c>
      <c r="K838" s="37">
        <v>36.0</v>
      </c>
      <c r="L838" s="37">
        <v>2005.0</v>
      </c>
      <c r="M838" s="37" t="s">
        <v>755</v>
      </c>
      <c r="N838" s="37"/>
      <c r="P838" s="37">
        <v>0.1</v>
      </c>
      <c r="Q838" s="37">
        <v>1.0</v>
      </c>
    </row>
    <row r="839">
      <c r="A839" s="37">
        <v>1003.0</v>
      </c>
      <c r="C839" s="37" t="s">
        <v>566</v>
      </c>
      <c r="D839" s="37" t="s">
        <v>751</v>
      </c>
      <c r="E839" s="37">
        <v>2018.0</v>
      </c>
      <c r="F839" s="37" t="s">
        <v>752</v>
      </c>
      <c r="G839" s="37" t="s">
        <v>268</v>
      </c>
      <c r="H839" s="37" t="s">
        <v>753</v>
      </c>
      <c r="I839" s="37" t="s">
        <v>90</v>
      </c>
      <c r="J839" s="37">
        <v>2010.0</v>
      </c>
      <c r="K839" s="37">
        <v>7.0</v>
      </c>
      <c r="L839" s="37">
        <v>2005.0</v>
      </c>
      <c r="M839" s="37" t="s">
        <v>756</v>
      </c>
      <c r="N839" s="37"/>
      <c r="P839" s="37">
        <v>2.8</v>
      </c>
      <c r="Q839" s="37">
        <v>1.0</v>
      </c>
    </row>
    <row r="840">
      <c r="A840" s="37">
        <v>2704.0</v>
      </c>
      <c r="C840" s="37" t="s">
        <v>566</v>
      </c>
      <c r="D840" s="37" t="s">
        <v>757</v>
      </c>
      <c r="E840" s="37">
        <v>2014.0</v>
      </c>
      <c r="F840" s="37" t="s">
        <v>758</v>
      </c>
      <c r="G840" s="37" t="s">
        <v>759</v>
      </c>
      <c r="I840" s="37" t="s">
        <v>79</v>
      </c>
      <c r="J840" s="37">
        <v>2005.0</v>
      </c>
      <c r="K840" s="37">
        <v>16.0</v>
      </c>
      <c r="L840" s="37">
        <v>2005.0</v>
      </c>
      <c r="M840" s="37" t="s">
        <v>760</v>
      </c>
      <c r="N840" s="37">
        <v>10.0</v>
      </c>
      <c r="P840" s="37">
        <v>1.5</v>
      </c>
      <c r="Q840" s="37">
        <v>2.0</v>
      </c>
      <c r="X840" s="37">
        <v>1.0</v>
      </c>
    </row>
    <row r="841">
      <c r="A841" s="37">
        <v>2704.0</v>
      </c>
      <c r="C841" s="37" t="s">
        <v>566</v>
      </c>
      <c r="D841" s="37" t="s">
        <v>757</v>
      </c>
      <c r="E841" s="37">
        <v>2014.0</v>
      </c>
      <c r="F841" s="37" t="s">
        <v>758</v>
      </c>
      <c r="G841" s="37" t="s">
        <v>759</v>
      </c>
      <c r="I841" s="37" t="s">
        <v>90</v>
      </c>
      <c r="J841" s="37">
        <v>2005.0</v>
      </c>
      <c r="K841" s="37">
        <v>470.0</v>
      </c>
      <c r="L841" s="37">
        <v>2005.0</v>
      </c>
      <c r="M841" s="37" t="s">
        <v>761</v>
      </c>
      <c r="N841" s="37">
        <v>10.0</v>
      </c>
      <c r="P841" s="37">
        <v>0.0</v>
      </c>
      <c r="Q841" s="37">
        <v>1.0</v>
      </c>
      <c r="X841" s="37">
        <v>1.0</v>
      </c>
    </row>
    <row r="842">
      <c r="A842" s="37">
        <v>2704.0</v>
      </c>
      <c r="C842" s="37" t="s">
        <v>566</v>
      </c>
      <c r="D842" s="37" t="s">
        <v>757</v>
      </c>
      <c r="E842" s="37">
        <v>2014.0</v>
      </c>
      <c r="F842" s="37" t="s">
        <v>758</v>
      </c>
      <c r="G842" s="37" t="s">
        <v>759</v>
      </c>
      <c r="I842" s="37" t="s">
        <v>90</v>
      </c>
      <c r="J842" s="37">
        <v>2005.0</v>
      </c>
      <c r="K842" s="37">
        <v>66.0</v>
      </c>
      <c r="L842" s="37">
        <v>2005.0</v>
      </c>
      <c r="M842" s="37" t="s">
        <v>762</v>
      </c>
      <c r="N842" s="37">
        <v>10.0</v>
      </c>
      <c r="P842" s="37">
        <v>1.5</v>
      </c>
      <c r="Q842" s="37">
        <v>2.0</v>
      </c>
      <c r="X842" s="37">
        <v>1.0</v>
      </c>
    </row>
    <row r="843">
      <c r="A843" s="37">
        <v>2704.0</v>
      </c>
      <c r="C843" s="37" t="s">
        <v>566</v>
      </c>
      <c r="D843" s="37" t="s">
        <v>757</v>
      </c>
      <c r="E843" s="37">
        <v>2014.0</v>
      </c>
      <c r="F843" s="37" t="s">
        <v>758</v>
      </c>
      <c r="G843" s="37" t="s">
        <v>606</v>
      </c>
      <c r="I843" s="37" t="s">
        <v>79</v>
      </c>
      <c r="J843" s="37">
        <v>2005.0</v>
      </c>
      <c r="K843" s="37">
        <v>23.0</v>
      </c>
      <c r="L843" s="37">
        <v>2005.0</v>
      </c>
      <c r="M843" s="37" t="s">
        <v>760</v>
      </c>
      <c r="N843" s="37">
        <v>17.0</v>
      </c>
      <c r="P843" s="37">
        <v>1.5</v>
      </c>
      <c r="Q843" s="37">
        <v>1.5</v>
      </c>
      <c r="X843" s="37">
        <v>1.0</v>
      </c>
    </row>
    <row r="844">
      <c r="A844" s="37">
        <v>2704.0</v>
      </c>
      <c r="C844" s="37" t="s">
        <v>566</v>
      </c>
      <c r="D844" s="37" t="s">
        <v>757</v>
      </c>
      <c r="E844" s="37">
        <v>2014.0</v>
      </c>
      <c r="F844" s="37" t="s">
        <v>758</v>
      </c>
      <c r="G844" s="37" t="s">
        <v>606</v>
      </c>
      <c r="I844" s="37" t="s">
        <v>90</v>
      </c>
      <c r="J844" s="37">
        <v>2005.0</v>
      </c>
      <c r="K844" s="37">
        <v>500.0</v>
      </c>
      <c r="L844" s="37">
        <v>2005.0</v>
      </c>
      <c r="M844" s="37" t="s">
        <v>761</v>
      </c>
      <c r="N844" s="37">
        <v>17.0</v>
      </c>
      <c r="P844" s="37">
        <v>0.0</v>
      </c>
      <c r="Q844" s="37">
        <v>1.0</v>
      </c>
      <c r="X844" s="37">
        <v>1.0</v>
      </c>
    </row>
    <row r="845">
      <c r="A845" s="37">
        <v>2704.0</v>
      </c>
      <c r="C845" s="37" t="s">
        <v>566</v>
      </c>
      <c r="D845" s="37" t="s">
        <v>757</v>
      </c>
      <c r="E845" s="37">
        <v>2014.0</v>
      </c>
      <c r="F845" s="37" t="s">
        <v>758</v>
      </c>
      <c r="G845" s="37" t="s">
        <v>606</v>
      </c>
      <c r="I845" s="37" t="s">
        <v>90</v>
      </c>
      <c r="J845" s="37">
        <v>2005.0</v>
      </c>
      <c r="K845" s="37">
        <v>110.0</v>
      </c>
      <c r="L845" s="37">
        <v>2005.0</v>
      </c>
      <c r="M845" s="37" t="s">
        <v>762</v>
      </c>
      <c r="N845" s="37">
        <v>17.0</v>
      </c>
      <c r="P845" s="37">
        <v>1.5</v>
      </c>
      <c r="Q845" s="37">
        <v>1.5</v>
      </c>
      <c r="X845" s="37">
        <v>1.0</v>
      </c>
    </row>
    <row r="846">
      <c r="A846" s="37">
        <v>3004.0</v>
      </c>
      <c r="B846" s="37" t="s">
        <v>763</v>
      </c>
      <c r="C846" s="37" t="s">
        <v>86</v>
      </c>
      <c r="D846" s="37" t="s">
        <v>764</v>
      </c>
      <c r="E846" s="37">
        <v>2012.0</v>
      </c>
      <c r="F846" s="37" t="s">
        <v>765</v>
      </c>
      <c r="G846" s="37" t="s">
        <v>146</v>
      </c>
      <c r="H846" s="37"/>
      <c r="I846" s="37" t="s">
        <v>90</v>
      </c>
      <c r="J846" s="37">
        <v>2015.0</v>
      </c>
      <c r="K846" s="37">
        <v>42.38</v>
      </c>
      <c r="L846" s="37">
        <v>2005.0</v>
      </c>
      <c r="M846" s="37" t="s">
        <v>80</v>
      </c>
      <c r="N846" s="37">
        <v>41.9</v>
      </c>
      <c r="O846" s="37">
        <v>5.5</v>
      </c>
      <c r="R846" s="37">
        <v>1.0</v>
      </c>
      <c r="BK846" s="37" t="s">
        <v>324</v>
      </c>
      <c r="BM846" s="37" t="s">
        <v>766</v>
      </c>
    </row>
    <row r="847">
      <c r="A847" s="37">
        <v>3004.0</v>
      </c>
      <c r="B847" s="37" t="s">
        <v>763</v>
      </c>
      <c r="C847" s="37" t="s">
        <v>86</v>
      </c>
      <c r="D847" s="37" t="s">
        <v>764</v>
      </c>
      <c r="E847" s="37">
        <v>2012.0</v>
      </c>
      <c r="F847" s="37" t="s">
        <v>765</v>
      </c>
      <c r="G847" s="37" t="s">
        <v>146</v>
      </c>
      <c r="H847" s="37"/>
      <c r="I847" s="37" t="s">
        <v>90</v>
      </c>
      <c r="J847" s="37">
        <v>2055.0</v>
      </c>
      <c r="K847" s="37">
        <v>121.24</v>
      </c>
      <c r="L847" s="37">
        <v>2005.0</v>
      </c>
      <c r="M847" s="37" t="s">
        <v>80</v>
      </c>
      <c r="N847" s="37">
        <v>98.01</v>
      </c>
      <c r="O847" s="37">
        <v>5.5</v>
      </c>
      <c r="R847" s="37">
        <v>1.0</v>
      </c>
      <c r="BK847" s="37" t="s">
        <v>324</v>
      </c>
      <c r="BM847" s="37" t="s">
        <v>766</v>
      </c>
    </row>
    <row r="848">
      <c r="A848" s="37">
        <v>3004.0</v>
      </c>
      <c r="B848" s="37" t="s">
        <v>763</v>
      </c>
      <c r="C848" s="37" t="s">
        <v>86</v>
      </c>
      <c r="D848" s="37" t="s">
        <v>764</v>
      </c>
      <c r="E848" s="37">
        <v>2012.0</v>
      </c>
      <c r="F848" s="37" t="s">
        <v>765</v>
      </c>
      <c r="G848" s="37" t="s">
        <v>146</v>
      </c>
      <c r="H848" s="37"/>
      <c r="I848" s="37" t="s">
        <v>90</v>
      </c>
      <c r="J848" s="37">
        <v>2105.0</v>
      </c>
      <c r="K848" s="37">
        <v>350.79</v>
      </c>
      <c r="L848" s="37">
        <v>2005.0</v>
      </c>
      <c r="M848" s="37" t="s">
        <v>80</v>
      </c>
      <c r="N848" s="37">
        <v>217.0</v>
      </c>
      <c r="O848" s="37">
        <v>5.5</v>
      </c>
      <c r="R848" s="37">
        <v>1.0</v>
      </c>
      <c r="BK848" s="37" t="s">
        <v>324</v>
      </c>
      <c r="BM848" s="37" t="s">
        <v>766</v>
      </c>
    </row>
    <row r="849">
      <c r="A849" s="37">
        <v>3004.0</v>
      </c>
      <c r="B849" s="37" t="s">
        <v>763</v>
      </c>
      <c r="C849" s="37" t="s">
        <v>86</v>
      </c>
      <c r="D849" s="37" t="s">
        <v>764</v>
      </c>
      <c r="E849" s="37">
        <v>2012.0</v>
      </c>
      <c r="F849" s="37" t="s">
        <v>765</v>
      </c>
      <c r="G849" s="37" t="s">
        <v>146</v>
      </c>
      <c r="H849" s="37"/>
      <c r="I849" s="37" t="s">
        <v>90</v>
      </c>
      <c r="J849" s="37">
        <v>2155.0</v>
      </c>
      <c r="K849" s="37">
        <v>683.6</v>
      </c>
      <c r="L849" s="37">
        <v>2005.0</v>
      </c>
      <c r="M849" s="37" t="s">
        <v>80</v>
      </c>
      <c r="N849" s="37">
        <v>426.24</v>
      </c>
      <c r="O849" s="37">
        <v>5.5</v>
      </c>
      <c r="R849" s="37">
        <v>1.0</v>
      </c>
      <c r="BK849" s="37" t="s">
        <v>324</v>
      </c>
      <c r="BM849" s="37" t="s">
        <v>766</v>
      </c>
    </row>
    <row r="850">
      <c r="A850" s="37">
        <v>3004.0</v>
      </c>
      <c r="B850" s="37" t="s">
        <v>763</v>
      </c>
      <c r="C850" s="37" t="s">
        <v>86</v>
      </c>
      <c r="D850" s="37" t="s">
        <v>764</v>
      </c>
      <c r="E850" s="37">
        <v>2012.0</v>
      </c>
      <c r="F850" s="37" t="s">
        <v>765</v>
      </c>
      <c r="G850" s="37" t="s">
        <v>146</v>
      </c>
      <c r="H850" s="37"/>
      <c r="I850" s="37" t="s">
        <v>90</v>
      </c>
      <c r="J850" s="37">
        <v>2205.0</v>
      </c>
      <c r="K850" s="37">
        <v>800.21</v>
      </c>
      <c r="L850" s="37">
        <v>2005.0</v>
      </c>
      <c r="M850" s="37" t="s">
        <v>80</v>
      </c>
      <c r="N850" s="37">
        <v>800.21</v>
      </c>
      <c r="O850" s="37">
        <v>5.5</v>
      </c>
      <c r="R850" s="37">
        <v>1.0</v>
      </c>
      <c r="BK850" s="37" t="s">
        <v>324</v>
      </c>
      <c r="BM850" s="37" t="s">
        <v>766</v>
      </c>
    </row>
    <row r="851">
      <c r="A851" s="37">
        <v>3265.0</v>
      </c>
      <c r="C851" s="37" t="s">
        <v>566</v>
      </c>
      <c r="D851" s="37" t="s">
        <v>508</v>
      </c>
      <c r="E851" s="37">
        <v>2010.0</v>
      </c>
      <c r="F851" s="37" t="s">
        <v>767</v>
      </c>
      <c r="G851" s="37" t="s">
        <v>768</v>
      </c>
      <c r="J851" s="37" t="s">
        <v>769</v>
      </c>
      <c r="K851" s="37">
        <v>4.24</v>
      </c>
      <c r="L851" s="37">
        <v>1995.0</v>
      </c>
      <c r="M851" s="37" t="s">
        <v>770</v>
      </c>
      <c r="P851" s="37">
        <v>1.0</v>
      </c>
      <c r="Q851" s="37">
        <v>1.0</v>
      </c>
      <c r="V851" s="37">
        <v>0.0</v>
      </c>
      <c r="W851" s="37"/>
    </row>
    <row r="852">
      <c r="A852" s="37">
        <v>3265.0</v>
      </c>
      <c r="C852" s="37" t="s">
        <v>566</v>
      </c>
      <c r="D852" s="37" t="s">
        <v>508</v>
      </c>
      <c r="E852" s="37">
        <v>2010.0</v>
      </c>
      <c r="F852" s="37" t="s">
        <v>767</v>
      </c>
      <c r="G852" s="37" t="s">
        <v>768</v>
      </c>
      <c r="J852" s="37" t="s">
        <v>769</v>
      </c>
      <c r="K852" s="37">
        <v>7.6</v>
      </c>
      <c r="L852" s="37">
        <v>1995.0</v>
      </c>
      <c r="M852" s="37" t="s">
        <v>771</v>
      </c>
      <c r="N852" s="37"/>
      <c r="P852" s="37">
        <v>1.0</v>
      </c>
      <c r="Q852" s="37">
        <v>1.0</v>
      </c>
      <c r="V852" s="37">
        <v>1.0</v>
      </c>
      <c r="W852" s="37"/>
    </row>
    <row r="853">
      <c r="A853" s="37">
        <v>3714.0</v>
      </c>
      <c r="C853" s="37" t="s">
        <v>566</v>
      </c>
      <c r="D853" s="37" t="s">
        <v>772</v>
      </c>
      <c r="E853" s="37">
        <v>2009.0</v>
      </c>
      <c r="F853" s="37" t="s">
        <v>773</v>
      </c>
      <c r="G853" s="37" t="s">
        <v>774</v>
      </c>
      <c r="I853" s="37" t="s">
        <v>90</v>
      </c>
      <c r="J853" s="37">
        <v>2005.0</v>
      </c>
      <c r="K853" s="37">
        <v>9528.68</v>
      </c>
      <c r="L853" s="37">
        <v>1995.0</v>
      </c>
      <c r="M853" s="37" t="s">
        <v>319</v>
      </c>
      <c r="P853" s="37">
        <v>0.0</v>
      </c>
      <c r="Q853" s="37">
        <v>0.0</v>
      </c>
    </row>
    <row r="854">
      <c r="A854" s="37">
        <v>3714.0</v>
      </c>
      <c r="C854" s="37" t="s">
        <v>566</v>
      </c>
      <c r="D854" s="37" t="s">
        <v>772</v>
      </c>
      <c r="E854" s="37">
        <v>2009.0</v>
      </c>
      <c r="F854" s="37" t="s">
        <v>773</v>
      </c>
      <c r="G854" s="37" t="s">
        <v>774</v>
      </c>
      <c r="I854" s="37" t="s">
        <v>90</v>
      </c>
      <c r="J854" s="37">
        <v>2005.0</v>
      </c>
      <c r="K854" s="37">
        <v>2.81</v>
      </c>
      <c r="L854" s="37">
        <v>1995.0</v>
      </c>
      <c r="M854" s="37" t="s">
        <v>319</v>
      </c>
      <c r="P854" s="37">
        <v>1.0</v>
      </c>
      <c r="Q854" s="37">
        <v>1.0</v>
      </c>
    </row>
    <row r="855">
      <c r="A855" s="37">
        <v>3714.0</v>
      </c>
      <c r="C855" s="37" t="s">
        <v>566</v>
      </c>
      <c r="D855" s="37" t="s">
        <v>772</v>
      </c>
      <c r="E855" s="37">
        <v>2009.0</v>
      </c>
      <c r="F855" s="37" t="s">
        <v>773</v>
      </c>
      <c r="G855" s="37" t="s">
        <v>774</v>
      </c>
      <c r="I855" s="37" t="s">
        <v>90</v>
      </c>
      <c r="J855" s="37">
        <v>2005.0</v>
      </c>
      <c r="K855" s="37">
        <v>-1.25</v>
      </c>
      <c r="L855" s="37">
        <v>1995.0</v>
      </c>
      <c r="M855" s="37" t="s">
        <v>319</v>
      </c>
      <c r="P855" s="37">
        <v>2.0</v>
      </c>
      <c r="Q855" s="37">
        <v>2.0</v>
      </c>
    </row>
    <row r="856">
      <c r="A856" s="37">
        <v>3714.0</v>
      </c>
      <c r="C856" s="37" t="s">
        <v>566</v>
      </c>
      <c r="D856" s="37" t="s">
        <v>772</v>
      </c>
      <c r="E856" s="37">
        <v>2009.0</v>
      </c>
      <c r="F856" s="37" t="s">
        <v>773</v>
      </c>
      <c r="G856" s="37" t="s">
        <v>774</v>
      </c>
      <c r="I856" s="37" t="s">
        <v>90</v>
      </c>
      <c r="J856" s="37">
        <v>2005.0</v>
      </c>
      <c r="K856" s="37">
        <v>-1.01</v>
      </c>
      <c r="L856" s="37">
        <v>1995.0</v>
      </c>
      <c r="M856" s="37" t="s">
        <v>319</v>
      </c>
      <c r="P856" s="37">
        <v>3.0</v>
      </c>
      <c r="Q856" s="37">
        <v>3.0</v>
      </c>
    </row>
    <row r="857">
      <c r="A857" s="37">
        <v>3714.0</v>
      </c>
      <c r="C857" s="37" t="s">
        <v>566</v>
      </c>
      <c r="D857" s="37" t="s">
        <v>772</v>
      </c>
      <c r="E857" s="37">
        <v>2009.0</v>
      </c>
      <c r="F857" s="37" t="s">
        <v>773</v>
      </c>
      <c r="G857" s="37" t="s">
        <v>774</v>
      </c>
      <c r="I857" s="37" t="s">
        <v>90</v>
      </c>
      <c r="J857" s="37">
        <v>2005.0</v>
      </c>
      <c r="K857" s="37">
        <v>11.97</v>
      </c>
      <c r="L857" s="37">
        <v>1995.0</v>
      </c>
      <c r="M857" s="37" t="s">
        <v>775</v>
      </c>
      <c r="P857" s="37">
        <v>1.0</v>
      </c>
      <c r="Q857" s="37">
        <v>1.0</v>
      </c>
    </row>
    <row r="858">
      <c r="A858" s="37">
        <v>3714.0</v>
      </c>
      <c r="C858" s="37" t="s">
        <v>566</v>
      </c>
      <c r="D858" s="37" t="s">
        <v>772</v>
      </c>
      <c r="E858" s="37">
        <v>2009.0</v>
      </c>
      <c r="F858" s="37" t="s">
        <v>773</v>
      </c>
      <c r="G858" s="37" t="s">
        <v>774</v>
      </c>
      <c r="I858" s="37" t="s">
        <v>90</v>
      </c>
      <c r="J858" s="37">
        <v>2005.0</v>
      </c>
      <c r="K858" s="37">
        <v>-0.52</v>
      </c>
      <c r="L858" s="37">
        <v>1995.0</v>
      </c>
      <c r="M858" s="37" t="s">
        <v>775</v>
      </c>
      <c r="P858" s="37">
        <v>2.0</v>
      </c>
      <c r="Q858" s="37">
        <v>2.0</v>
      </c>
    </row>
    <row r="859">
      <c r="A859" s="37">
        <v>3714.0</v>
      </c>
      <c r="C859" s="37" t="s">
        <v>566</v>
      </c>
      <c r="D859" s="37" t="s">
        <v>772</v>
      </c>
      <c r="E859" s="37">
        <v>2009.0</v>
      </c>
      <c r="F859" s="37" t="s">
        <v>773</v>
      </c>
      <c r="G859" s="37" t="s">
        <v>774</v>
      </c>
      <c r="I859" s="37" t="s">
        <v>90</v>
      </c>
      <c r="J859" s="37">
        <v>2005.0</v>
      </c>
      <c r="K859" s="37">
        <v>11983.0</v>
      </c>
      <c r="L859" s="37">
        <v>1995.0</v>
      </c>
      <c r="M859" s="37" t="s">
        <v>776</v>
      </c>
      <c r="P859" s="37">
        <v>0.0</v>
      </c>
      <c r="Q859" s="37">
        <v>0.0</v>
      </c>
      <c r="V859" s="37">
        <v>1.0</v>
      </c>
      <c r="W859" s="37"/>
    </row>
    <row r="860">
      <c r="A860" s="37">
        <v>3714.0</v>
      </c>
      <c r="C860" s="37" t="s">
        <v>566</v>
      </c>
      <c r="D860" s="37" t="s">
        <v>772</v>
      </c>
      <c r="E860" s="37">
        <v>2009.0</v>
      </c>
      <c r="F860" s="37" t="s">
        <v>773</v>
      </c>
      <c r="G860" s="37" t="s">
        <v>774</v>
      </c>
      <c r="I860" s="37" t="s">
        <v>90</v>
      </c>
      <c r="J860" s="37">
        <v>2005.0</v>
      </c>
      <c r="K860" s="37">
        <v>29.65</v>
      </c>
      <c r="L860" s="37">
        <v>1995.0</v>
      </c>
      <c r="M860" s="37" t="s">
        <v>776</v>
      </c>
      <c r="P860" s="37">
        <v>0.0</v>
      </c>
      <c r="Q860" s="37">
        <v>3.0</v>
      </c>
      <c r="V860" s="37">
        <v>1.0</v>
      </c>
      <c r="W860" s="37"/>
    </row>
    <row r="861">
      <c r="A861" s="37">
        <v>3714.0</v>
      </c>
      <c r="C861" s="37" t="s">
        <v>566</v>
      </c>
      <c r="D861" s="37" t="s">
        <v>772</v>
      </c>
      <c r="E861" s="37">
        <v>2009.0</v>
      </c>
      <c r="F861" s="37" t="s">
        <v>773</v>
      </c>
      <c r="G861" s="37" t="s">
        <v>774</v>
      </c>
      <c r="I861" s="37" t="s">
        <v>90</v>
      </c>
      <c r="J861" s="37">
        <v>2005.0</v>
      </c>
      <c r="K861" s="37">
        <v>-15.05</v>
      </c>
      <c r="L861" s="37">
        <v>1995.0</v>
      </c>
      <c r="M861" s="37" t="s">
        <v>776</v>
      </c>
      <c r="P861" s="37">
        <v>3.0</v>
      </c>
      <c r="Q861" s="37">
        <v>3.0</v>
      </c>
      <c r="V861" s="37">
        <v>1.0</v>
      </c>
      <c r="W861" s="37"/>
    </row>
    <row r="862">
      <c r="A862" s="37">
        <v>3714.0</v>
      </c>
      <c r="C862" s="37" t="s">
        <v>566</v>
      </c>
      <c r="D862" s="37" t="s">
        <v>772</v>
      </c>
      <c r="E862" s="37">
        <v>2009.0</v>
      </c>
      <c r="F862" s="37" t="s">
        <v>773</v>
      </c>
      <c r="G862" s="37" t="s">
        <v>774</v>
      </c>
      <c r="I862" s="37" t="s">
        <v>90</v>
      </c>
      <c r="J862" s="37">
        <v>2005.0</v>
      </c>
      <c r="K862" s="37">
        <v>183.55</v>
      </c>
      <c r="L862" s="37">
        <v>1995.0</v>
      </c>
      <c r="M862" s="37" t="s">
        <v>754</v>
      </c>
      <c r="P862" s="37">
        <v>0.1</v>
      </c>
      <c r="Q862" s="37">
        <v>1.0</v>
      </c>
      <c r="V862" s="37">
        <v>1.0</v>
      </c>
      <c r="W862" s="37"/>
    </row>
    <row r="863">
      <c r="A863" s="37">
        <v>3714.0</v>
      </c>
      <c r="C863" s="37" t="s">
        <v>566</v>
      </c>
      <c r="D863" s="37" t="s">
        <v>772</v>
      </c>
      <c r="E863" s="37">
        <v>2009.0</v>
      </c>
      <c r="F863" s="37" t="s">
        <v>773</v>
      </c>
      <c r="G863" s="37" t="s">
        <v>774</v>
      </c>
      <c r="I863" s="37" t="s">
        <v>90</v>
      </c>
      <c r="J863" s="37">
        <v>2005.0</v>
      </c>
      <c r="K863" s="37">
        <v>-0.51</v>
      </c>
      <c r="L863" s="37">
        <v>1995.0</v>
      </c>
      <c r="M863" s="37" t="s">
        <v>777</v>
      </c>
      <c r="P863" s="37" t="s">
        <v>778</v>
      </c>
      <c r="Q863" s="37" t="s">
        <v>779</v>
      </c>
      <c r="R863" s="37"/>
    </row>
    <row r="864">
      <c r="A864" s="37">
        <v>3714.0</v>
      </c>
      <c r="C864" s="37" t="s">
        <v>566</v>
      </c>
      <c r="D864" s="37" t="s">
        <v>772</v>
      </c>
      <c r="E864" s="37">
        <v>2009.0</v>
      </c>
      <c r="F864" s="37" t="s">
        <v>773</v>
      </c>
      <c r="G864" s="37" t="s">
        <v>774</v>
      </c>
      <c r="I864" s="37" t="s">
        <v>90</v>
      </c>
      <c r="J864" s="37">
        <v>2005.0</v>
      </c>
      <c r="K864" s="37">
        <v>-0.1</v>
      </c>
      <c r="L864" s="37">
        <v>1995.0</v>
      </c>
      <c r="M864" s="37" t="s">
        <v>777</v>
      </c>
      <c r="P864" s="37" t="s">
        <v>778</v>
      </c>
      <c r="Q864" s="37" t="s">
        <v>779</v>
      </c>
      <c r="R864" s="37"/>
      <c r="V864" s="37">
        <v>1.0</v>
      </c>
      <c r="W864" s="37"/>
    </row>
    <row r="865">
      <c r="A865" s="37">
        <v>3714.0</v>
      </c>
      <c r="C865" s="37" t="s">
        <v>566</v>
      </c>
      <c r="D865" s="37" t="s">
        <v>772</v>
      </c>
      <c r="E865" s="37">
        <v>2009.0</v>
      </c>
      <c r="F865" s="37" t="s">
        <v>773</v>
      </c>
      <c r="G865" s="37" t="s">
        <v>774</v>
      </c>
      <c r="I865" s="37" t="s">
        <v>90</v>
      </c>
      <c r="J865" s="37">
        <v>2005.0</v>
      </c>
      <c r="K865" s="37">
        <v>2.44</v>
      </c>
      <c r="L865" s="37">
        <v>1995.0</v>
      </c>
      <c r="M865" s="37" t="s">
        <v>775</v>
      </c>
      <c r="P865" s="37" t="s">
        <v>778</v>
      </c>
      <c r="Q865" s="37" t="s">
        <v>779</v>
      </c>
      <c r="R865" s="37"/>
      <c r="BH865" s="37">
        <v>1.0</v>
      </c>
    </row>
    <row r="866">
      <c r="A866" s="37">
        <v>3714.0</v>
      </c>
      <c r="C866" s="37" t="s">
        <v>566</v>
      </c>
      <c r="D866" s="37" t="s">
        <v>772</v>
      </c>
      <c r="E866" s="37">
        <v>2009.0</v>
      </c>
      <c r="F866" s="37" t="s">
        <v>773</v>
      </c>
      <c r="G866" s="37" t="s">
        <v>774</v>
      </c>
      <c r="I866" s="37" t="s">
        <v>90</v>
      </c>
      <c r="J866" s="37">
        <v>2005.0</v>
      </c>
      <c r="K866" s="37">
        <v>12.1</v>
      </c>
      <c r="L866" s="37">
        <v>1995.0</v>
      </c>
      <c r="M866" s="37" t="s">
        <v>780</v>
      </c>
      <c r="N866" s="37"/>
      <c r="P866" s="37" t="s">
        <v>778</v>
      </c>
      <c r="Q866" s="37" t="s">
        <v>779</v>
      </c>
      <c r="R866" s="37"/>
      <c r="V866" s="37">
        <v>1.0</v>
      </c>
      <c r="W866" s="37"/>
      <c r="BH866" s="37">
        <v>1.0</v>
      </c>
    </row>
    <row r="867">
      <c r="A867" s="37">
        <v>3714.0</v>
      </c>
      <c r="C867" s="37" t="s">
        <v>566</v>
      </c>
      <c r="D867" s="37" t="s">
        <v>772</v>
      </c>
      <c r="E867" s="37">
        <v>2009.0</v>
      </c>
      <c r="F867" s="37" t="s">
        <v>773</v>
      </c>
      <c r="G867" s="37" t="s">
        <v>774</v>
      </c>
      <c r="I867" s="37" t="s">
        <v>90</v>
      </c>
      <c r="J867" s="37">
        <v>2005.0</v>
      </c>
      <c r="K867" s="37">
        <v>48.27</v>
      </c>
      <c r="L867" s="37">
        <v>1995.0</v>
      </c>
      <c r="M867" s="37" t="s">
        <v>781</v>
      </c>
      <c r="N867" s="37"/>
      <c r="P867" s="37">
        <v>1.08</v>
      </c>
      <c r="Q867" s="37">
        <v>1.49</v>
      </c>
      <c r="V867" s="37">
        <v>1.0</v>
      </c>
      <c r="W867" s="37"/>
    </row>
    <row r="868">
      <c r="A868" s="37">
        <v>3714.0</v>
      </c>
      <c r="C868" s="37" t="s">
        <v>566</v>
      </c>
      <c r="D868" s="37" t="s">
        <v>772</v>
      </c>
      <c r="E868" s="37">
        <v>2009.0</v>
      </c>
      <c r="F868" s="37" t="s">
        <v>773</v>
      </c>
      <c r="G868" s="37" t="s">
        <v>774</v>
      </c>
      <c r="I868" s="37" t="s">
        <v>90</v>
      </c>
      <c r="J868" s="37">
        <v>2005.0</v>
      </c>
      <c r="K868" s="37">
        <v>53.18</v>
      </c>
      <c r="L868" s="37">
        <v>1995.0</v>
      </c>
      <c r="M868" s="37" t="s">
        <v>782</v>
      </c>
      <c r="N868" s="37"/>
      <c r="P868" s="37">
        <v>1.4</v>
      </c>
      <c r="Q868" s="37">
        <v>1.18</v>
      </c>
      <c r="V868" s="37">
        <v>1.0</v>
      </c>
      <c r="W868" s="37"/>
    </row>
    <row r="869">
      <c r="A869" s="37">
        <v>3714.0</v>
      </c>
      <c r="C869" s="37" t="s">
        <v>566</v>
      </c>
      <c r="D869" s="37" t="s">
        <v>772</v>
      </c>
      <c r="E869" s="37">
        <v>2009.0</v>
      </c>
      <c r="F869" s="37" t="s">
        <v>773</v>
      </c>
      <c r="G869" s="37" t="s">
        <v>774</v>
      </c>
      <c r="I869" s="37" t="s">
        <v>90</v>
      </c>
      <c r="J869" s="37">
        <v>2005.0</v>
      </c>
      <c r="K869" s="37">
        <v>47.18</v>
      </c>
      <c r="L869" s="37">
        <v>1995.0</v>
      </c>
      <c r="M869" s="37" t="s">
        <v>783</v>
      </c>
      <c r="N869" s="37"/>
      <c r="P869" s="37">
        <v>1.07</v>
      </c>
      <c r="Q869" s="37">
        <v>1.47</v>
      </c>
      <c r="V869" s="37">
        <v>1.0</v>
      </c>
      <c r="W869" s="37"/>
    </row>
    <row r="870">
      <c r="A870" s="37">
        <v>1285.0</v>
      </c>
      <c r="B870" s="37" t="s">
        <v>784</v>
      </c>
      <c r="C870" s="37" t="s">
        <v>86</v>
      </c>
      <c r="D870" s="37" t="s">
        <v>785</v>
      </c>
      <c r="E870" s="37">
        <v>2018.0</v>
      </c>
      <c r="F870" s="37" t="s">
        <v>786</v>
      </c>
      <c r="H870" s="37" t="s">
        <v>384</v>
      </c>
      <c r="I870" s="37" t="s">
        <v>90</v>
      </c>
      <c r="J870" s="37">
        <v>2015.0</v>
      </c>
      <c r="K870" s="37">
        <v>29.26</v>
      </c>
      <c r="L870" s="37">
        <v>2010.0</v>
      </c>
      <c r="M870" s="37" t="s">
        <v>80</v>
      </c>
      <c r="N870" s="37">
        <v>30.75</v>
      </c>
      <c r="P870" s="37">
        <v>1.5</v>
      </c>
      <c r="Q870" s="37">
        <v>1.45</v>
      </c>
      <c r="BK870" s="37" t="s">
        <v>324</v>
      </c>
      <c r="BM870" s="37" t="s">
        <v>787</v>
      </c>
    </row>
    <row r="871">
      <c r="A871" s="37">
        <v>1285.0</v>
      </c>
      <c r="B871" s="37" t="s">
        <v>784</v>
      </c>
      <c r="C871" s="37" t="s">
        <v>86</v>
      </c>
      <c r="D871" s="37" t="s">
        <v>785</v>
      </c>
      <c r="E871" s="37">
        <v>2018.0</v>
      </c>
      <c r="F871" s="37" t="s">
        <v>786</v>
      </c>
      <c r="H871" s="37" t="s">
        <v>384</v>
      </c>
      <c r="I871" s="37" t="s">
        <v>90</v>
      </c>
      <c r="J871" s="37">
        <v>2025.0</v>
      </c>
      <c r="K871" s="37">
        <v>41.34</v>
      </c>
      <c r="L871" s="37">
        <v>2010.0</v>
      </c>
      <c r="M871" s="37" t="s">
        <v>80</v>
      </c>
      <c r="N871" s="37">
        <v>43.62</v>
      </c>
      <c r="P871" s="37">
        <v>1.5</v>
      </c>
      <c r="Q871" s="37">
        <v>1.45</v>
      </c>
      <c r="BK871" s="37" t="s">
        <v>324</v>
      </c>
      <c r="BM871" s="37" t="s">
        <v>787</v>
      </c>
    </row>
    <row r="872">
      <c r="A872" s="37">
        <v>1285.0</v>
      </c>
      <c r="B872" s="37" t="s">
        <v>784</v>
      </c>
      <c r="C872" s="37" t="s">
        <v>86</v>
      </c>
      <c r="D872" s="37" t="s">
        <v>785</v>
      </c>
      <c r="E872" s="37">
        <v>2018.0</v>
      </c>
      <c r="F872" s="37" t="s">
        <v>786</v>
      </c>
      <c r="H872" s="37" t="s">
        <v>384</v>
      </c>
      <c r="I872" s="37" t="s">
        <v>90</v>
      </c>
      <c r="J872" s="37">
        <v>2050.0</v>
      </c>
      <c r="K872" s="37">
        <v>85.47</v>
      </c>
      <c r="L872" s="37">
        <v>2010.0</v>
      </c>
      <c r="M872" s="37" t="s">
        <v>80</v>
      </c>
      <c r="N872" s="37">
        <v>91.32</v>
      </c>
      <c r="P872" s="37">
        <v>1.5</v>
      </c>
      <c r="Q872" s="37">
        <v>1.45</v>
      </c>
      <c r="BK872" s="37" t="s">
        <v>324</v>
      </c>
      <c r="BM872" s="37" t="s">
        <v>787</v>
      </c>
    </row>
    <row r="873">
      <c r="A873" s="37">
        <v>697.0</v>
      </c>
      <c r="B873" s="37" t="s">
        <v>788</v>
      </c>
      <c r="C873" s="45" t="s">
        <v>86</v>
      </c>
      <c r="D873" s="37" t="s">
        <v>594</v>
      </c>
      <c r="E873" s="37">
        <v>2019.0</v>
      </c>
      <c r="F873" s="37" t="s">
        <v>789</v>
      </c>
      <c r="H873" s="37" t="s">
        <v>217</v>
      </c>
      <c r="I873" s="37" t="s">
        <v>90</v>
      </c>
      <c r="J873" s="37">
        <v>2015.0</v>
      </c>
      <c r="K873" s="37">
        <f>71/3.67</f>
        <v>19.34604905</v>
      </c>
      <c r="L873" s="37">
        <v>2005.0</v>
      </c>
      <c r="M873" s="37" t="s">
        <v>80</v>
      </c>
      <c r="P873" s="37">
        <v>1.5</v>
      </c>
      <c r="Q873" s="37">
        <v>1.5</v>
      </c>
      <c r="AJ873" s="37">
        <f>70/3.67</f>
        <v>19.07356948</v>
      </c>
      <c r="AW873" s="37">
        <f>72/3.67</f>
        <v>19.61852861</v>
      </c>
      <c r="BK873" s="37" t="s">
        <v>243</v>
      </c>
      <c r="BM873" s="37" t="s">
        <v>790</v>
      </c>
    </row>
    <row r="874">
      <c r="A874" s="37">
        <v>697.0</v>
      </c>
      <c r="B874" s="37" t="s">
        <v>788</v>
      </c>
      <c r="C874" s="45" t="s">
        <v>86</v>
      </c>
      <c r="D874" s="37" t="s">
        <v>594</v>
      </c>
      <c r="E874" s="37">
        <v>2019.0</v>
      </c>
      <c r="F874" s="37" t="s">
        <v>789</v>
      </c>
      <c r="H874" s="37" t="s">
        <v>217</v>
      </c>
      <c r="I874" s="37" t="s">
        <v>90</v>
      </c>
      <c r="J874" s="37">
        <v>2025.0</v>
      </c>
      <c r="K874" s="37">
        <f>105/3.67</f>
        <v>28.61035422</v>
      </c>
      <c r="L874" s="37">
        <v>2005.0</v>
      </c>
      <c r="M874" s="37" t="s">
        <v>80</v>
      </c>
      <c r="P874" s="37">
        <v>1.5</v>
      </c>
      <c r="Q874" s="37">
        <v>1.5</v>
      </c>
      <c r="AJ874" s="37">
        <f>103/3.67</f>
        <v>28.0653951</v>
      </c>
      <c r="AW874" s="37">
        <f>106/3.67</f>
        <v>28.88283379</v>
      </c>
      <c r="BK874" s="37" t="s">
        <v>243</v>
      </c>
      <c r="BM874" s="37" t="s">
        <v>790</v>
      </c>
    </row>
    <row r="875">
      <c r="A875" s="37">
        <v>697.0</v>
      </c>
      <c r="B875" s="37" t="s">
        <v>788</v>
      </c>
      <c r="C875" s="45" t="s">
        <v>86</v>
      </c>
      <c r="D875" s="37" t="s">
        <v>594</v>
      </c>
      <c r="E875" s="37">
        <v>2019.0</v>
      </c>
      <c r="F875" s="37" t="s">
        <v>789</v>
      </c>
      <c r="H875" s="37" t="s">
        <v>217</v>
      </c>
      <c r="I875" s="37" t="s">
        <v>90</v>
      </c>
      <c r="J875" s="37">
        <v>2015.0</v>
      </c>
      <c r="K875" s="37">
        <f>71/3.67</f>
        <v>19.34604905</v>
      </c>
      <c r="L875" s="37">
        <v>2005.0</v>
      </c>
      <c r="M875" s="37" t="s">
        <v>80</v>
      </c>
      <c r="P875" s="37">
        <v>1.5</v>
      </c>
      <c r="Q875" s="37">
        <v>1.5</v>
      </c>
      <c r="BK875" s="37" t="s">
        <v>271</v>
      </c>
      <c r="BM875" s="37" t="s">
        <v>791</v>
      </c>
    </row>
    <row r="876">
      <c r="A876" s="37">
        <v>697.0</v>
      </c>
      <c r="B876" s="37" t="s">
        <v>788</v>
      </c>
      <c r="C876" s="45" t="s">
        <v>86</v>
      </c>
      <c r="D876" s="37" t="s">
        <v>594</v>
      </c>
      <c r="E876" s="37">
        <v>2019.0</v>
      </c>
      <c r="F876" s="37" t="s">
        <v>789</v>
      </c>
      <c r="H876" s="37" t="s">
        <v>217</v>
      </c>
      <c r="I876" s="37" t="s">
        <v>90</v>
      </c>
      <c r="J876" s="37">
        <v>2025.0</v>
      </c>
      <c r="K876" s="37">
        <f>104/3.67</f>
        <v>28.33787466</v>
      </c>
      <c r="L876" s="37">
        <v>2005.0</v>
      </c>
      <c r="M876" s="37" t="s">
        <v>80</v>
      </c>
      <c r="P876" s="37">
        <v>1.5</v>
      </c>
      <c r="Q876" s="37">
        <v>1.5</v>
      </c>
      <c r="BK876" s="37" t="s">
        <v>271</v>
      </c>
      <c r="BM876" s="37" t="s">
        <v>791</v>
      </c>
    </row>
    <row r="877">
      <c r="A877" s="37">
        <v>697.0</v>
      </c>
      <c r="B877" s="37" t="s">
        <v>788</v>
      </c>
      <c r="C877" s="45" t="s">
        <v>86</v>
      </c>
      <c r="D877" s="37" t="s">
        <v>594</v>
      </c>
      <c r="E877" s="37">
        <v>2019.0</v>
      </c>
      <c r="F877" s="37" t="s">
        <v>789</v>
      </c>
      <c r="H877" s="37" t="s">
        <v>217</v>
      </c>
      <c r="I877" s="37" t="s">
        <v>90</v>
      </c>
      <c r="J877" s="37">
        <v>2015.0</v>
      </c>
      <c r="K877" s="37">
        <f>49/3.67</f>
        <v>13.35149864</v>
      </c>
      <c r="L877" s="37">
        <v>2005.0</v>
      </c>
      <c r="M877" s="37" t="s">
        <v>80</v>
      </c>
      <c r="P877" s="37">
        <v>1.5</v>
      </c>
      <c r="Q877" s="37">
        <v>2.0</v>
      </c>
      <c r="BK877" s="37" t="s">
        <v>271</v>
      </c>
      <c r="BM877" s="37" t="s">
        <v>791</v>
      </c>
    </row>
    <row r="878">
      <c r="A878" s="37">
        <v>697.0</v>
      </c>
      <c r="B878" s="37" t="s">
        <v>788</v>
      </c>
      <c r="C878" s="45" t="s">
        <v>86</v>
      </c>
      <c r="D878" s="37" t="s">
        <v>594</v>
      </c>
      <c r="E878" s="37">
        <v>2019.0</v>
      </c>
      <c r="F878" s="37" t="s">
        <v>789</v>
      </c>
      <c r="H878" s="37" t="s">
        <v>217</v>
      </c>
      <c r="I878" s="37" t="s">
        <v>90</v>
      </c>
      <c r="J878" s="37">
        <v>2025.0</v>
      </c>
      <c r="K878" s="37">
        <f>71/3.67</f>
        <v>19.34604905</v>
      </c>
      <c r="L878" s="37">
        <v>2005.0</v>
      </c>
      <c r="M878" s="37" t="s">
        <v>80</v>
      </c>
      <c r="P878" s="37">
        <v>1.5</v>
      </c>
      <c r="Q878" s="37">
        <v>2.0</v>
      </c>
      <c r="BK878" s="37" t="s">
        <v>271</v>
      </c>
      <c r="BM878" s="37" t="s">
        <v>791</v>
      </c>
    </row>
    <row r="879">
      <c r="A879" s="37">
        <v>697.0</v>
      </c>
      <c r="B879" s="37" t="s">
        <v>788</v>
      </c>
      <c r="C879" s="45" t="s">
        <v>86</v>
      </c>
      <c r="D879" s="37" t="s">
        <v>594</v>
      </c>
      <c r="E879" s="37">
        <v>2019.0</v>
      </c>
      <c r="F879" s="37" t="s">
        <v>789</v>
      </c>
      <c r="H879" s="37" t="s">
        <v>217</v>
      </c>
      <c r="I879" s="37" t="s">
        <v>90</v>
      </c>
      <c r="J879" s="37">
        <v>2015.0</v>
      </c>
      <c r="K879" s="37">
        <f>104/3.67</f>
        <v>28.33787466</v>
      </c>
      <c r="L879" s="37">
        <v>2005.0</v>
      </c>
      <c r="M879" s="37" t="s">
        <v>80</v>
      </c>
      <c r="P879" s="37">
        <v>1.5</v>
      </c>
      <c r="Q879" s="37">
        <v>1.1</v>
      </c>
      <c r="BK879" s="37" t="s">
        <v>271</v>
      </c>
      <c r="BM879" s="37" t="s">
        <v>791</v>
      </c>
    </row>
    <row r="880">
      <c r="A880" s="37">
        <v>697.0</v>
      </c>
      <c r="B880" s="37" t="s">
        <v>788</v>
      </c>
      <c r="C880" s="45" t="s">
        <v>86</v>
      </c>
      <c r="D880" s="37" t="s">
        <v>594</v>
      </c>
      <c r="E880" s="37">
        <v>2019.0</v>
      </c>
      <c r="F880" s="37" t="s">
        <v>789</v>
      </c>
      <c r="H880" s="37" t="s">
        <v>217</v>
      </c>
      <c r="I880" s="37" t="s">
        <v>90</v>
      </c>
      <c r="J880" s="37">
        <v>2025.0</v>
      </c>
      <c r="K880" s="37">
        <f>151/3.67</f>
        <v>41.14441417</v>
      </c>
      <c r="L880" s="37">
        <v>2005.0</v>
      </c>
      <c r="M880" s="37" t="s">
        <v>80</v>
      </c>
      <c r="P880" s="37">
        <v>1.5</v>
      </c>
      <c r="Q880" s="37">
        <v>1.1</v>
      </c>
      <c r="BK880" s="37" t="s">
        <v>271</v>
      </c>
      <c r="BM880" s="37" t="s">
        <v>791</v>
      </c>
    </row>
    <row r="881">
      <c r="A881" s="37">
        <v>793.0</v>
      </c>
      <c r="B881" s="37" t="s">
        <v>792</v>
      </c>
      <c r="C881" s="37" t="s">
        <v>86</v>
      </c>
      <c r="D881" s="37" t="s">
        <v>306</v>
      </c>
      <c r="E881" s="37">
        <v>2019.0</v>
      </c>
      <c r="F881" s="37" t="s">
        <v>793</v>
      </c>
      <c r="G881" s="37" t="s">
        <v>794</v>
      </c>
      <c r="I881" s="37" t="s">
        <v>90</v>
      </c>
      <c r="J881" s="37">
        <v>2015.0</v>
      </c>
      <c r="K881" s="37">
        <v>52.51</v>
      </c>
      <c r="L881" s="37">
        <v>2015.0</v>
      </c>
      <c r="M881" s="37" t="s">
        <v>80</v>
      </c>
      <c r="P881" s="37">
        <v>2.0</v>
      </c>
      <c r="Q881" s="37">
        <v>1.0</v>
      </c>
      <c r="BK881" s="37" t="s">
        <v>795</v>
      </c>
      <c r="BM881" s="37" t="s">
        <v>796</v>
      </c>
    </row>
    <row r="882">
      <c r="A882" s="37">
        <v>67.0</v>
      </c>
      <c r="B882" s="37" t="s">
        <v>797</v>
      </c>
      <c r="C882" s="37" t="s">
        <v>123</v>
      </c>
      <c r="D882" s="37" t="s">
        <v>798</v>
      </c>
      <c r="E882" s="37">
        <v>2020.0</v>
      </c>
      <c r="F882" s="37" t="s">
        <v>799</v>
      </c>
      <c r="G882" s="37" t="s">
        <v>261</v>
      </c>
      <c r="I882" s="37" t="s">
        <v>90</v>
      </c>
      <c r="J882" s="37">
        <v>2020.0</v>
      </c>
      <c r="K882" s="37">
        <v>24.12</v>
      </c>
      <c r="L882" s="37">
        <v>2010.0</v>
      </c>
      <c r="M882" s="37" t="s">
        <v>80</v>
      </c>
      <c r="O882" s="37">
        <v>3.0</v>
      </c>
      <c r="P882" s="37"/>
      <c r="AJ882" s="37">
        <v>-2.2</v>
      </c>
      <c r="AK882" s="37">
        <v>0.6</v>
      </c>
      <c r="AL882" s="37">
        <v>3.0</v>
      </c>
      <c r="AM882" s="37">
        <v>6.6</v>
      </c>
      <c r="AN882" s="37">
        <v>10.1</v>
      </c>
      <c r="AO882" s="37">
        <v>13.3</v>
      </c>
      <c r="AP882" s="37">
        <v>21.2</v>
      </c>
      <c r="AQ882" s="37">
        <v>30.8</v>
      </c>
      <c r="AR882" s="37">
        <v>35.5</v>
      </c>
      <c r="AS882" s="37">
        <v>42.3</v>
      </c>
      <c r="AT882" s="37">
        <v>51.4</v>
      </c>
      <c r="AU882" s="37">
        <v>60.0</v>
      </c>
      <c r="AV882" s="37">
        <v>75.0</v>
      </c>
      <c r="AX882" s="37">
        <v>1.0</v>
      </c>
      <c r="AY882" s="37">
        <v>1.0</v>
      </c>
      <c r="AZ882" s="37">
        <v>1.0</v>
      </c>
      <c r="BB882" s="37">
        <v>1.0</v>
      </c>
      <c r="BC882" s="37">
        <v>1.0</v>
      </c>
      <c r="BE882" s="37">
        <v>1.0</v>
      </c>
      <c r="BK882" s="37" t="s">
        <v>800</v>
      </c>
      <c r="BM882" s="37" t="s">
        <v>801</v>
      </c>
    </row>
    <row r="883">
      <c r="A883" s="37">
        <v>1644.0</v>
      </c>
      <c r="B883" s="37" t="s">
        <v>802</v>
      </c>
      <c r="C883" s="37" t="s">
        <v>123</v>
      </c>
      <c r="D883" s="37" t="s">
        <v>803</v>
      </c>
      <c r="E883" s="37">
        <v>2017.0</v>
      </c>
      <c r="F883" s="37" t="s">
        <v>804</v>
      </c>
      <c r="G883" s="37" t="s">
        <v>261</v>
      </c>
      <c r="I883" s="37"/>
      <c r="J883" s="37">
        <v>2015.0</v>
      </c>
      <c r="K883" s="37">
        <v>19.6</v>
      </c>
      <c r="L883" s="37">
        <v>2005.0</v>
      </c>
      <c r="M883" s="37" t="s">
        <v>80</v>
      </c>
      <c r="P883" s="37">
        <v>1.5</v>
      </c>
      <c r="Q883" s="37">
        <v>1.45</v>
      </c>
      <c r="BK883" s="37" t="s">
        <v>430</v>
      </c>
      <c r="BM883" s="37" t="s">
        <v>805</v>
      </c>
    </row>
    <row r="884">
      <c r="A884" s="37">
        <v>1644.0</v>
      </c>
      <c r="B884" s="37" t="s">
        <v>802</v>
      </c>
      <c r="C884" s="37" t="s">
        <v>123</v>
      </c>
      <c r="D884" s="37" t="s">
        <v>803</v>
      </c>
      <c r="E884" s="37">
        <v>2017.0</v>
      </c>
      <c r="F884" s="37" t="s">
        <v>804</v>
      </c>
      <c r="G884" s="37" t="s">
        <v>261</v>
      </c>
      <c r="J884" s="37">
        <v>2020.0</v>
      </c>
      <c r="K884" s="37">
        <v>24.0</v>
      </c>
      <c r="L884" s="37">
        <v>2005.0</v>
      </c>
      <c r="M884" s="37" t="s">
        <v>80</v>
      </c>
      <c r="P884" s="37">
        <v>1.5</v>
      </c>
      <c r="Q884" s="37">
        <v>1.45</v>
      </c>
      <c r="BK884" s="37" t="s">
        <v>430</v>
      </c>
      <c r="BM884" s="37" t="s">
        <v>806</v>
      </c>
    </row>
    <row r="885">
      <c r="A885" s="37">
        <v>1644.0</v>
      </c>
      <c r="B885" s="37" t="s">
        <v>802</v>
      </c>
      <c r="C885" s="37" t="s">
        <v>123</v>
      </c>
      <c r="D885" s="37" t="s">
        <v>803</v>
      </c>
      <c r="E885" s="37">
        <v>2017.0</v>
      </c>
      <c r="F885" s="37" t="s">
        <v>804</v>
      </c>
      <c r="G885" s="37" t="s">
        <v>261</v>
      </c>
      <c r="J885" s="37">
        <v>2050.0</v>
      </c>
      <c r="K885" s="37">
        <v>56.7</v>
      </c>
      <c r="L885" s="37">
        <v>2005.0</v>
      </c>
      <c r="M885" s="37" t="s">
        <v>80</v>
      </c>
      <c r="P885" s="37">
        <v>1.5</v>
      </c>
      <c r="Q885" s="37">
        <v>1.45</v>
      </c>
      <c r="BK885" s="37" t="s">
        <v>430</v>
      </c>
      <c r="BM885" s="37" t="s">
        <v>807</v>
      </c>
    </row>
    <row r="886">
      <c r="A886" s="37">
        <v>1644.0</v>
      </c>
      <c r="B886" s="37" t="s">
        <v>802</v>
      </c>
      <c r="C886" s="37" t="s">
        <v>123</v>
      </c>
      <c r="D886" s="37" t="s">
        <v>803</v>
      </c>
      <c r="E886" s="37">
        <v>2017.0</v>
      </c>
      <c r="F886" s="37" t="s">
        <v>804</v>
      </c>
      <c r="G886" s="37" t="s">
        <v>261</v>
      </c>
      <c r="J886" s="37">
        <v>2100.0</v>
      </c>
      <c r="K886" s="37">
        <v>139.0</v>
      </c>
      <c r="L886" s="37">
        <v>2005.0</v>
      </c>
      <c r="M886" s="37" t="s">
        <v>80</v>
      </c>
      <c r="P886" s="37">
        <v>1.5</v>
      </c>
      <c r="Q886" s="37">
        <v>1.45</v>
      </c>
      <c r="BK886" s="37" t="s">
        <v>430</v>
      </c>
      <c r="BM886" s="37" t="s">
        <v>808</v>
      </c>
    </row>
    <row r="887">
      <c r="A887" s="37">
        <v>1644.0</v>
      </c>
      <c r="B887" s="37" t="s">
        <v>802</v>
      </c>
      <c r="C887" s="37" t="s">
        <v>123</v>
      </c>
      <c r="D887" s="37" t="s">
        <v>803</v>
      </c>
      <c r="E887" s="37">
        <v>2017.0</v>
      </c>
      <c r="F887" s="37" t="s">
        <v>804</v>
      </c>
      <c r="G887" s="37" t="s">
        <v>261</v>
      </c>
      <c r="J887" s="37">
        <v>2015.0</v>
      </c>
      <c r="K887" s="37">
        <v>54.7</v>
      </c>
      <c r="L887" s="37">
        <v>2005.0</v>
      </c>
      <c r="M887" s="37" t="s">
        <v>80</v>
      </c>
      <c r="P887" s="37">
        <v>0.1</v>
      </c>
      <c r="Q887" s="37">
        <v>1.45</v>
      </c>
      <c r="BK887" s="37" t="s">
        <v>430</v>
      </c>
      <c r="BM887" s="37" t="s">
        <v>809</v>
      </c>
    </row>
    <row r="888">
      <c r="A888" s="37">
        <v>1644.0</v>
      </c>
      <c r="B888" s="37" t="s">
        <v>802</v>
      </c>
      <c r="C888" s="37" t="s">
        <v>123</v>
      </c>
      <c r="D888" s="37" t="s">
        <v>803</v>
      </c>
      <c r="E888" s="37">
        <v>2017.0</v>
      </c>
      <c r="F888" s="37" t="s">
        <v>804</v>
      </c>
      <c r="G888" s="37" t="s">
        <v>261</v>
      </c>
      <c r="J888" s="37">
        <v>2020.0</v>
      </c>
      <c r="K888" s="37">
        <v>64.9</v>
      </c>
      <c r="L888" s="37">
        <v>2005.0</v>
      </c>
      <c r="M888" s="37" t="s">
        <v>80</v>
      </c>
      <c r="P888" s="37">
        <v>0.1</v>
      </c>
      <c r="Q888" s="37">
        <v>1.45</v>
      </c>
      <c r="BK888" s="37" t="s">
        <v>430</v>
      </c>
      <c r="BM888" s="37" t="s">
        <v>810</v>
      </c>
    </row>
    <row r="889">
      <c r="A889" s="37">
        <v>1644.0</v>
      </c>
      <c r="B889" s="37" t="s">
        <v>802</v>
      </c>
      <c r="C889" s="37" t="s">
        <v>123</v>
      </c>
      <c r="D889" s="37" t="s">
        <v>803</v>
      </c>
      <c r="E889" s="37">
        <v>2017.0</v>
      </c>
      <c r="F889" s="37" t="s">
        <v>804</v>
      </c>
      <c r="G889" s="37" t="s">
        <v>261</v>
      </c>
      <c r="J889" s="37">
        <v>2050.0</v>
      </c>
      <c r="K889" s="37">
        <v>136.0</v>
      </c>
      <c r="L889" s="37">
        <v>2005.0</v>
      </c>
      <c r="M889" s="37" t="s">
        <v>80</v>
      </c>
      <c r="P889" s="37">
        <v>0.1</v>
      </c>
      <c r="Q889" s="37">
        <v>1.45</v>
      </c>
      <c r="BK889" s="37" t="s">
        <v>430</v>
      </c>
      <c r="BM889" s="37" t="s">
        <v>811</v>
      </c>
    </row>
    <row r="890">
      <c r="A890" s="37">
        <v>1644.0</v>
      </c>
      <c r="B890" s="37" t="s">
        <v>802</v>
      </c>
      <c r="C890" s="37" t="s">
        <v>123</v>
      </c>
      <c r="D890" s="37" t="s">
        <v>803</v>
      </c>
      <c r="E890" s="37">
        <v>2017.0</v>
      </c>
      <c r="F890" s="37" t="s">
        <v>804</v>
      </c>
      <c r="G890" s="37" t="s">
        <v>261</v>
      </c>
      <c r="J890" s="37">
        <v>2100.0</v>
      </c>
      <c r="K890" s="37">
        <v>273.0</v>
      </c>
      <c r="L890" s="37">
        <v>2005.0</v>
      </c>
      <c r="M890" s="37" t="s">
        <v>80</v>
      </c>
      <c r="P890" s="37">
        <v>0.1</v>
      </c>
      <c r="Q890" s="37">
        <v>1.45</v>
      </c>
      <c r="BK890" s="37" t="s">
        <v>430</v>
      </c>
      <c r="BM890" s="37" t="s">
        <v>812</v>
      </c>
    </row>
    <row r="891">
      <c r="A891" s="37">
        <v>2898.0</v>
      </c>
      <c r="B891" s="37" t="s">
        <v>813</v>
      </c>
      <c r="C891" s="37" t="s">
        <v>123</v>
      </c>
      <c r="D891" s="37" t="s">
        <v>814</v>
      </c>
      <c r="E891" s="37">
        <v>2013.0</v>
      </c>
      <c r="F891" s="37" t="s">
        <v>815</v>
      </c>
      <c r="G891" s="37" t="s">
        <v>84</v>
      </c>
      <c r="I891" s="37" t="s">
        <v>816</v>
      </c>
      <c r="J891" s="37">
        <v>2010.0</v>
      </c>
      <c r="K891" s="37">
        <v>54.2</v>
      </c>
      <c r="L891" s="37">
        <v>2007.0</v>
      </c>
      <c r="M891" s="37" t="s">
        <v>817</v>
      </c>
      <c r="O891" s="37">
        <v>2.5</v>
      </c>
      <c r="Q891" s="37"/>
      <c r="BC891" s="37">
        <v>1.0</v>
      </c>
      <c r="BK891" s="37" t="s">
        <v>134</v>
      </c>
      <c r="BM891" s="37" t="s">
        <v>818</v>
      </c>
    </row>
    <row r="892">
      <c r="A892" s="37">
        <v>2898.0</v>
      </c>
      <c r="B892" s="37" t="s">
        <v>813</v>
      </c>
      <c r="C892" s="37" t="s">
        <v>123</v>
      </c>
      <c r="D892" s="37" t="s">
        <v>814</v>
      </c>
      <c r="E892" s="37">
        <v>2013.0</v>
      </c>
      <c r="F892" s="37" t="s">
        <v>815</v>
      </c>
      <c r="G892" s="37" t="s">
        <v>84</v>
      </c>
      <c r="I892" s="37" t="s">
        <v>816</v>
      </c>
      <c r="J892" s="37">
        <v>2010.0</v>
      </c>
      <c r="K892" s="37">
        <v>31.6</v>
      </c>
      <c r="L892" s="37">
        <v>2007.0</v>
      </c>
      <c r="M892" s="37" t="s">
        <v>819</v>
      </c>
      <c r="O892" s="37">
        <v>2.5</v>
      </c>
      <c r="BC892" s="37">
        <v>1.0</v>
      </c>
      <c r="BK892" s="37" t="s">
        <v>134</v>
      </c>
      <c r="BM892" s="37" t="s">
        <v>818</v>
      </c>
    </row>
    <row r="893">
      <c r="A893" s="37">
        <v>2898.0</v>
      </c>
      <c r="B893" s="37" t="s">
        <v>813</v>
      </c>
      <c r="C893" s="37" t="s">
        <v>123</v>
      </c>
      <c r="D893" s="37" t="s">
        <v>814</v>
      </c>
      <c r="E893" s="37">
        <v>2013.0</v>
      </c>
      <c r="F893" s="37" t="s">
        <v>815</v>
      </c>
      <c r="G893" s="37" t="s">
        <v>84</v>
      </c>
      <c r="I893" s="37" t="s">
        <v>816</v>
      </c>
      <c r="J893" s="37">
        <v>2010.0</v>
      </c>
      <c r="K893" s="37">
        <v>43.5</v>
      </c>
      <c r="L893" s="37">
        <v>2007.0</v>
      </c>
      <c r="M893" s="37" t="s">
        <v>820</v>
      </c>
      <c r="O893" s="37">
        <v>2.5</v>
      </c>
      <c r="BC893" s="37">
        <v>1.0</v>
      </c>
      <c r="BK893" s="37" t="s">
        <v>134</v>
      </c>
      <c r="BM893" s="37" t="s">
        <v>818</v>
      </c>
    </row>
    <row r="894">
      <c r="A894" s="37">
        <v>2898.0</v>
      </c>
      <c r="B894" s="37" t="s">
        <v>813</v>
      </c>
      <c r="C894" s="37" t="s">
        <v>123</v>
      </c>
      <c r="D894" s="37" t="s">
        <v>814</v>
      </c>
      <c r="E894" s="37">
        <v>2013.0</v>
      </c>
      <c r="F894" s="37" t="s">
        <v>815</v>
      </c>
      <c r="G894" s="37" t="s">
        <v>84</v>
      </c>
      <c r="I894" s="37" t="s">
        <v>816</v>
      </c>
      <c r="J894" s="37">
        <v>2010.0</v>
      </c>
      <c r="K894" s="37">
        <v>44.4</v>
      </c>
      <c r="L894" s="37">
        <v>2007.0</v>
      </c>
      <c r="M894" s="37" t="s">
        <v>821</v>
      </c>
      <c r="O894" s="37">
        <v>2.5</v>
      </c>
      <c r="BC894" s="37">
        <v>1.0</v>
      </c>
      <c r="BK894" s="37" t="s">
        <v>134</v>
      </c>
      <c r="BM894" s="37" t="s">
        <v>818</v>
      </c>
    </row>
    <row r="895">
      <c r="A895" s="37">
        <v>2898.0</v>
      </c>
      <c r="B895" s="37" t="s">
        <v>813</v>
      </c>
      <c r="C895" s="37" t="s">
        <v>123</v>
      </c>
      <c r="D895" s="37" t="s">
        <v>814</v>
      </c>
      <c r="E895" s="37">
        <v>2013.0</v>
      </c>
      <c r="F895" s="37" t="s">
        <v>815</v>
      </c>
      <c r="G895" s="37" t="s">
        <v>84</v>
      </c>
      <c r="I895" s="37" t="s">
        <v>816</v>
      </c>
      <c r="J895" s="37">
        <v>2010.0</v>
      </c>
      <c r="K895" s="37">
        <v>37.4</v>
      </c>
      <c r="L895" s="37">
        <v>2007.0</v>
      </c>
      <c r="M895" s="37" t="s">
        <v>822</v>
      </c>
      <c r="O895" s="37">
        <v>2.5</v>
      </c>
      <c r="BC895" s="37">
        <v>1.0</v>
      </c>
      <c r="BK895" s="37" t="s">
        <v>134</v>
      </c>
      <c r="BM895" s="37" t="s">
        <v>818</v>
      </c>
    </row>
    <row r="896">
      <c r="A896" s="37">
        <v>2898.0</v>
      </c>
      <c r="B896" s="37" t="s">
        <v>813</v>
      </c>
      <c r="C896" s="37" t="s">
        <v>123</v>
      </c>
      <c r="D896" s="37" t="s">
        <v>814</v>
      </c>
      <c r="E896" s="37">
        <v>2013.0</v>
      </c>
      <c r="F896" s="37" t="s">
        <v>815</v>
      </c>
      <c r="G896" s="37" t="s">
        <v>359</v>
      </c>
      <c r="I896" s="37" t="s">
        <v>816</v>
      </c>
      <c r="J896" s="37">
        <v>2010.0</v>
      </c>
      <c r="K896" s="37">
        <v>65.5</v>
      </c>
      <c r="L896" s="37">
        <v>2007.0</v>
      </c>
      <c r="M896" s="37" t="s">
        <v>817</v>
      </c>
      <c r="O896" s="37">
        <v>2.5</v>
      </c>
      <c r="BC896" s="37">
        <v>1.0</v>
      </c>
      <c r="BK896" s="37" t="s">
        <v>134</v>
      </c>
      <c r="BM896" s="37" t="s">
        <v>818</v>
      </c>
    </row>
    <row r="897">
      <c r="A897" s="37">
        <v>2898.0</v>
      </c>
      <c r="B897" s="37" t="s">
        <v>813</v>
      </c>
      <c r="C897" s="37" t="s">
        <v>123</v>
      </c>
      <c r="D897" s="37" t="s">
        <v>814</v>
      </c>
      <c r="E897" s="37">
        <v>2013.0</v>
      </c>
      <c r="F897" s="37" t="s">
        <v>815</v>
      </c>
      <c r="G897" s="37" t="s">
        <v>359</v>
      </c>
      <c r="I897" s="37" t="s">
        <v>816</v>
      </c>
      <c r="J897" s="37">
        <v>2010.0</v>
      </c>
      <c r="K897" s="37">
        <v>34.6</v>
      </c>
      <c r="L897" s="37">
        <v>2007.0</v>
      </c>
      <c r="M897" s="37" t="s">
        <v>819</v>
      </c>
      <c r="O897" s="37">
        <v>2.5</v>
      </c>
      <c r="BC897" s="37">
        <v>1.0</v>
      </c>
      <c r="BK897" s="37" t="s">
        <v>134</v>
      </c>
      <c r="BM897" s="37" t="s">
        <v>818</v>
      </c>
    </row>
    <row r="898">
      <c r="A898" s="37">
        <v>2898.0</v>
      </c>
      <c r="B898" s="37" t="s">
        <v>813</v>
      </c>
      <c r="C898" s="37" t="s">
        <v>123</v>
      </c>
      <c r="D898" s="37" t="s">
        <v>814</v>
      </c>
      <c r="E898" s="37">
        <v>2013.0</v>
      </c>
      <c r="F898" s="37" t="s">
        <v>815</v>
      </c>
      <c r="G898" s="37" t="s">
        <v>359</v>
      </c>
      <c r="I898" s="37" t="s">
        <v>816</v>
      </c>
      <c r="J898" s="37">
        <v>2010.0</v>
      </c>
      <c r="K898" s="37">
        <v>49.2</v>
      </c>
      <c r="L898" s="37">
        <v>2007.0</v>
      </c>
      <c r="M898" s="37" t="s">
        <v>820</v>
      </c>
      <c r="O898" s="37">
        <v>2.5</v>
      </c>
      <c r="BC898" s="37">
        <v>1.0</v>
      </c>
      <c r="BK898" s="37" t="s">
        <v>134</v>
      </c>
      <c r="BM898" s="37" t="s">
        <v>818</v>
      </c>
    </row>
    <row r="899">
      <c r="A899" s="37">
        <v>2898.0</v>
      </c>
      <c r="B899" s="37" t="s">
        <v>813</v>
      </c>
      <c r="C899" s="37" t="s">
        <v>123</v>
      </c>
      <c r="D899" s="37" t="s">
        <v>814</v>
      </c>
      <c r="E899" s="37">
        <v>2013.0</v>
      </c>
      <c r="F899" s="37" t="s">
        <v>815</v>
      </c>
      <c r="G899" s="37" t="s">
        <v>359</v>
      </c>
      <c r="I899" s="37" t="s">
        <v>816</v>
      </c>
      <c r="J899" s="37">
        <v>2010.0</v>
      </c>
      <c r="K899" s="37">
        <v>54.7</v>
      </c>
      <c r="L899" s="37">
        <v>2007.0</v>
      </c>
      <c r="M899" s="37" t="s">
        <v>821</v>
      </c>
      <c r="O899" s="37">
        <v>2.5</v>
      </c>
      <c r="BC899" s="37">
        <v>1.0</v>
      </c>
      <c r="BK899" s="37" t="s">
        <v>134</v>
      </c>
      <c r="BM899" s="37" t="s">
        <v>818</v>
      </c>
    </row>
    <row r="900">
      <c r="A900" s="37">
        <v>2898.0</v>
      </c>
      <c r="B900" s="37" t="s">
        <v>813</v>
      </c>
      <c r="C900" s="37" t="s">
        <v>123</v>
      </c>
      <c r="D900" s="37" t="s">
        <v>814</v>
      </c>
      <c r="E900" s="37">
        <v>2013.0</v>
      </c>
      <c r="F900" s="37" t="s">
        <v>815</v>
      </c>
      <c r="G900" s="37" t="s">
        <v>359</v>
      </c>
      <c r="I900" s="37" t="s">
        <v>816</v>
      </c>
      <c r="J900" s="37">
        <v>2010.0</v>
      </c>
      <c r="K900" s="37">
        <v>42.9</v>
      </c>
      <c r="L900" s="37">
        <v>2007.0</v>
      </c>
      <c r="M900" s="37" t="s">
        <v>822</v>
      </c>
      <c r="O900" s="37">
        <v>2.5</v>
      </c>
      <c r="BC900" s="37">
        <v>1.0</v>
      </c>
      <c r="BK900" s="37" t="s">
        <v>134</v>
      </c>
      <c r="BM900" s="37" t="s">
        <v>818</v>
      </c>
    </row>
    <row r="901">
      <c r="A901" s="37">
        <v>2898.0</v>
      </c>
      <c r="B901" s="37" t="s">
        <v>813</v>
      </c>
      <c r="C901" s="37" t="s">
        <v>123</v>
      </c>
      <c r="D901" s="37" t="s">
        <v>814</v>
      </c>
      <c r="E901" s="37">
        <v>2013.0</v>
      </c>
      <c r="F901" s="37" t="s">
        <v>815</v>
      </c>
      <c r="G901" s="37" t="s">
        <v>823</v>
      </c>
      <c r="I901" s="37" t="s">
        <v>816</v>
      </c>
      <c r="J901" s="37">
        <v>2010.0</v>
      </c>
      <c r="K901" s="37">
        <v>19.3</v>
      </c>
      <c r="L901" s="37">
        <v>2007.0</v>
      </c>
      <c r="M901" s="37" t="s">
        <v>817</v>
      </c>
      <c r="O901" s="37">
        <v>2.5</v>
      </c>
      <c r="BC901" s="37">
        <v>1.0</v>
      </c>
      <c r="BK901" s="37" t="s">
        <v>134</v>
      </c>
      <c r="BM901" s="37" t="s">
        <v>818</v>
      </c>
    </row>
    <row r="902">
      <c r="A902" s="37">
        <v>2898.0</v>
      </c>
      <c r="B902" s="37" t="s">
        <v>813</v>
      </c>
      <c r="C902" s="37" t="s">
        <v>123</v>
      </c>
      <c r="D902" s="37" t="s">
        <v>814</v>
      </c>
      <c r="E902" s="37">
        <v>2013.0</v>
      </c>
      <c r="F902" s="37" t="s">
        <v>815</v>
      </c>
      <c r="G902" s="37" t="s">
        <v>823</v>
      </c>
      <c r="I902" s="37" t="s">
        <v>816</v>
      </c>
      <c r="J902" s="37">
        <v>2010.0</v>
      </c>
      <c r="K902" s="37">
        <v>14.8</v>
      </c>
      <c r="L902" s="37">
        <v>2007.0</v>
      </c>
      <c r="M902" s="37" t="s">
        <v>819</v>
      </c>
      <c r="O902" s="37">
        <v>2.5</v>
      </c>
      <c r="BC902" s="37">
        <v>1.0</v>
      </c>
      <c r="BK902" s="37" t="s">
        <v>134</v>
      </c>
      <c r="BM902" s="37" t="s">
        <v>818</v>
      </c>
    </row>
    <row r="903">
      <c r="A903" s="37">
        <v>2898.0</v>
      </c>
      <c r="B903" s="37" t="s">
        <v>813</v>
      </c>
      <c r="C903" s="37" t="s">
        <v>123</v>
      </c>
      <c r="D903" s="37" t="s">
        <v>814</v>
      </c>
      <c r="E903" s="37">
        <v>2013.0</v>
      </c>
      <c r="F903" s="37" t="s">
        <v>815</v>
      </c>
      <c r="G903" s="37" t="s">
        <v>823</v>
      </c>
      <c r="I903" s="37" t="s">
        <v>816</v>
      </c>
      <c r="J903" s="37">
        <v>2010.0</v>
      </c>
      <c r="K903" s="37">
        <v>8.8</v>
      </c>
      <c r="L903" s="37">
        <v>2007.0</v>
      </c>
      <c r="M903" s="37" t="s">
        <v>820</v>
      </c>
      <c r="O903" s="37">
        <v>2.5</v>
      </c>
      <c r="BC903" s="37">
        <v>1.0</v>
      </c>
      <c r="BK903" s="37" t="s">
        <v>134</v>
      </c>
      <c r="BM903" s="37" t="s">
        <v>818</v>
      </c>
    </row>
    <row r="904">
      <c r="A904" s="37">
        <v>2898.0</v>
      </c>
      <c r="B904" s="37" t="s">
        <v>813</v>
      </c>
      <c r="C904" s="37" t="s">
        <v>123</v>
      </c>
      <c r="D904" s="37" t="s">
        <v>814</v>
      </c>
      <c r="E904" s="37">
        <v>2013.0</v>
      </c>
      <c r="F904" s="37" t="s">
        <v>815</v>
      </c>
      <c r="G904" s="37" t="s">
        <v>823</v>
      </c>
      <c r="I904" s="37" t="s">
        <v>816</v>
      </c>
      <c r="J904" s="37">
        <v>2010.0</v>
      </c>
      <c r="K904" s="37">
        <v>22.2</v>
      </c>
      <c r="L904" s="37">
        <v>2007.0</v>
      </c>
      <c r="M904" s="37" t="s">
        <v>821</v>
      </c>
      <c r="O904" s="37">
        <v>2.5</v>
      </c>
      <c r="BC904" s="37">
        <v>1.0</v>
      </c>
      <c r="BK904" s="37" t="s">
        <v>134</v>
      </c>
      <c r="BM904" s="37" t="s">
        <v>818</v>
      </c>
    </row>
    <row r="905">
      <c r="A905" s="37">
        <v>2898.0</v>
      </c>
      <c r="B905" s="37" t="s">
        <v>813</v>
      </c>
      <c r="C905" s="37" t="s">
        <v>123</v>
      </c>
      <c r="D905" s="37" t="s">
        <v>814</v>
      </c>
      <c r="E905" s="37">
        <v>2013.0</v>
      </c>
      <c r="F905" s="37" t="s">
        <v>815</v>
      </c>
      <c r="G905" s="37" t="s">
        <v>823</v>
      </c>
      <c r="I905" s="37" t="s">
        <v>816</v>
      </c>
      <c r="J905" s="37">
        <v>2010.0</v>
      </c>
      <c r="K905" s="37">
        <v>3.0</v>
      </c>
      <c r="L905" s="37">
        <v>2007.0</v>
      </c>
      <c r="M905" s="37" t="s">
        <v>822</v>
      </c>
      <c r="O905" s="37">
        <v>2.5</v>
      </c>
      <c r="BC905" s="37">
        <v>1.0</v>
      </c>
      <c r="BK905" s="37" t="s">
        <v>134</v>
      </c>
      <c r="BM905" s="37" t="s">
        <v>818</v>
      </c>
    </row>
    <row r="906">
      <c r="A906" s="37">
        <v>2898.0</v>
      </c>
      <c r="B906" s="37" t="s">
        <v>813</v>
      </c>
      <c r="C906" s="37" t="s">
        <v>123</v>
      </c>
      <c r="D906" s="37" t="s">
        <v>814</v>
      </c>
      <c r="E906" s="37">
        <v>2013.0</v>
      </c>
      <c r="F906" s="37" t="s">
        <v>815</v>
      </c>
      <c r="G906" s="37" t="s">
        <v>84</v>
      </c>
      <c r="I906" s="37" t="s">
        <v>816</v>
      </c>
      <c r="J906" s="37">
        <v>2010.0</v>
      </c>
      <c r="K906" s="37">
        <v>35.8</v>
      </c>
      <c r="L906" s="37">
        <v>2007.0</v>
      </c>
      <c r="M906" s="37" t="s">
        <v>817</v>
      </c>
      <c r="O906" s="37">
        <v>3.0</v>
      </c>
      <c r="AT906" s="37">
        <v>70.8</v>
      </c>
      <c r="BC906" s="37">
        <v>1.0</v>
      </c>
      <c r="BK906" s="37" t="s">
        <v>134</v>
      </c>
      <c r="BM906" s="37" t="s">
        <v>818</v>
      </c>
    </row>
    <row r="907">
      <c r="A907" s="37">
        <v>2898.0</v>
      </c>
      <c r="B907" s="37" t="s">
        <v>813</v>
      </c>
      <c r="C907" s="37" t="s">
        <v>123</v>
      </c>
      <c r="D907" s="37" t="s">
        <v>814</v>
      </c>
      <c r="E907" s="37">
        <v>2013.0</v>
      </c>
      <c r="F907" s="37" t="s">
        <v>815</v>
      </c>
      <c r="G907" s="37" t="s">
        <v>84</v>
      </c>
      <c r="I907" s="37" t="s">
        <v>816</v>
      </c>
      <c r="J907" s="37">
        <v>2010.0</v>
      </c>
      <c r="K907" s="37">
        <v>22.0</v>
      </c>
      <c r="L907" s="37">
        <v>2007.0</v>
      </c>
      <c r="M907" s="37" t="s">
        <v>819</v>
      </c>
      <c r="O907" s="37">
        <v>3.0</v>
      </c>
      <c r="AT907" s="37">
        <v>42.1</v>
      </c>
      <c r="BC907" s="37">
        <v>1.0</v>
      </c>
      <c r="BK907" s="37" t="s">
        <v>134</v>
      </c>
      <c r="BM907" s="37" t="s">
        <v>818</v>
      </c>
    </row>
    <row r="908">
      <c r="A908" s="37">
        <v>2898.0</v>
      </c>
      <c r="B908" s="37" t="s">
        <v>813</v>
      </c>
      <c r="C908" s="37" t="s">
        <v>123</v>
      </c>
      <c r="D908" s="37" t="s">
        <v>814</v>
      </c>
      <c r="E908" s="37">
        <v>2013.0</v>
      </c>
      <c r="F908" s="37" t="s">
        <v>815</v>
      </c>
      <c r="G908" s="37" t="s">
        <v>84</v>
      </c>
      <c r="I908" s="37" t="s">
        <v>816</v>
      </c>
      <c r="J908" s="37">
        <v>2010.0</v>
      </c>
      <c r="K908" s="37">
        <v>29.8</v>
      </c>
      <c r="L908" s="37">
        <v>2007.0</v>
      </c>
      <c r="M908" s="37" t="s">
        <v>820</v>
      </c>
      <c r="O908" s="37">
        <v>3.0</v>
      </c>
      <c r="AT908" s="37">
        <v>58.6</v>
      </c>
      <c r="BC908" s="37">
        <v>1.0</v>
      </c>
      <c r="BK908" s="37" t="s">
        <v>134</v>
      </c>
      <c r="BM908" s="37" t="s">
        <v>818</v>
      </c>
    </row>
    <row r="909">
      <c r="A909" s="37">
        <v>2898.0</v>
      </c>
      <c r="B909" s="37" t="s">
        <v>813</v>
      </c>
      <c r="C909" s="37" t="s">
        <v>123</v>
      </c>
      <c r="D909" s="37" t="s">
        <v>814</v>
      </c>
      <c r="E909" s="37">
        <v>2013.0</v>
      </c>
      <c r="F909" s="37" t="s">
        <v>815</v>
      </c>
      <c r="G909" s="37" t="s">
        <v>84</v>
      </c>
      <c r="I909" s="37" t="s">
        <v>816</v>
      </c>
      <c r="J909" s="37">
        <v>2010.0</v>
      </c>
      <c r="K909" s="37">
        <v>28.8</v>
      </c>
      <c r="L909" s="37">
        <v>2007.0</v>
      </c>
      <c r="M909" s="37" t="s">
        <v>821</v>
      </c>
      <c r="O909" s="37">
        <v>3.0</v>
      </c>
      <c r="AT909" s="37">
        <v>57.9</v>
      </c>
      <c r="BC909" s="37">
        <v>1.0</v>
      </c>
      <c r="BK909" s="37" t="s">
        <v>134</v>
      </c>
      <c r="BM909" s="37" t="s">
        <v>818</v>
      </c>
    </row>
    <row r="910">
      <c r="A910" s="37">
        <v>2898.0</v>
      </c>
      <c r="B910" s="37" t="s">
        <v>813</v>
      </c>
      <c r="C910" s="37" t="s">
        <v>123</v>
      </c>
      <c r="D910" s="37" t="s">
        <v>814</v>
      </c>
      <c r="E910" s="37">
        <v>2013.0</v>
      </c>
      <c r="F910" s="37" t="s">
        <v>815</v>
      </c>
      <c r="G910" s="37" t="s">
        <v>84</v>
      </c>
      <c r="I910" s="37" t="s">
        <v>816</v>
      </c>
      <c r="J910" s="37">
        <v>2010.0</v>
      </c>
      <c r="K910" s="37">
        <v>24.9</v>
      </c>
      <c r="L910" s="37">
        <v>2007.0</v>
      </c>
      <c r="M910" s="37" t="s">
        <v>822</v>
      </c>
      <c r="O910" s="37">
        <v>3.0</v>
      </c>
      <c r="AT910" s="37">
        <v>50.8</v>
      </c>
      <c r="BC910" s="37">
        <v>1.0</v>
      </c>
      <c r="BK910" s="37" t="s">
        <v>134</v>
      </c>
      <c r="BM910" s="37" t="s">
        <v>818</v>
      </c>
    </row>
    <row r="911">
      <c r="A911" s="37">
        <v>2898.0</v>
      </c>
      <c r="B911" s="37" t="s">
        <v>813</v>
      </c>
      <c r="C911" s="37" t="s">
        <v>123</v>
      </c>
      <c r="D911" s="37" t="s">
        <v>814</v>
      </c>
      <c r="E911" s="37">
        <v>2013.0</v>
      </c>
      <c r="F911" s="37" t="s">
        <v>815</v>
      </c>
      <c r="G911" s="37" t="s">
        <v>359</v>
      </c>
      <c r="I911" s="37" t="s">
        <v>816</v>
      </c>
      <c r="J911" s="37">
        <v>2010.0</v>
      </c>
      <c r="K911" s="37">
        <v>39.5</v>
      </c>
      <c r="L911" s="37">
        <v>2007.0</v>
      </c>
      <c r="M911" s="37" t="s">
        <v>817</v>
      </c>
      <c r="O911" s="37">
        <v>3.0</v>
      </c>
      <c r="AT911" s="37">
        <v>142.4</v>
      </c>
      <c r="BC911" s="37">
        <v>1.0</v>
      </c>
      <c r="BK911" s="37" t="s">
        <v>134</v>
      </c>
      <c r="BM911" s="37" t="s">
        <v>818</v>
      </c>
    </row>
    <row r="912">
      <c r="A912" s="37">
        <v>2898.0</v>
      </c>
      <c r="B912" s="37" t="s">
        <v>813</v>
      </c>
      <c r="C912" s="37" t="s">
        <v>123</v>
      </c>
      <c r="D912" s="37" t="s">
        <v>814</v>
      </c>
      <c r="E912" s="37">
        <v>2013.0</v>
      </c>
      <c r="F912" s="37" t="s">
        <v>815</v>
      </c>
      <c r="G912" s="37" t="s">
        <v>359</v>
      </c>
      <c r="I912" s="37" t="s">
        <v>816</v>
      </c>
      <c r="J912" s="37">
        <v>2010.0</v>
      </c>
      <c r="K912" s="37">
        <v>22.3</v>
      </c>
      <c r="L912" s="37">
        <v>2007.0</v>
      </c>
      <c r="M912" s="37" t="s">
        <v>819</v>
      </c>
      <c r="O912" s="37">
        <v>3.0</v>
      </c>
      <c r="AT912" s="37">
        <v>82.4</v>
      </c>
      <c r="BC912" s="37">
        <v>1.0</v>
      </c>
      <c r="BK912" s="37" t="s">
        <v>134</v>
      </c>
      <c r="BM912" s="37" t="s">
        <v>818</v>
      </c>
    </row>
    <row r="913">
      <c r="A913" s="37">
        <v>2898.0</v>
      </c>
      <c r="B913" s="37" t="s">
        <v>813</v>
      </c>
      <c r="C913" s="37" t="s">
        <v>123</v>
      </c>
      <c r="D913" s="37" t="s">
        <v>814</v>
      </c>
      <c r="E913" s="37">
        <v>2013.0</v>
      </c>
      <c r="F913" s="37" t="s">
        <v>815</v>
      </c>
      <c r="G913" s="37" t="s">
        <v>359</v>
      </c>
      <c r="I913" s="37" t="s">
        <v>816</v>
      </c>
      <c r="J913" s="37">
        <v>2010.0</v>
      </c>
      <c r="K913" s="37">
        <v>30.3</v>
      </c>
      <c r="L913" s="37">
        <v>2007.0</v>
      </c>
      <c r="M913" s="37" t="s">
        <v>820</v>
      </c>
      <c r="O913" s="37">
        <v>3.0</v>
      </c>
      <c r="AT913" s="37">
        <v>115.6</v>
      </c>
      <c r="BC913" s="37">
        <v>1.0</v>
      </c>
      <c r="BK913" s="37" t="s">
        <v>134</v>
      </c>
      <c r="BM913" s="37" t="s">
        <v>818</v>
      </c>
    </row>
    <row r="914">
      <c r="A914" s="37">
        <v>2898.0</v>
      </c>
      <c r="B914" s="37" t="s">
        <v>813</v>
      </c>
      <c r="C914" s="37" t="s">
        <v>123</v>
      </c>
      <c r="D914" s="37" t="s">
        <v>814</v>
      </c>
      <c r="E914" s="37">
        <v>2013.0</v>
      </c>
      <c r="F914" s="37" t="s">
        <v>815</v>
      </c>
      <c r="G914" s="37" t="s">
        <v>359</v>
      </c>
      <c r="I914" s="37" t="s">
        <v>816</v>
      </c>
      <c r="J914" s="37">
        <v>2010.0</v>
      </c>
      <c r="K914" s="37">
        <v>31.8</v>
      </c>
      <c r="L914" s="37">
        <v>2007.0</v>
      </c>
      <c r="M914" s="37" t="s">
        <v>821</v>
      </c>
      <c r="O914" s="37">
        <v>3.0</v>
      </c>
      <c r="AT914" s="37">
        <v>115.4</v>
      </c>
      <c r="BC914" s="37">
        <v>1.0</v>
      </c>
      <c r="BK914" s="37" t="s">
        <v>134</v>
      </c>
      <c r="BM914" s="37" t="s">
        <v>818</v>
      </c>
    </row>
    <row r="915">
      <c r="A915" s="37">
        <v>2898.0</v>
      </c>
      <c r="B915" s="37" t="s">
        <v>813</v>
      </c>
      <c r="C915" s="37" t="s">
        <v>123</v>
      </c>
      <c r="D915" s="37" t="s">
        <v>814</v>
      </c>
      <c r="E915" s="37">
        <v>2013.0</v>
      </c>
      <c r="F915" s="37" t="s">
        <v>815</v>
      </c>
      <c r="G915" s="37" t="s">
        <v>359</v>
      </c>
      <c r="I915" s="37" t="s">
        <v>816</v>
      </c>
      <c r="J915" s="37">
        <v>2010.0</v>
      </c>
      <c r="K915" s="37">
        <v>25.4</v>
      </c>
      <c r="L915" s="37">
        <v>2007.0</v>
      </c>
      <c r="M915" s="37" t="s">
        <v>822</v>
      </c>
      <c r="O915" s="37">
        <v>3.0</v>
      </c>
      <c r="AT915" s="37">
        <v>104.7</v>
      </c>
      <c r="BC915" s="37">
        <v>1.0</v>
      </c>
      <c r="BK915" s="37" t="s">
        <v>134</v>
      </c>
      <c r="BM915" s="37" t="s">
        <v>818</v>
      </c>
    </row>
    <row r="916">
      <c r="A916" s="37">
        <v>2898.0</v>
      </c>
      <c r="B916" s="37" t="s">
        <v>813</v>
      </c>
      <c r="C916" s="37" t="s">
        <v>123</v>
      </c>
      <c r="D916" s="37" t="s">
        <v>814</v>
      </c>
      <c r="E916" s="37">
        <v>2013.0</v>
      </c>
      <c r="F916" s="37" t="s">
        <v>815</v>
      </c>
      <c r="G916" s="37" t="s">
        <v>823</v>
      </c>
      <c r="I916" s="37" t="s">
        <v>816</v>
      </c>
      <c r="J916" s="37">
        <v>2010.0</v>
      </c>
      <c r="K916" s="37">
        <v>8.2</v>
      </c>
      <c r="L916" s="37">
        <v>2007.0</v>
      </c>
      <c r="M916" s="37" t="s">
        <v>817</v>
      </c>
      <c r="O916" s="37">
        <v>3.0</v>
      </c>
      <c r="AT916" s="37">
        <v>39.7</v>
      </c>
      <c r="BC916" s="37">
        <v>1.0</v>
      </c>
      <c r="BK916" s="37" t="s">
        <v>134</v>
      </c>
      <c r="BM916" s="37" t="s">
        <v>818</v>
      </c>
    </row>
    <row r="917">
      <c r="A917" s="37">
        <v>2898.0</v>
      </c>
      <c r="B917" s="37" t="s">
        <v>813</v>
      </c>
      <c r="C917" s="37" t="s">
        <v>123</v>
      </c>
      <c r="D917" s="37" t="s">
        <v>814</v>
      </c>
      <c r="E917" s="37">
        <v>2013.0</v>
      </c>
      <c r="F917" s="37" t="s">
        <v>815</v>
      </c>
      <c r="G917" s="37" t="s">
        <v>823</v>
      </c>
      <c r="I917" s="37" t="s">
        <v>816</v>
      </c>
      <c r="J917" s="37">
        <v>2010.0</v>
      </c>
      <c r="K917" s="37">
        <v>8.0</v>
      </c>
      <c r="L917" s="37">
        <v>2007.0</v>
      </c>
      <c r="M917" s="37" t="s">
        <v>819</v>
      </c>
      <c r="O917" s="37">
        <v>3.0</v>
      </c>
      <c r="AT917" s="37">
        <v>41.3</v>
      </c>
      <c r="BC917" s="37">
        <v>1.0</v>
      </c>
      <c r="BK917" s="37" t="s">
        <v>134</v>
      </c>
      <c r="BM917" s="37" t="s">
        <v>818</v>
      </c>
    </row>
    <row r="918">
      <c r="A918" s="37">
        <v>2898.0</v>
      </c>
      <c r="B918" s="37" t="s">
        <v>813</v>
      </c>
      <c r="C918" s="37" t="s">
        <v>123</v>
      </c>
      <c r="D918" s="37" t="s">
        <v>814</v>
      </c>
      <c r="E918" s="37">
        <v>2013.0</v>
      </c>
      <c r="F918" s="37" t="s">
        <v>815</v>
      </c>
      <c r="G918" s="37" t="s">
        <v>823</v>
      </c>
      <c r="I918" s="37" t="s">
        <v>816</v>
      </c>
      <c r="J918" s="37">
        <v>2010.0</v>
      </c>
      <c r="K918" s="37">
        <v>3.6</v>
      </c>
      <c r="L918" s="37">
        <v>2007.0</v>
      </c>
      <c r="M918" s="37" t="s">
        <v>820</v>
      </c>
      <c r="O918" s="37">
        <v>3.0</v>
      </c>
      <c r="AT918" s="37">
        <v>32.1</v>
      </c>
      <c r="BC918" s="37">
        <v>1.0</v>
      </c>
      <c r="BK918" s="37" t="s">
        <v>134</v>
      </c>
      <c r="BM918" s="37" t="s">
        <v>818</v>
      </c>
    </row>
    <row r="919">
      <c r="A919" s="37">
        <v>2898.0</v>
      </c>
      <c r="B919" s="37" t="s">
        <v>813</v>
      </c>
      <c r="C919" s="37" t="s">
        <v>123</v>
      </c>
      <c r="D919" s="37" t="s">
        <v>814</v>
      </c>
      <c r="E919" s="37">
        <v>2013.0</v>
      </c>
      <c r="F919" s="37" t="s">
        <v>815</v>
      </c>
      <c r="G919" s="37" t="s">
        <v>823</v>
      </c>
      <c r="I919" s="37" t="s">
        <v>816</v>
      </c>
      <c r="J919" s="37">
        <v>2010.0</v>
      </c>
      <c r="K919" s="37">
        <v>10.2</v>
      </c>
      <c r="L919" s="37">
        <v>2007.0</v>
      </c>
      <c r="M919" s="37" t="s">
        <v>821</v>
      </c>
      <c r="O919" s="37">
        <v>3.0</v>
      </c>
      <c r="AT919" s="37">
        <v>42.6</v>
      </c>
      <c r="BC919" s="37">
        <v>1.0</v>
      </c>
      <c r="BK919" s="37" t="s">
        <v>134</v>
      </c>
      <c r="BM919" s="37" t="s">
        <v>818</v>
      </c>
    </row>
    <row r="920">
      <c r="A920" s="37">
        <v>2898.0</v>
      </c>
      <c r="B920" s="37" t="s">
        <v>813</v>
      </c>
      <c r="C920" s="37" t="s">
        <v>123</v>
      </c>
      <c r="D920" s="37" t="s">
        <v>814</v>
      </c>
      <c r="E920" s="37">
        <v>2013.0</v>
      </c>
      <c r="F920" s="37" t="s">
        <v>815</v>
      </c>
      <c r="G920" s="37" t="s">
        <v>823</v>
      </c>
      <c r="I920" s="37" t="s">
        <v>816</v>
      </c>
      <c r="J920" s="37">
        <v>2010.0</v>
      </c>
      <c r="K920" s="37">
        <v>-0.2</v>
      </c>
      <c r="L920" s="37">
        <v>2007.0</v>
      </c>
      <c r="M920" s="37" t="s">
        <v>822</v>
      </c>
      <c r="O920" s="37">
        <v>3.0</v>
      </c>
      <c r="AT920" s="37">
        <v>19.4</v>
      </c>
      <c r="BC920" s="37">
        <v>1.0</v>
      </c>
      <c r="BK920" s="37" t="s">
        <v>134</v>
      </c>
      <c r="BM920" s="37" t="s">
        <v>818</v>
      </c>
    </row>
    <row r="921">
      <c r="A921" s="37">
        <v>2898.0</v>
      </c>
      <c r="B921" s="37" t="s">
        <v>813</v>
      </c>
      <c r="C921" s="37" t="s">
        <v>123</v>
      </c>
      <c r="D921" s="37" t="s">
        <v>814</v>
      </c>
      <c r="E921" s="37">
        <v>2013.0</v>
      </c>
      <c r="F921" s="37" t="s">
        <v>815</v>
      </c>
      <c r="G921" s="37" t="s">
        <v>84</v>
      </c>
      <c r="I921" s="37" t="s">
        <v>816</v>
      </c>
      <c r="J921" s="37">
        <v>2010.0</v>
      </c>
      <c r="K921" s="37">
        <v>10.8</v>
      </c>
      <c r="L921" s="37">
        <v>2007.0</v>
      </c>
      <c r="M921" s="37" t="s">
        <v>817</v>
      </c>
      <c r="O921" s="37">
        <v>5.0</v>
      </c>
      <c r="BC921" s="37">
        <v>1.0</v>
      </c>
      <c r="BK921" s="37" t="s">
        <v>134</v>
      </c>
      <c r="BM921" s="37" t="s">
        <v>818</v>
      </c>
    </row>
    <row r="922">
      <c r="A922" s="37">
        <v>2898.0</v>
      </c>
      <c r="B922" s="37" t="s">
        <v>813</v>
      </c>
      <c r="C922" s="37" t="s">
        <v>123</v>
      </c>
      <c r="D922" s="37" t="s">
        <v>814</v>
      </c>
      <c r="E922" s="37">
        <v>2013.0</v>
      </c>
      <c r="F922" s="37" t="s">
        <v>815</v>
      </c>
      <c r="G922" s="37" t="s">
        <v>84</v>
      </c>
      <c r="I922" s="37" t="s">
        <v>816</v>
      </c>
      <c r="J922" s="37">
        <v>2010.0</v>
      </c>
      <c r="K922" s="37">
        <v>7.5</v>
      </c>
      <c r="L922" s="37">
        <v>2007.0</v>
      </c>
      <c r="M922" s="37" t="s">
        <v>819</v>
      </c>
      <c r="O922" s="37">
        <v>5.0</v>
      </c>
      <c r="BC922" s="37">
        <v>1.0</v>
      </c>
      <c r="BK922" s="37" t="s">
        <v>134</v>
      </c>
      <c r="BM922" s="37" t="s">
        <v>818</v>
      </c>
    </row>
    <row r="923">
      <c r="A923" s="37">
        <v>2898.0</v>
      </c>
      <c r="B923" s="37" t="s">
        <v>813</v>
      </c>
      <c r="C923" s="37" t="s">
        <v>123</v>
      </c>
      <c r="D923" s="37" t="s">
        <v>814</v>
      </c>
      <c r="E923" s="37">
        <v>2013.0</v>
      </c>
      <c r="F923" s="37" t="s">
        <v>815</v>
      </c>
      <c r="G923" s="37" t="s">
        <v>84</v>
      </c>
      <c r="I923" s="37" t="s">
        <v>816</v>
      </c>
      <c r="J923" s="37">
        <v>2010.0</v>
      </c>
      <c r="K923" s="37">
        <v>9.8</v>
      </c>
      <c r="L923" s="37">
        <v>2007.0</v>
      </c>
      <c r="M923" s="37" t="s">
        <v>820</v>
      </c>
      <c r="O923" s="37">
        <v>5.0</v>
      </c>
      <c r="BC923" s="37">
        <v>1.0</v>
      </c>
      <c r="BK923" s="37" t="s">
        <v>134</v>
      </c>
      <c r="BM923" s="37" t="s">
        <v>818</v>
      </c>
    </row>
    <row r="924">
      <c r="A924" s="37">
        <v>2898.0</v>
      </c>
      <c r="B924" s="37" t="s">
        <v>813</v>
      </c>
      <c r="C924" s="37" t="s">
        <v>123</v>
      </c>
      <c r="D924" s="37" t="s">
        <v>814</v>
      </c>
      <c r="E924" s="37">
        <v>2013.0</v>
      </c>
      <c r="F924" s="37" t="s">
        <v>815</v>
      </c>
      <c r="G924" s="37" t="s">
        <v>84</v>
      </c>
      <c r="I924" s="37" t="s">
        <v>816</v>
      </c>
      <c r="J924" s="37">
        <v>2010.0</v>
      </c>
      <c r="K924" s="37">
        <v>8.6</v>
      </c>
      <c r="L924" s="37">
        <v>2007.0</v>
      </c>
      <c r="M924" s="37" t="s">
        <v>821</v>
      </c>
      <c r="O924" s="37">
        <v>5.0</v>
      </c>
      <c r="BC924" s="37">
        <v>1.0</v>
      </c>
      <c r="BK924" s="37" t="s">
        <v>134</v>
      </c>
      <c r="BM924" s="37" t="s">
        <v>818</v>
      </c>
    </row>
    <row r="925">
      <c r="A925" s="37">
        <v>2898.0</v>
      </c>
      <c r="B925" s="37" t="s">
        <v>813</v>
      </c>
      <c r="C925" s="37" t="s">
        <v>123</v>
      </c>
      <c r="D925" s="37" t="s">
        <v>814</v>
      </c>
      <c r="E925" s="37">
        <v>2013.0</v>
      </c>
      <c r="F925" s="37" t="s">
        <v>815</v>
      </c>
      <c r="G925" s="37" t="s">
        <v>84</v>
      </c>
      <c r="I925" s="37" t="s">
        <v>816</v>
      </c>
      <c r="J925" s="37">
        <v>2010.0</v>
      </c>
      <c r="K925" s="37">
        <v>8.2</v>
      </c>
      <c r="L925" s="37">
        <v>2007.0</v>
      </c>
      <c r="M925" s="37" t="s">
        <v>822</v>
      </c>
      <c r="O925" s="37">
        <v>5.0</v>
      </c>
      <c r="BC925" s="37">
        <v>1.0</v>
      </c>
      <c r="BK925" s="37" t="s">
        <v>134</v>
      </c>
      <c r="BM925" s="37" t="s">
        <v>818</v>
      </c>
    </row>
    <row r="926">
      <c r="A926" s="37">
        <v>2898.0</v>
      </c>
      <c r="B926" s="37" t="s">
        <v>813</v>
      </c>
      <c r="C926" s="37" t="s">
        <v>123</v>
      </c>
      <c r="D926" s="37" t="s">
        <v>814</v>
      </c>
      <c r="E926" s="37">
        <v>2013.0</v>
      </c>
      <c r="F926" s="37" t="s">
        <v>815</v>
      </c>
      <c r="G926" s="37" t="s">
        <v>359</v>
      </c>
      <c r="I926" s="37" t="s">
        <v>816</v>
      </c>
      <c r="J926" s="37">
        <v>2010.0</v>
      </c>
      <c r="K926" s="37">
        <v>8.3</v>
      </c>
      <c r="L926" s="37">
        <v>2007.0</v>
      </c>
      <c r="M926" s="37" t="s">
        <v>817</v>
      </c>
      <c r="O926" s="37">
        <v>5.0</v>
      </c>
      <c r="BC926" s="37">
        <v>1.0</v>
      </c>
      <c r="BK926" s="37" t="s">
        <v>134</v>
      </c>
      <c r="BM926" s="37" t="s">
        <v>818</v>
      </c>
    </row>
    <row r="927">
      <c r="A927" s="37">
        <v>2898.0</v>
      </c>
      <c r="B927" s="37" t="s">
        <v>813</v>
      </c>
      <c r="C927" s="37" t="s">
        <v>123</v>
      </c>
      <c r="D927" s="37" t="s">
        <v>814</v>
      </c>
      <c r="E927" s="37">
        <v>2013.0</v>
      </c>
      <c r="F927" s="37" t="s">
        <v>815</v>
      </c>
      <c r="G927" s="37" t="s">
        <v>359</v>
      </c>
      <c r="I927" s="37" t="s">
        <v>816</v>
      </c>
      <c r="J927" s="37">
        <v>2010.0</v>
      </c>
      <c r="K927" s="37">
        <v>5.2</v>
      </c>
      <c r="L927" s="37">
        <v>2007.0</v>
      </c>
      <c r="M927" s="37" t="s">
        <v>819</v>
      </c>
      <c r="O927" s="37">
        <v>5.0</v>
      </c>
      <c r="BC927" s="37">
        <v>1.0</v>
      </c>
      <c r="BK927" s="37" t="s">
        <v>134</v>
      </c>
      <c r="BM927" s="37" t="s">
        <v>818</v>
      </c>
    </row>
    <row r="928">
      <c r="A928" s="37">
        <v>2898.0</v>
      </c>
      <c r="B928" s="37" t="s">
        <v>813</v>
      </c>
      <c r="C928" s="37" t="s">
        <v>123</v>
      </c>
      <c r="D928" s="37" t="s">
        <v>814</v>
      </c>
      <c r="E928" s="37">
        <v>2013.0</v>
      </c>
      <c r="F928" s="37" t="s">
        <v>815</v>
      </c>
      <c r="G928" s="37" t="s">
        <v>359</v>
      </c>
      <c r="I928" s="37" t="s">
        <v>816</v>
      </c>
      <c r="J928" s="37">
        <v>2010.0</v>
      </c>
      <c r="K928" s="37">
        <v>7.2</v>
      </c>
      <c r="L928" s="37">
        <v>2007.0</v>
      </c>
      <c r="M928" s="37" t="s">
        <v>820</v>
      </c>
      <c r="O928" s="37">
        <v>5.0</v>
      </c>
      <c r="BC928" s="37">
        <v>1.0</v>
      </c>
      <c r="BK928" s="37" t="s">
        <v>134</v>
      </c>
      <c r="BM928" s="37" t="s">
        <v>818</v>
      </c>
    </row>
    <row r="929">
      <c r="A929" s="37">
        <v>2898.0</v>
      </c>
      <c r="B929" s="37" t="s">
        <v>813</v>
      </c>
      <c r="C929" s="37" t="s">
        <v>123</v>
      </c>
      <c r="D929" s="37" t="s">
        <v>814</v>
      </c>
      <c r="E929" s="37">
        <v>2013.0</v>
      </c>
      <c r="F929" s="37" t="s">
        <v>815</v>
      </c>
      <c r="G929" s="37" t="s">
        <v>359</v>
      </c>
      <c r="I929" s="37" t="s">
        <v>816</v>
      </c>
      <c r="J929" s="37">
        <v>2010.0</v>
      </c>
      <c r="K929" s="37">
        <v>6.4</v>
      </c>
      <c r="L929" s="37">
        <v>2007.0</v>
      </c>
      <c r="M929" s="37" t="s">
        <v>821</v>
      </c>
      <c r="O929" s="37">
        <v>5.0</v>
      </c>
      <c r="BC929" s="37">
        <v>1.0</v>
      </c>
      <c r="BK929" s="37" t="s">
        <v>134</v>
      </c>
      <c r="BM929" s="37" t="s">
        <v>818</v>
      </c>
    </row>
    <row r="930">
      <c r="A930" s="37">
        <v>2898.0</v>
      </c>
      <c r="B930" s="37" t="s">
        <v>813</v>
      </c>
      <c r="C930" s="37" t="s">
        <v>123</v>
      </c>
      <c r="D930" s="37" t="s">
        <v>814</v>
      </c>
      <c r="E930" s="37">
        <v>2013.0</v>
      </c>
      <c r="F930" s="37" t="s">
        <v>815</v>
      </c>
      <c r="G930" s="37" t="s">
        <v>359</v>
      </c>
      <c r="I930" s="37" t="s">
        <v>816</v>
      </c>
      <c r="J930" s="37">
        <v>2010.0</v>
      </c>
      <c r="K930" s="37">
        <v>5.5</v>
      </c>
      <c r="L930" s="37">
        <v>2007.0</v>
      </c>
      <c r="M930" s="37" t="s">
        <v>822</v>
      </c>
      <c r="O930" s="37">
        <v>5.0</v>
      </c>
      <c r="BC930" s="37">
        <v>1.0</v>
      </c>
      <c r="BK930" s="37" t="s">
        <v>134</v>
      </c>
      <c r="BM930" s="37" t="s">
        <v>818</v>
      </c>
    </row>
    <row r="931">
      <c r="A931" s="37">
        <v>2898.0</v>
      </c>
      <c r="B931" s="37" t="s">
        <v>813</v>
      </c>
      <c r="C931" s="37" t="s">
        <v>123</v>
      </c>
      <c r="D931" s="37" t="s">
        <v>814</v>
      </c>
      <c r="E931" s="37">
        <v>2013.0</v>
      </c>
      <c r="F931" s="37" t="s">
        <v>815</v>
      </c>
      <c r="G931" s="37" t="s">
        <v>823</v>
      </c>
      <c r="I931" s="37" t="s">
        <v>816</v>
      </c>
      <c r="J931" s="37">
        <v>2010.0</v>
      </c>
      <c r="K931" s="37">
        <v>-1.3</v>
      </c>
      <c r="L931" s="37">
        <v>2007.0</v>
      </c>
      <c r="M931" s="37" t="s">
        <v>817</v>
      </c>
      <c r="O931" s="37">
        <v>5.0</v>
      </c>
      <c r="BC931" s="37">
        <v>1.0</v>
      </c>
      <c r="BK931" s="37" t="s">
        <v>134</v>
      </c>
      <c r="BM931" s="37" t="s">
        <v>818</v>
      </c>
    </row>
    <row r="932">
      <c r="A932" s="37">
        <v>2898.0</v>
      </c>
      <c r="B932" s="37" t="s">
        <v>813</v>
      </c>
      <c r="C932" s="37" t="s">
        <v>123</v>
      </c>
      <c r="D932" s="37" t="s">
        <v>814</v>
      </c>
      <c r="E932" s="37">
        <v>2013.0</v>
      </c>
      <c r="F932" s="37" t="s">
        <v>815</v>
      </c>
      <c r="G932" s="37" t="s">
        <v>823</v>
      </c>
      <c r="I932" s="37" t="s">
        <v>816</v>
      </c>
      <c r="J932" s="37">
        <v>2010.0</v>
      </c>
      <c r="K932" s="37">
        <v>-0.3</v>
      </c>
      <c r="L932" s="37">
        <v>2007.0</v>
      </c>
      <c r="M932" s="37" t="s">
        <v>819</v>
      </c>
      <c r="O932" s="37">
        <v>5.0</v>
      </c>
      <c r="BC932" s="37">
        <v>1.0</v>
      </c>
      <c r="BK932" s="37" t="s">
        <v>134</v>
      </c>
      <c r="BM932" s="37" t="s">
        <v>818</v>
      </c>
    </row>
    <row r="933">
      <c r="A933" s="37">
        <v>2898.0</v>
      </c>
      <c r="B933" s="37" t="s">
        <v>813</v>
      </c>
      <c r="C933" s="37" t="s">
        <v>123</v>
      </c>
      <c r="D933" s="37" t="s">
        <v>814</v>
      </c>
      <c r="E933" s="37">
        <v>2013.0</v>
      </c>
      <c r="F933" s="37" t="s">
        <v>815</v>
      </c>
      <c r="G933" s="37" t="s">
        <v>823</v>
      </c>
      <c r="I933" s="37" t="s">
        <v>816</v>
      </c>
      <c r="J933" s="37">
        <v>2010.0</v>
      </c>
      <c r="K933" s="37">
        <v>-1.9</v>
      </c>
      <c r="L933" s="37">
        <v>2007.0</v>
      </c>
      <c r="M933" s="37" t="s">
        <v>820</v>
      </c>
      <c r="O933" s="37">
        <v>5.0</v>
      </c>
      <c r="BC933" s="37">
        <v>1.0</v>
      </c>
      <c r="BK933" s="37" t="s">
        <v>134</v>
      </c>
      <c r="BM933" s="37" t="s">
        <v>818</v>
      </c>
    </row>
    <row r="934">
      <c r="A934" s="37">
        <v>2898.0</v>
      </c>
      <c r="B934" s="37" t="s">
        <v>813</v>
      </c>
      <c r="C934" s="37" t="s">
        <v>123</v>
      </c>
      <c r="D934" s="37" t="s">
        <v>814</v>
      </c>
      <c r="E934" s="37">
        <v>2013.0</v>
      </c>
      <c r="F934" s="37" t="s">
        <v>815</v>
      </c>
      <c r="G934" s="37" t="s">
        <v>823</v>
      </c>
      <c r="I934" s="37" t="s">
        <v>816</v>
      </c>
      <c r="J934" s="37">
        <v>2010.0</v>
      </c>
      <c r="K934" s="37">
        <v>-0.6</v>
      </c>
      <c r="L934" s="37">
        <v>2007.0</v>
      </c>
      <c r="M934" s="37" t="s">
        <v>821</v>
      </c>
      <c r="O934" s="37">
        <v>5.0</v>
      </c>
      <c r="BC934" s="37">
        <v>1.0</v>
      </c>
      <c r="BK934" s="37" t="s">
        <v>134</v>
      </c>
      <c r="BM934" s="37" t="s">
        <v>818</v>
      </c>
    </row>
    <row r="935">
      <c r="A935" s="37">
        <v>2898.0</v>
      </c>
      <c r="B935" s="37" t="s">
        <v>813</v>
      </c>
      <c r="C935" s="37" t="s">
        <v>123</v>
      </c>
      <c r="D935" s="37" t="s">
        <v>814</v>
      </c>
      <c r="E935" s="37">
        <v>2013.0</v>
      </c>
      <c r="F935" s="37" t="s">
        <v>815</v>
      </c>
      <c r="G935" s="37" t="s">
        <v>823</v>
      </c>
      <c r="I935" s="37" t="s">
        <v>816</v>
      </c>
      <c r="J935" s="37">
        <v>2010.0</v>
      </c>
      <c r="K935" s="37">
        <v>-2.7</v>
      </c>
      <c r="L935" s="37">
        <v>2007.0</v>
      </c>
      <c r="M935" s="37" t="s">
        <v>822</v>
      </c>
      <c r="O935" s="37">
        <v>5.0</v>
      </c>
      <c r="BC935" s="37">
        <v>1.0</v>
      </c>
      <c r="BK935" s="37" t="s">
        <v>134</v>
      </c>
      <c r="BM935" s="37" t="s">
        <v>818</v>
      </c>
    </row>
    <row r="936">
      <c r="A936" s="37">
        <v>3376.0</v>
      </c>
      <c r="B936" s="37" t="s">
        <v>824</v>
      </c>
      <c r="C936" s="37" t="s">
        <v>123</v>
      </c>
      <c r="D936" s="37" t="s">
        <v>825</v>
      </c>
      <c r="E936" s="37">
        <v>2009.0</v>
      </c>
      <c r="F936" s="37" t="s">
        <v>826</v>
      </c>
      <c r="G936" s="37" t="s">
        <v>198</v>
      </c>
      <c r="I936" s="37" t="s">
        <v>816</v>
      </c>
      <c r="J936" s="37">
        <v>2000.0</v>
      </c>
      <c r="K936" s="46">
        <f>73.9/44*12</f>
        <v>20.15454545</v>
      </c>
      <c r="L936" s="37">
        <v>2000.0</v>
      </c>
      <c r="M936" s="37" t="s">
        <v>823</v>
      </c>
      <c r="P936" s="37">
        <v>0.0</v>
      </c>
      <c r="Q936" s="37">
        <v>1.0</v>
      </c>
      <c r="BK936" s="37" t="s">
        <v>324</v>
      </c>
    </row>
    <row r="937">
      <c r="A937" s="37">
        <v>3376.0</v>
      </c>
      <c r="B937" s="37" t="s">
        <v>824</v>
      </c>
      <c r="C937" s="37" t="s">
        <v>123</v>
      </c>
      <c r="D937" s="37" t="s">
        <v>825</v>
      </c>
      <c r="E937" s="37">
        <v>2009.0</v>
      </c>
      <c r="F937" s="37" t="s">
        <v>826</v>
      </c>
      <c r="G937" s="37" t="s">
        <v>198</v>
      </c>
      <c r="I937" s="37" t="s">
        <v>816</v>
      </c>
      <c r="J937" s="37">
        <v>2000.0</v>
      </c>
      <c r="K937" s="46">
        <f>26.3/44*12</f>
        <v>7.172727273</v>
      </c>
      <c r="L937" s="37">
        <v>2000.0</v>
      </c>
      <c r="M937" s="37" t="s">
        <v>827</v>
      </c>
      <c r="P937" s="37">
        <v>0.0</v>
      </c>
      <c r="Q937" s="37">
        <v>1.0</v>
      </c>
      <c r="BK937" s="37" t="s">
        <v>324</v>
      </c>
    </row>
    <row r="938">
      <c r="A938" s="37">
        <v>3376.0</v>
      </c>
      <c r="B938" s="37" t="s">
        <v>824</v>
      </c>
      <c r="C938" s="37" t="s">
        <v>123</v>
      </c>
      <c r="D938" s="37" t="s">
        <v>825</v>
      </c>
      <c r="E938" s="37">
        <v>2009.0</v>
      </c>
      <c r="F938" s="37" t="s">
        <v>826</v>
      </c>
      <c r="G938" s="37" t="s">
        <v>198</v>
      </c>
      <c r="I938" s="37" t="s">
        <v>816</v>
      </c>
      <c r="J938" s="37">
        <v>2000.0</v>
      </c>
      <c r="K938" s="46">
        <f>111.5/44*12</f>
        <v>30.40909091</v>
      </c>
      <c r="L938" s="37">
        <v>2000.0</v>
      </c>
      <c r="M938" s="37" t="s">
        <v>828</v>
      </c>
      <c r="P938" s="37">
        <v>0.0</v>
      </c>
      <c r="Q938" s="37">
        <v>1.0</v>
      </c>
      <c r="BK938" s="37" t="s">
        <v>324</v>
      </c>
    </row>
    <row r="939">
      <c r="A939" s="37">
        <v>3376.0</v>
      </c>
      <c r="B939" s="37" t="s">
        <v>824</v>
      </c>
      <c r="C939" s="37" t="s">
        <v>123</v>
      </c>
      <c r="D939" s="37" t="s">
        <v>825</v>
      </c>
      <c r="E939" s="37">
        <v>2009.0</v>
      </c>
      <c r="F939" s="37" t="s">
        <v>826</v>
      </c>
      <c r="G939" s="37" t="s">
        <v>198</v>
      </c>
      <c r="I939" s="37" t="s">
        <v>816</v>
      </c>
      <c r="J939" s="37">
        <v>2000.0</v>
      </c>
      <c r="K939" s="46">
        <f>13.1/44*12</f>
        <v>3.572727273</v>
      </c>
      <c r="L939" s="37">
        <v>2000.0</v>
      </c>
      <c r="M939" s="37" t="s">
        <v>829</v>
      </c>
      <c r="P939" s="37">
        <v>0.0</v>
      </c>
      <c r="Q939" s="37">
        <v>1.0</v>
      </c>
      <c r="BK939" s="37" t="s">
        <v>324</v>
      </c>
    </row>
    <row r="940">
      <c r="A940" s="37">
        <v>3376.0</v>
      </c>
      <c r="B940" s="37" t="s">
        <v>824</v>
      </c>
      <c r="C940" s="37" t="s">
        <v>123</v>
      </c>
      <c r="D940" s="37" t="s">
        <v>825</v>
      </c>
      <c r="E940" s="37">
        <v>2009.0</v>
      </c>
      <c r="F940" s="37" t="s">
        <v>826</v>
      </c>
      <c r="G940" s="37" t="s">
        <v>198</v>
      </c>
      <c r="I940" s="37" t="s">
        <v>816</v>
      </c>
      <c r="J940" s="37">
        <v>2000.0</v>
      </c>
      <c r="K940" s="46">
        <f>69.8/44*12</f>
        <v>19.03636364</v>
      </c>
      <c r="L940" s="37">
        <v>2000.0</v>
      </c>
      <c r="M940" s="37" t="s">
        <v>830</v>
      </c>
      <c r="P940" s="37">
        <v>0.0</v>
      </c>
      <c r="Q940" s="37">
        <v>1.0</v>
      </c>
      <c r="BK940" s="37" t="s">
        <v>324</v>
      </c>
    </row>
    <row r="941">
      <c r="A941" s="37">
        <v>3376.0</v>
      </c>
      <c r="B941" s="37" t="s">
        <v>824</v>
      </c>
      <c r="C941" s="37" t="s">
        <v>123</v>
      </c>
      <c r="D941" s="37" t="s">
        <v>825</v>
      </c>
      <c r="E941" s="37">
        <v>2009.0</v>
      </c>
      <c r="F941" s="37" t="s">
        <v>826</v>
      </c>
      <c r="G941" s="37" t="s">
        <v>198</v>
      </c>
      <c r="I941" s="37" t="s">
        <v>816</v>
      </c>
      <c r="J941" s="37">
        <v>2000.0</v>
      </c>
      <c r="K941" s="46">
        <f>15/44*12</f>
        <v>4.090909091</v>
      </c>
      <c r="L941" s="37">
        <v>2000.0</v>
      </c>
      <c r="M941" s="37" t="s">
        <v>823</v>
      </c>
      <c r="P941" s="37">
        <v>1.0</v>
      </c>
      <c r="Q941" s="37">
        <v>1.0</v>
      </c>
      <c r="BK941" s="37" t="s">
        <v>324</v>
      </c>
    </row>
    <row r="942">
      <c r="A942" s="37">
        <v>3376.0</v>
      </c>
      <c r="B942" s="37" t="s">
        <v>824</v>
      </c>
      <c r="C942" s="37" t="s">
        <v>123</v>
      </c>
      <c r="D942" s="37" t="s">
        <v>825</v>
      </c>
      <c r="E942" s="37">
        <v>2009.0</v>
      </c>
      <c r="F942" s="37" t="s">
        <v>826</v>
      </c>
      <c r="G942" s="37" t="s">
        <v>198</v>
      </c>
      <c r="I942" s="37" t="s">
        <v>816</v>
      </c>
      <c r="J942" s="37">
        <v>2000.0</v>
      </c>
      <c r="K942" s="46">
        <f>3.5/44*12</f>
        <v>0.9545454545</v>
      </c>
      <c r="L942" s="37">
        <v>2000.0</v>
      </c>
      <c r="M942" s="37" t="s">
        <v>827</v>
      </c>
      <c r="P942" s="37">
        <v>1.0</v>
      </c>
      <c r="Q942" s="37">
        <v>1.0</v>
      </c>
      <c r="BK942" s="37" t="s">
        <v>324</v>
      </c>
    </row>
    <row r="943">
      <c r="A943" s="37">
        <v>3376.0</v>
      </c>
      <c r="B943" s="37" t="s">
        <v>824</v>
      </c>
      <c r="C943" s="37" t="s">
        <v>123</v>
      </c>
      <c r="D943" s="37" t="s">
        <v>825</v>
      </c>
      <c r="E943" s="37">
        <v>2009.0</v>
      </c>
      <c r="F943" s="37" t="s">
        <v>826</v>
      </c>
      <c r="G943" s="37" t="s">
        <v>198</v>
      </c>
      <c r="I943" s="37" t="s">
        <v>816</v>
      </c>
      <c r="J943" s="37">
        <v>2000.0</v>
      </c>
      <c r="K943" s="46">
        <f>21.8/44*12</f>
        <v>5.945454545</v>
      </c>
      <c r="L943" s="37">
        <v>2000.0</v>
      </c>
      <c r="M943" s="37" t="s">
        <v>828</v>
      </c>
      <c r="P943" s="37">
        <v>1.0</v>
      </c>
      <c r="Q943" s="37">
        <v>1.0</v>
      </c>
      <c r="BK943" s="37" t="s">
        <v>324</v>
      </c>
    </row>
    <row r="944">
      <c r="A944" s="37">
        <v>3376.0</v>
      </c>
      <c r="B944" s="37" t="s">
        <v>824</v>
      </c>
      <c r="C944" s="37" t="s">
        <v>123</v>
      </c>
      <c r="D944" s="37" t="s">
        <v>825</v>
      </c>
      <c r="E944" s="37">
        <v>2009.0</v>
      </c>
      <c r="F944" s="37" t="s">
        <v>826</v>
      </c>
      <c r="G944" s="37" t="s">
        <v>198</v>
      </c>
      <c r="I944" s="37" t="s">
        <v>816</v>
      </c>
      <c r="J944" s="37">
        <v>2000.0</v>
      </c>
      <c r="K944" s="46">
        <f>-1.6/44*12</f>
        <v>-0.4363636364</v>
      </c>
      <c r="L944" s="37">
        <v>2000.0</v>
      </c>
      <c r="M944" s="37" t="s">
        <v>829</v>
      </c>
      <c r="P944" s="37">
        <v>1.0</v>
      </c>
      <c r="Q944" s="37">
        <v>1.0</v>
      </c>
      <c r="BK944" s="37" t="s">
        <v>324</v>
      </c>
    </row>
    <row r="945">
      <c r="A945" s="37">
        <v>3376.0</v>
      </c>
      <c r="B945" s="37" t="s">
        <v>824</v>
      </c>
      <c r="C945" s="37" t="s">
        <v>123</v>
      </c>
      <c r="D945" s="37" t="s">
        <v>825</v>
      </c>
      <c r="E945" s="37">
        <v>2009.0</v>
      </c>
      <c r="F945" s="37" t="s">
        <v>826</v>
      </c>
      <c r="G945" s="37" t="s">
        <v>198</v>
      </c>
      <c r="I945" s="37" t="s">
        <v>816</v>
      </c>
      <c r="J945" s="37">
        <v>2000.0</v>
      </c>
      <c r="K945" s="46">
        <f>12.7/44*12</f>
        <v>3.463636364</v>
      </c>
      <c r="L945" s="37">
        <v>2000.0</v>
      </c>
      <c r="M945" s="37" t="s">
        <v>830</v>
      </c>
      <c r="P945" s="37">
        <v>1.0</v>
      </c>
      <c r="Q945" s="37">
        <v>1.0</v>
      </c>
      <c r="BK945" s="37" t="s">
        <v>324</v>
      </c>
    </row>
    <row r="946">
      <c r="A946" s="37">
        <v>3376.0</v>
      </c>
      <c r="B946" s="37" t="s">
        <v>824</v>
      </c>
      <c r="C946" s="37" t="s">
        <v>123</v>
      </c>
      <c r="D946" s="37" t="s">
        <v>825</v>
      </c>
      <c r="E946" s="37">
        <v>2009.0</v>
      </c>
      <c r="F946" s="37" t="s">
        <v>826</v>
      </c>
      <c r="G946" s="37" t="s">
        <v>198</v>
      </c>
      <c r="I946" s="37" t="s">
        <v>816</v>
      </c>
      <c r="J946" s="37">
        <v>2000.0</v>
      </c>
      <c r="K946" s="46">
        <f>-2.6/44*12</f>
        <v>-0.7090909091</v>
      </c>
      <c r="L946" s="37">
        <v>2000.0</v>
      </c>
      <c r="M946" s="37" t="s">
        <v>823</v>
      </c>
      <c r="P946" s="37">
        <v>3.0</v>
      </c>
      <c r="Q946" s="37">
        <v>1.0</v>
      </c>
      <c r="BK946" s="37" t="s">
        <v>324</v>
      </c>
    </row>
    <row r="947">
      <c r="A947" s="37">
        <v>3376.0</v>
      </c>
      <c r="B947" s="37" t="s">
        <v>824</v>
      </c>
      <c r="C947" s="37" t="s">
        <v>123</v>
      </c>
      <c r="D947" s="37" t="s">
        <v>825</v>
      </c>
      <c r="E947" s="37">
        <v>2009.0</v>
      </c>
      <c r="F947" s="37" t="s">
        <v>826</v>
      </c>
      <c r="G947" s="37" t="s">
        <v>198</v>
      </c>
      <c r="I947" s="37" t="s">
        <v>816</v>
      </c>
      <c r="J947" s="37">
        <v>2000.0</v>
      </c>
      <c r="K947" s="46">
        <f>-3.8/44*12</f>
        <v>-1.036363636</v>
      </c>
      <c r="L947" s="37">
        <v>2000.0</v>
      </c>
      <c r="M947" s="37" t="s">
        <v>827</v>
      </c>
      <c r="P947" s="37">
        <v>3.0</v>
      </c>
      <c r="Q947" s="37">
        <v>1.0</v>
      </c>
      <c r="BK947" s="37" t="s">
        <v>324</v>
      </c>
    </row>
    <row r="948">
      <c r="A948" s="37">
        <v>3376.0</v>
      </c>
      <c r="B948" s="37" t="s">
        <v>824</v>
      </c>
      <c r="C948" s="37" t="s">
        <v>123</v>
      </c>
      <c r="D948" s="37" t="s">
        <v>825</v>
      </c>
      <c r="E948" s="37">
        <v>2009.0</v>
      </c>
      <c r="F948" s="37" t="s">
        <v>826</v>
      </c>
      <c r="G948" s="37" t="s">
        <v>198</v>
      </c>
      <c r="I948" s="37" t="s">
        <v>816</v>
      </c>
      <c r="J948" s="37">
        <v>2000.0</v>
      </c>
      <c r="K948" s="46">
        <f>-2.4/44*12</f>
        <v>-0.6545454545</v>
      </c>
      <c r="L948" s="37">
        <v>2000.0</v>
      </c>
      <c r="M948" s="37" t="s">
        <v>828</v>
      </c>
      <c r="P948" s="37">
        <v>3.0</v>
      </c>
      <c r="Q948" s="37">
        <v>1.0</v>
      </c>
      <c r="BK948" s="37" t="s">
        <v>324</v>
      </c>
    </row>
    <row r="949">
      <c r="A949" s="37">
        <v>3376.0</v>
      </c>
      <c r="B949" s="37" t="s">
        <v>824</v>
      </c>
      <c r="C949" s="37" t="s">
        <v>123</v>
      </c>
      <c r="D949" s="37" t="s">
        <v>825</v>
      </c>
      <c r="E949" s="37">
        <v>2009.0</v>
      </c>
      <c r="F949" s="37" t="s">
        <v>826</v>
      </c>
      <c r="G949" s="37" t="s">
        <v>198</v>
      </c>
      <c r="I949" s="37" t="s">
        <v>816</v>
      </c>
      <c r="J949" s="37">
        <v>2000.0</v>
      </c>
      <c r="K949" s="46">
        <f>-5.3/44*12</f>
        <v>-1.445454545</v>
      </c>
      <c r="L949" s="37">
        <v>2000.0</v>
      </c>
      <c r="M949" s="37" t="s">
        <v>829</v>
      </c>
      <c r="P949" s="37">
        <v>3.0</v>
      </c>
      <c r="Q949" s="37">
        <v>1.0</v>
      </c>
      <c r="BK949" s="37" t="s">
        <v>324</v>
      </c>
    </row>
    <row r="950">
      <c r="A950" s="37">
        <v>3376.0</v>
      </c>
      <c r="B950" s="37" t="s">
        <v>824</v>
      </c>
      <c r="C950" s="37" t="s">
        <v>123</v>
      </c>
      <c r="D950" s="37" t="s">
        <v>825</v>
      </c>
      <c r="E950" s="37">
        <v>2009.0</v>
      </c>
      <c r="F950" s="37" t="s">
        <v>826</v>
      </c>
      <c r="G950" s="37" t="s">
        <v>198</v>
      </c>
      <c r="I950" s="37" t="s">
        <v>816</v>
      </c>
      <c r="J950" s="37">
        <v>2000.0</v>
      </c>
      <c r="K950" s="46">
        <f>-3.1/44*12</f>
        <v>-0.8454545455</v>
      </c>
      <c r="L950" s="37">
        <v>2000.0</v>
      </c>
      <c r="M950" s="37" t="s">
        <v>830</v>
      </c>
      <c r="P950" s="37">
        <v>3.0</v>
      </c>
      <c r="Q950" s="37">
        <v>1.0</v>
      </c>
      <c r="BK950" s="37" t="s">
        <v>324</v>
      </c>
    </row>
    <row r="951">
      <c r="A951" s="37">
        <v>3376.0</v>
      </c>
      <c r="B951" s="37" t="s">
        <v>824</v>
      </c>
      <c r="C951" s="37" t="s">
        <v>123</v>
      </c>
      <c r="D951" s="37" t="s">
        <v>825</v>
      </c>
      <c r="E951" s="37">
        <v>2009.0</v>
      </c>
      <c r="F951" s="37" t="s">
        <v>826</v>
      </c>
      <c r="G951" s="37" t="s">
        <v>198</v>
      </c>
      <c r="I951" s="37" t="s">
        <v>816</v>
      </c>
      <c r="J951" s="37">
        <v>2000.0</v>
      </c>
      <c r="K951" s="46">
        <f>1097.3/44*12</f>
        <v>299.2636364</v>
      </c>
      <c r="L951" s="37">
        <v>2000.0</v>
      </c>
      <c r="M951" s="37" t="s">
        <v>823</v>
      </c>
      <c r="P951" s="37">
        <v>0.0</v>
      </c>
      <c r="Q951" s="37">
        <v>1.0</v>
      </c>
      <c r="V951" s="37">
        <v>1.0</v>
      </c>
      <c r="W951" s="37"/>
      <c r="BK951" s="37" t="s">
        <v>134</v>
      </c>
    </row>
    <row r="952">
      <c r="A952" s="37">
        <v>3376.0</v>
      </c>
      <c r="B952" s="37" t="s">
        <v>824</v>
      </c>
      <c r="C952" s="37" t="s">
        <v>123</v>
      </c>
      <c r="D952" s="37" t="s">
        <v>825</v>
      </c>
      <c r="E952" s="37">
        <v>2009.0</v>
      </c>
      <c r="F952" s="37" t="s">
        <v>826</v>
      </c>
      <c r="G952" s="37" t="s">
        <v>198</v>
      </c>
      <c r="I952" s="37" t="s">
        <v>816</v>
      </c>
      <c r="J952" s="37">
        <v>2000.0</v>
      </c>
      <c r="K952" s="46">
        <f>269.4/44*12</f>
        <v>73.47272727</v>
      </c>
      <c r="L952" s="37">
        <v>2000.0</v>
      </c>
      <c r="M952" s="37" t="s">
        <v>827</v>
      </c>
      <c r="P952" s="37">
        <v>0.0</v>
      </c>
      <c r="Q952" s="37">
        <v>1.0</v>
      </c>
      <c r="V952" s="37">
        <v>1.0</v>
      </c>
      <c r="W952" s="37"/>
      <c r="BK952" s="37" t="s">
        <v>134</v>
      </c>
    </row>
    <row r="953">
      <c r="A953" s="37">
        <v>3376.0</v>
      </c>
      <c r="B953" s="37" t="s">
        <v>824</v>
      </c>
      <c r="C953" s="37" t="s">
        <v>123</v>
      </c>
      <c r="D953" s="37" t="s">
        <v>825</v>
      </c>
      <c r="E953" s="37">
        <v>2009.0</v>
      </c>
      <c r="F953" s="37" t="s">
        <v>826</v>
      </c>
      <c r="G953" s="37" t="s">
        <v>198</v>
      </c>
      <c r="I953" s="37" t="s">
        <v>816</v>
      </c>
      <c r="J953" s="37">
        <v>2000.0</v>
      </c>
      <c r="K953" s="46">
        <f>1610.2/44*12</f>
        <v>439.1454545</v>
      </c>
      <c r="L953" s="37">
        <v>2000.0</v>
      </c>
      <c r="M953" s="37" t="s">
        <v>828</v>
      </c>
      <c r="P953" s="37">
        <v>0.0</v>
      </c>
      <c r="Q953" s="37">
        <v>1.0</v>
      </c>
      <c r="V953" s="37">
        <v>1.0</v>
      </c>
      <c r="W953" s="37"/>
      <c r="BK953" s="37" t="s">
        <v>134</v>
      </c>
    </row>
    <row r="954">
      <c r="A954" s="37">
        <v>3376.0</v>
      </c>
      <c r="B954" s="37" t="s">
        <v>824</v>
      </c>
      <c r="C954" s="37" t="s">
        <v>123</v>
      </c>
      <c r="D954" s="37" t="s">
        <v>825</v>
      </c>
      <c r="E954" s="37">
        <v>2009.0</v>
      </c>
      <c r="F954" s="37" t="s">
        <v>826</v>
      </c>
      <c r="G954" s="37" t="s">
        <v>198</v>
      </c>
      <c r="I954" s="37" t="s">
        <v>816</v>
      </c>
      <c r="J954" s="37">
        <v>2000.0</v>
      </c>
      <c r="K954" s="46">
        <f>163.3/44*12</f>
        <v>44.53636364</v>
      </c>
      <c r="L954" s="37">
        <v>2000.0</v>
      </c>
      <c r="M954" s="37" t="s">
        <v>829</v>
      </c>
      <c r="P954" s="37">
        <v>0.0</v>
      </c>
      <c r="Q954" s="37">
        <v>1.0</v>
      </c>
      <c r="V954" s="37">
        <v>1.0</v>
      </c>
      <c r="W954" s="37"/>
      <c r="BK954" s="37" t="s">
        <v>134</v>
      </c>
    </row>
    <row r="955">
      <c r="A955" s="37">
        <v>3376.0</v>
      </c>
      <c r="B955" s="37" t="s">
        <v>824</v>
      </c>
      <c r="C955" s="37" t="s">
        <v>123</v>
      </c>
      <c r="D955" s="37" t="s">
        <v>825</v>
      </c>
      <c r="E955" s="37">
        <v>2009.0</v>
      </c>
      <c r="F955" s="37" t="s">
        <v>826</v>
      </c>
      <c r="G955" s="37" t="s">
        <v>198</v>
      </c>
      <c r="I955" s="37" t="s">
        <v>816</v>
      </c>
      <c r="J955" s="37">
        <v>2000.0</v>
      </c>
      <c r="K955" s="46">
        <f>1019.4/44*12</f>
        <v>278.0181818</v>
      </c>
      <c r="L955" s="37">
        <v>2000.0</v>
      </c>
      <c r="M955" s="37" t="s">
        <v>830</v>
      </c>
      <c r="P955" s="37">
        <v>0.0</v>
      </c>
      <c r="Q955" s="37">
        <v>1.0</v>
      </c>
      <c r="V955" s="37">
        <v>1.0</v>
      </c>
      <c r="W955" s="37"/>
      <c r="BK955" s="37" t="s">
        <v>134</v>
      </c>
    </row>
    <row r="956">
      <c r="A956" s="37">
        <v>3376.0</v>
      </c>
      <c r="B956" s="37" t="s">
        <v>824</v>
      </c>
      <c r="C956" s="37" t="s">
        <v>123</v>
      </c>
      <c r="D956" s="37" t="s">
        <v>825</v>
      </c>
      <c r="E956" s="37">
        <v>2009.0</v>
      </c>
      <c r="F956" s="37" t="s">
        <v>826</v>
      </c>
      <c r="G956" s="37" t="s">
        <v>198</v>
      </c>
      <c r="I956" s="37" t="s">
        <v>816</v>
      </c>
      <c r="J956" s="37">
        <v>2000.0</v>
      </c>
      <c r="K956" s="46">
        <f>263.1/44*12</f>
        <v>71.75454545</v>
      </c>
      <c r="L956" s="37">
        <v>2000.0</v>
      </c>
      <c r="M956" s="37" t="s">
        <v>823</v>
      </c>
      <c r="P956" s="37">
        <v>1.0</v>
      </c>
      <c r="Q956" s="37">
        <v>1.0</v>
      </c>
      <c r="V956" s="37">
        <v>1.0</v>
      </c>
      <c r="W956" s="37"/>
      <c r="BK956" s="37" t="s">
        <v>134</v>
      </c>
    </row>
    <row r="957">
      <c r="A957" s="37">
        <v>3376.0</v>
      </c>
      <c r="B957" s="37" t="s">
        <v>824</v>
      </c>
      <c r="C957" s="37" t="s">
        <v>123</v>
      </c>
      <c r="D957" s="37" t="s">
        <v>825</v>
      </c>
      <c r="E957" s="37">
        <v>2009.0</v>
      </c>
      <c r="F957" s="37" t="s">
        <v>826</v>
      </c>
      <c r="G957" s="37" t="s">
        <v>198</v>
      </c>
      <c r="I957" s="37" t="s">
        <v>816</v>
      </c>
      <c r="J957" s="37">
        <v>2000.0</v>
      </c>
      <c r="K957" s="46">
        <f>47/44*12</f>
        <v>12.81818182</v>
      </c>
      <c r="L957" s="37">
        <v>2000.0</v>
      </c>
      <c r="M957" s="37" t="s">
        <v>827</v>
      </c>
      <c r="P957" s="37">
        <v>1.0</v>
      </c>
      <c r="Q957" s="37">
        <v>1.0</v>
      </c>
      <c r="V957" s="37">
        <v>1.0</v>
      </c>
      <c r="W957" s="37"/>
      <c r="BK957" s="37" t="s">
        <v>134</v>
      </c>
    </row>
    <row r="958">
      <c r="A958" s="37">
        <v>3376.0</v>
      </c>
      <c r="B958" s="37" t="s">
        <v>824</v>
      </c>
      <c r="C958" s="37" t="s">
        <v>123</v>
      </c>
      <c r="D958" s="37" t="s">
        <v>825</v>
      </c>
      <c r="E958" s="37">
        <v>2009.0</v>
      </c>
      <c r="F958" s="37" t="s">
        <v>826</v>
      </c>
      <c r="G958" s="37" t="s">
        <v>198</v>
      </c>
      <c r="I958" s="37" t="s">
        <v>816</v>
      </c>
      <c r="J958" s="37">
        <v>2000.0</v>
      </c>
      <c r="K958" s="46">
        <f>350.6/44*12</f>
        <v>95.61818182</v>
      </c>
      <c r="L958" s="37">
        <v>2000.0</v>
      </c>
      <c r="M958" s="37" t="s">
        <v>828</v>
      </c>
      <c r="P958" s="37">
        <v>1.0</v>
      </c>
      <c r="Q958" s="37">
        <v>1.0</v>
      </c>
      <c r="V958" s="37">
        <v>1.0</v>
      </c>
      <c r="W958" s="37"/>
      <c r="BK958" s="37" t="s">
        <v>134</v>
      </c>
    </row>
    <row r="959">
      <c r="A959" s="37">
        <v>3376.0</v>
      </c>
      <c r="B959" s="37" t="s">
        <v>824</v>
      </c>
      <c r="C959" s="37" t="s">
        <v>123</v>
      </c>
      <c r="D959" s="37" t="s">
        <v>825</v>
      </c>
      <c r="E959" s="37">
        <v>2009.0</v>
      </c>
      <c r="F959" s="37" t="s">
        <v>826</v>
      </c>
      <c r="G959" s="37" t="s">
        <v>198</v>
      </c>
      <c r="I959" s="37" t="s">
        <v>816</v>
      </c>
      <c r="J959" s="37">
        <v>2000.0</v>
      </c>
      <c r="K959" s="46">
        <f>3.4/44*12</f>
        <v>0.9272727273</v>
      </c>
      <c r="L959" s="37">
        <v>2000.0</v>
      </c>
      <c r="M959" s="37" t="s">
        <v>829</v>
      </c>
      <c r="P959" s="37">
        <v>1.0</v>
      </c>
      <c r="Q959" s="37">
        <v>1.0</v>
      </c>
      <c r="V959" s="37">
        <v>1.0</v>
      </c>
      <c r="W959" s="37"/>
      <c r="BK959" s="37" t="s">
        <v>134</v>
      </c>
    </row>
    <row r="960">
      <c r="A960" s="37">
        <v>3376.0</v>
      </c>
      <c r="B960" s="37" t="s">
        <v>824</v>
      </c>
      <c r="C960" s="37" t="s">
        <v>123</v>
      </c>
      <c r="D960" s="37" t="s">
        <v>825</v>
      </c>
      <c r="E960" s="37">
        <v>2009.0</v>
      </c>
      <c r="F960" s="37" t="s">
        <v>826</v>
      </c>
      <c r="G960" s="37" t="s">
        <v>198</v>
      </c>
      <c r="I960" s="37" t="s">
        <v>816</v>
      </c>
      <c r="J960" s="37">
        <v>2000.0</v>
      </c>
      <c r="K960" s="46">
        <f>211.6/44*12</f>
        <v>57.70909091</v>
      </c>
      <c r="L960" s="37">
        <v>2000.0</v>
      </c>
      <c r="M960" s="37" t="s">
        <v>830</v>
      </c>
      <c r="P960" s="37">
        <v>1.0</v>
      </c>
      <c r="Q960" s="37">
        <v>1.0</v>
      </c>
      <c r="V960" s="37">
        <v>1.0</v>
      </c>
      <c r="W960" s="37"/>
      <c r="BK960" s="37" t="s">
        <v>134</v>
      </c>
    </row>
    <row r="961">
      <c r="A961" s="37">
        <v>3376.0</v>
      </c>
      <c r="B961" s="37" t="s">
        <v>824</v>
      </c>
      <c r="C961" s="37" t="s">
        <v>123</v>
      </c>
      <c r="D961" s="37" t="s">
        <v>825</v>
      </c>
      <c r="E961" s="37">
        <v>2009.0</v>
      </c>
      <c r="F961" s="37" t="s">
        <v>826</v>
      </c>
      <c r="G961" s="37" t="s">
        <v>198</v>
      </c>
      <c r="I961" s="37" t="s">
        <v>816</v>
      </c>
      <c r="J961" s="37">
        <v>2000.0</v>
      </c>
      <c r="K961" s="46">
        <f>-0.7/44*12</f>
        <v>-0.1909090909</v>
      </c>
      <c r="L961" s="37">
        <v>2000.0</v>
      </c>
      <c r="M961" s="37" t="s">
        <v>823</v>
      </c>
      <c r="P961" s="37">
        <v>3.0</v>
      </c>
      <c r="Q961" s="37">
        <v>1.0</v>
      </c>
      <c r="V961" s="37">
        <v>1.0</v>
      </c>
      <c r="W961" s="37"/>
      <c r="BK961" s="37" t="s">
        <v>134</v>
      </c>
    </row>
    <row r="962">
      <c r="A962" s="37">
        <v>3376.0</v>
      </c>
      <c r="B962" s="37" t="s">
        <v>824</v>
      </c>
      <c r="C962" s="37" t="s">
        <v>123</v>
      </c>
      <c r="D962" s="37" t="s">
        <v>825</v>
      </c>
      <c r="E962" s="37">
        <v>2009.0</v>
      </c>
      <c r="F962" s="37" t="s">
        <v>826</v>
      </c>
      <c r="G962" s="37" t="s">
        <v>198</v>
      </c>
      <c r="I962" s="37" t="s">
        <v>816</v>
      </c>
      <c r="J962" s="37">
        <v>2000.0</v>
      </c>
      <c r="K962" s="46">
        <f>-31.6/44*12</f>
        <v>-8.618181818</v>
      </c>
      <c r="L962" s="37">
        <v>2000.0</v>
      </c>
      <c r="M962" s="37" t="s">
        <v>827</v>
      </c>
      <c r="P962" s="37">
        <v>3.0</v>
      </c>
      <c r="Q962" s="37">
        <v>1.0</v>
      </c>
      <c r="V962" s="37">
        <v>1.0</v>
      </c>
      <c r="W962" s="37"/>
      <c r="BK962" s="37" t="s">
        <v>134</v>
      </c>
    </row>
    <row r="963">
      <c r="A963" s="37">
        <v>3376.0</v>
      </c>
      <c r="B963" s="37" t="s">
        <v>824</v>
      </c>
      <c r="C963" s="37" t="s">
        <v>123</v>
      </c>
      <c r="D963" s="37" t="s">
        <v>825</v>
      </c>
      <c r="E963" s="37">
        <v>2009.0</v>
      </c>
      <c r="F963" s="37" t="s">
        <v>826</v>
      </c>
      <c r="G963" s="37" t="s">
        <v>198</v>
      </c>
      <c r="I963" s="37" t="s">
        <v>816</v>
      </c>
      <c r="J963" s="37">
        <v>2000.0</v>
      </c>
      <c r="K963" s="46">
        <f>2.5/44*12</f>
        <v>0.6818181818</v>
      </c>
      <c r="L963" s="37">
        <v>2000.0</v>
      </c>
      <c r="M963" s="37" t="s">
        <v>828</v>
      </c>
      <c r="P963" s="37">
        <v>3.0</v>
      </c>
      <c r="Q963" s="37">
        <v>1.0</v>
      </c>
      <c r="V963" s="37">
        <v>1.0</v>
      </c>
      <c r="W963" s="37"/>
      <c r="BK963" s="37" t="s">
        <v>134</v>
      </c>
    </row>
    <row r="964">
      <c r="A964" s="37">
        <v>3376.0</v>
      </c>
      <c r="B964" s="37" t="s">
        <v>824</v>
      </c>
      <c r="C964" s="37" t="s">
        <v>123</v>
      </c>
      <c r="D964" s="37" t="s">
        <v>825</v>
      </c>
      <c r="E964" s="37">
        <v>2009.0</v>
      </c>
      <c r="F964" s="37" t="s">
        <v>826</v>
      </c>
      <c r="G964" s="37" t="s">
        <v>198</v>
      </c>
      <c r="I964" s="37" t="s">
        <v>816</v>
      </c>
      <c r="J964" s="37">
        <v>2000.0</v>
      </c>
      <c r="K964" s="46">
        <f>-45.7/44*12</f>
        <v>-12.46363636</v>
      </c>
      <c r="L964" s="37">
        <v>2000.0</v>
      </c>
      <c r="M964" s="37" t="s">
        <v>829</v>
      </c>
      <c r="P964" s="37">
        <v>3.0</v>
      </c>
      <c r="Q964" s="37">
        <v>1.0</v>
      </c>
      <c r="V964" s="37">
        <v>1.0</v>
      </c>
      <c r="W964" s="37"/>
      <c r="BK964" s="37" t="s">
        <v>134</v>
      </c>
    </row>
    <row r="965">
      <c r="A965" s="37">
        <v>3376.0</v>
      </c>
      <c r="B965" s="37" t="s">
        <v>824</v>
      </c>
      <c r="C965" s="37" t="s">
        <v>123</v>
      </c>
      <c r="D965" s="37" t="s">
        <v>825</v>
      </c>
      <c r="E965" s="37">
        <v>2009.0</v>
      </c>
      <c r="F965" s="37" t="s">
        <v>826</v>
      </c>
      <c r="G965" s="37" t="s">
        <v>198</v>
      </c>
      <c r="I965" s="37" t="s">
        <v>816</v>
      </c>
      <c r="J965" s="37">
        <v>2000.0</v>
      </c>
      <c r="K965" s="46">
        <f>-12.7/44*12</f>
        <v>-3.463636364</v>
      </c>
      <c r="L965" s="37">
        <v>2000.0</v>
      </c>
      <c r="M965" s="37" t="s">
        <v>830</v>
      </c>
      <c r="P965" s="37">
        <v>3.0</v>
      </c>
      <c r="Q965" s="37">
        <v>1.0</v>
      </c>
      <c r="V965" s="37">
        <v>1.0</v>
      </c>
      <c r="W965" s="37"/>
      <c r="BK965" s="37" t="s">
        <v>134</v>
      </c>
    </row>
    <row r="966">
      <c r="A966" s="37">
        <v>1602.0</v>
      </c>
      <c r="B966" s="37" t="s">
        <v>831</v>
      </c>
      <c r="C966" s="37" t="s">
        <v>123</v>
      </c>
      <c r="D966" s="37" t="s">
        <v>832</v>
      </c>
      <c r="E966" s="37">
        <v>2017.0</v>
      </c>
      <c r="F966" s="37" t="s">
        <v>833</v>
      </c>
      <c r="G966" s="37" t="s">
        <v>261</v>
      </c>
      <c r="I966" s="37" t="s">
        <v>637</v>
      </c>
      <c r="J966" s="37">
        <v>2015.0</v>
      </c>
      <c r="K966" s="37">
        <v>24.8</v>
      </c>
      <c r="L966" s="37">
        <v>2005.0</v>
      </c>
      <c r="M966" s="37" t="s">
        <v>319</v>
      </c>
      <c r="N966" s="37">
        <v>20.9</v>
      </c>
      <c r="P966" s="37">
        <v>1.5</v>
      </c>
      <c r="Q966" s="37">
        <v>1.45</v>
      </c>
      <c r="Z966" s="37">
        <v>1.0</v>
      </c>
      <c r="BK966" s="37" t="s">
        <v>834</v>
      </c>
      <c r="BM966" s="37" t="s">
        <v>835</v>
      </c>
    </row>
    <row r="967">
      <c r="A967" s="37">
        <v>1602.0</v>
      </c>
      <c r="B967" s="37" t="s">
        <v>831</v>
      </c>
      <c r="C967" s="37" t="s">
        <v>123</v>
      </c>
      <c r="D967" s="37" t="s">
        <v>832</v>
      </c>
      <c r="E967" s="37">
        <v>2017.0</v>
      </c>
      <c r="F967" s="37" t="s">
        <v>833</v>
      </c>
      <c r="G967" s="37" t="s">
        <v>261</v>
      </c>
      <c r="I967" s="37" t="s">
        <v>637</v>
      </c>
      <c r="J967" s="37">
        <v>2015.0</v>
      </c>
      <c r="K967" s="37">
        <v>135.4</v>
      </c>
      <c r="L967" s="37">
        <v>2005.0</v>
      </c>
      <c r="M967" s="37" t="s">
        <v>319</v>
      </c>
      <c r="N967" s="37">
        <v>87.2</v>
      </c>
      <c r="P967" s="37">
        <v>1.5</v>
      </c>
      <c r="Q967" s="37">
        <v>1.45</v>
      </c>
      <c r="R967" s="37">
        <v>1.0</v>
      </c>
      <c r="Z967" s="37">
        <v>1.0</v>
      </c>
      <c r="BK967" s="37" t="s">
        <v>834</v>
      </c>
      <c r="BM967" s="37" t="s">
        <v>835</v>
      </c>
    </row>
    <row r="968">
      <c r="A968" s="37">
        <v>1602.0</v>
      </c>
      <c r="B968" s="37" t="s">
        <v>831</v>
      </c>
      <c r="C968" s="37" t="s">
        <v>123</v>
      </c>
      <c r="D968" s="37" t="s">
        <v>832</v>
      </c>
      <c r="E968" s="37">
        <v>2017.0</v>
      </c>
      <c r="F968" s="37" t="s">
        <v>833</v>
      </c>
      <c r="G968" s="37" t="s">
        <v>261</v>
      </c>
      <c r="I968" s="37" t="s">
        <v>637</v>
      </c>
      <c r="J968" s="37">
        <v>2015.0</v>
      </c>
      <c r="K968" s="37">
        <v>2.6</v>
      </c>
      <c r="L968" s="37">
        <v>2005.0</v>
      </c>
      <c r="M968" s="37" t="s">
        <v>319</v>
      </c>
      <c r="N968" s="37">
        <v>2.4</v>
      </c>
      <c r="P968" s="37">
        <v>1.5</v>
      </c>
      <c r="Q968" s="37">
        <v>4.0</v>
      </c>
      <c r="Z968" s="37">
        <v>1.0</v>
      </c>
      <c r="BK968" s="37" t="s">
        <v>836</v>
      </c>
    </row>
    <row r="969">
      <c r="A969" s="37">
        <v>1602.0</v>
      </c>
      <c r="B969" s="37" t="s">
        <v>831</v>
      </c>
      <c r="C969" s="37" t="s">
        <v>123</v>
      </c>
      <c r="D969" s="37" t="s">
        <v>832</v>
      </c>
      <c r="E969" s="37">
        <v>2017.0</v>
      </c>
      <c r="F969" s="37" t="s">
        <v>833</v>
      </c>
      <c r="G969" s="37" t="s">
        <v>261</v>
      </c>
      <c r="I969" s="37" t="s">
        <v>637</v>
      </c>
      <c r="J969" s="37">
        <v>2015.0</v>
      </c>
      <c r="K969" s="37">
        <v>17.7</v>
      </c>
      <c r="L969" s="37">
        <v>2005.0</v>
      </c>
      <c r="M969" s="37" t="s">
        <v>319</v>
      </c>
      <c r="N969" s="37">
        <v>15.0</v>
      </c>
      <c r="P969" s="37">
        <v>1.0</v>
      </c>
      <c r="Q969" s="37">
        <v>2.0</v>
      </c>
      <c r="Z969" s="37">
        <v>1.0</v>
      </c>
      <c r="BK969" s="37" t="s">
        <v>836</v>
      </c>
    </row>
    <row r="970">
      <c r="A970" s="37">
        <v>1602.0</v>
      </c>
      <c r="B970" s="37" t="s">
        <v>831</v>
      </c>
      <c r="C970" s="37" t="s">
        <v>123</v>
      </c>
      <c r="D970" s="37" t="s">
        <v>832</v>
      </c>
      <c r="E970" s="37">
        <v>2017.0</v>
      </c>
      <c r="F970" s="37" t="s">
        <v>833</v>
      </c>
      <c r="G970" s="37" t="s">
        <v>261</v>
      </c>
      <c r="I970" s="37" t="s">
        <v>637</v>
      </c>
      <c r="J970" s="37">
        <v>2015.0</v>
      </c>
      <c r="K970" s="37">
        <v>239.9</v>
      </c>
      <c r="L970" s="37">
        <v>2005.0</v>
      </c>
      <c r="M970" s="37" t="s">
        <v>319</v>
      </c>
      <c r="N970" s="37">
        <v>204.6</v>
      </c>
      <c r="P970" s="37">
        <v>0.0</v>
      </c>
      <c r="Q970" s="37">
        <v>1.0</v>
      </c>
      <c r="Z970" s="37">
        <v>1.0</v>
      </c>
      <c r="BK970" s="37" t="s">
        <v>836</v>
      </c>
    </row>
    <row r="971">
      <c r="A971" s="37">
        <v>1602.0</v>
      </c>
      <c r="B971" s="37" t="s">
        <v>831</v>
      </c>
      <c r="C971" s="37" t="s">
        <v>123</v>
      </c>
      <c r="D971" s="37" t="s">
        <v>832</v>
      </c>
      <c r="E971" s="37">
        <v>2017.0</v>
      </c>
      <c r="F971" s="37" t="s">
        <v>833</v>
      </c>
      <c r="G971" s="37" t="s">
        <v>261</v>
      </c>
      <c r="I971" s="37" t="s">
        <v>637</v>
      </c>
      <c r="J971" s="37">
        <v>2015.0</v>
      </c>
      <c r="K971" s="37">
        <v>6.7</v>
      </c>
      <c r="L971" s="37">
        <v>2005.0</v>
      </c>
      <c r="M971" s="37" t="s">
        <v>319</v>
      </c>
      <c r="N971" s="37">
        <v>3.6</v>
      </c>
      <c r="P971" s="37">
        <v>1.5</v>
      </c>
      <c r="Q971" s="37">
        <v>4.0</v>
      </c>
      <c r="R971" s="37">
        <v>1.0</v>
      </c>
      <c r="Z971" s="37">
        <v>1.0</v>
      </c>
      <c r="BK971" s="37" t="s">
        <v>837</v>
      </c>
    </row>
    <row r="972">
      <c r="A972" s="37">
        <v>1602.0</v>
      </c>
      <c r="B972" s="37" t="s">
        <v>831</v>
      </c>
      <c r="C972" s="37" t="s">
        <v>123</v>
      </c>
      <c r="D972" s="37" t="s">
        <v>832</v>
      </c>
      <c r="E972" s="37">
        <v>2017.0</v>
      </c>
      <c r="F972" s="37" t="s">
        <v>833</v>
      </c>
      <c r="G972" s="37" t="s">
        <v>261</v>
      </c>
      <c r="I972" s="37" t="s">
        <v>637</v>
      </c>
      <c r="J972" s="37">
        <v>2015.0</v>
      </c>
      <c r="K972" s="37">
        <v>124.0</v>
      </c>
      <c r="L972" s="37">
        <v>2005.0</v>
      </c>
      <c r="M972" s="37" t="s">
        <v>319</v>
      </c>
      <c r="N972" s="37">
        <v>70.9</v>
      </c>
      <c r="P972" s="37">
        <v>1.0</v>
      </c>
      <c r="Q972" s="37">
        <v>2.0</v>
      </c>
      <c r="R972" s="37">
        <v>1.0</v>
      </c>
      <c r="Z972" s="37">
        <v>1.0</v>
      </c>
      <c r="BK972" s="37" t="s">
        <v>837</v>
      </c>
    </row>
    <row r="973">
      <c r="A973" s="37">
        <v>1602.0</v>
      </c>
      <c r="B973" s="37" t="s">
        <v>831</v>
      </c>
      <c r="C973" s="37" t="s">
        <v>123</v>
      </c>
      <c r="D973" s="37" t="s">
        <v>832</v>
      </c>
      <c r="E973" s="37">
        <v>2017.0</v>
      </c>
      <c r="F973" s="37" t="s">
        <v>833</v>
      </c>
      <c r="G973" s="37" t="s">
        <v>261</v>
      </c>
      <c r="I973" s="37" t="s">
        <v>637</v>
      </c>
      <c r="J973" s="37">
        <v>2015.0</v>
      </c>
      <c r="K973" s="37">
        <v>1974.5</v>
      </c>
      <c r="L973" s="37">
        <v>2005.0</v>
      </c>
      <c r="M973" s="37" t="s">
        <v>319</v>
      </c>
      <c r="N973" s="37">
        <v>1676.5</v>
      </c>
      <c r="P973" s="37">
        <v>0.0</v>
      </c>
      <c r="Q973" s="37">
        <v>1.0</v>
      </c>
      <c r="R973" s="37">
        <v>1.0</v>
      </c>
      <c r="Z973" s="37">
        <v>1.0</v>
      </c>
      <c r="BK973" s="37" t="s">
        <v>837</v>
      </c>
    </row>
    <row r="974">
      <c r="A974" s="37">
        <v>1602.0</v>
      </c>
      <c r="B974" s="37" t="s">
        <v>831</v>
      </c>
      <c r="C974" s="37" t="s">
        <v>123</v>
      </c>
      <c r="D974" s="37" t="s">
        <v>832</v>
      </c>
      <c r="E974" s="37">
        <v>2017.0</v>
      </c>
      <c r="F974" s="37" t="s">
        <v>833</v>
      </c>
      <c r="G974" s="37" t="s">
        <v>261</v>
      </c>
      <c r="I974" s="37" t="s">
        <v>637</v>
      </c>
      <c r="J974" s="37">
        <v>2015.0</v>
      </c>
      <c r="K974" s="37">
        <v>16.6</v>
      </c>
      <c r="L974" s="37">
        <v>2005.0</v>
      </c>
      <c r="M974" s="37" t="s">
        <v>80</v>
      </c>
      <c r="N974" s="37">
        <v>14.5</v>
      </c>
      <c r="P974" s="37">
        <v>1.5</v>
      </c>
      <c r="Q974" s="37">
        <v>1.45</v>
      </c>
      <c r="Z974" s="37">
        <v>1.0</v>
      </c>
      <c r="BK974" s="37" t="s">
        <v>838</v>
      </c>
    </row>
    <row r="975">
      <c r="A975" s="37">
        <v>1602.0</v>
      </c>
      <c r="B975" s="37" t="s">
        <v>831</v>
      </c>
      <c r="C975" s="37" t="s">
        <v>123</v>
      </c>
      <c r="D975" s="37" t="s">
        <v>832</v>
      </c>
      <c r="E975" s="37">
        <v>2017.0</v>
      </c>
      <c r="F975" s="37" t="s">
        <v>833</v>
      </c>
      <c r="G975" s="37" t="s">
        <v>261</v>
      </c>
      <c r="I975" s="37" t="s">
        <v>637</v>
      </c>
      <c r="J975" s="37">
        <v>2050.0</v>
      </c>
      <c r="K975" s="37">
        <v>58.2</v>
      </c>
      <c r="L975" s="37">
        <v>2005.0</v>
      </c>
      <c r="M975" s="37" t="s">
        <v>80</v>
      </c>
      <c r="N975" s="37">
        <v>48.2</v>
      </c>
      <c r="P975" s="37">
        <v>1.5</v>
      </c>
      <c r="Q975" s="37">
        <v>1.45</v>
      </c>
      <c r="Z975" s="37">
        <v>1.0</v>
      </c>
      <c r="BK975" s="37" t="s">
        <v>838</v>
      </c>
    </row>
    <row r="976">
      <c r="A976" s="37">
        <v>1602.0</v>
      </c>
      <c r="B976" s="37" t="s">
        <v>831</v>
      </c>
      <c r="C976" s="37" t="s">
        <v>123</v>
      </c>
      <c r="D976" s="37" t="s">
        <v>832</v>
      </c>
      <c r="E976" s="37">
        <v>2017.0</v>
      </c>
      <c r="F976" s="37" t="s">
        <v>833</v>
      </c>
      <c r="G976" s="37" t="s">
        <v>261</v>
      </c>
      <c r="I976" s="37" t="s">
        <v>637</v>
      </c>
      <c r="J976" s="37">
        <v>2100.0</v>
      </c>
      <c r="K976" s="37">
        <v>182.0</v>
      </c>
      <c r="L976" s="37">
        <v>2005.0</v>
      </c>
      <c r="M976" s="37" t="s">
        <v>80</v>
      </c>
      <c r="N976" s="37">
        <v>157.0</v>
      </c>
      <c r="P976" s="37">
        <v>1.5</v>
      </c>
      <c r="Q976" s="37">
        <v>1.45</v>
      </c>
      <c r="Z976" s="37">
        <v>1.0</v>
      </c>
      <c r="BK976" s="37" t="s">
        <v>838</v>
      </c>
    </row>
    <row r="977">
      <c r="A977" s="37">
        <v>2566.0</v>
      </c>
      <c r="B977" s="37" t="s">
        <v>839</v>
      </c>
      <c r="C977" s="37" t="s">
        <v>123</v>
      </c>
      <c r="D977" s="37" t="s">
        <v>840</v>
      </c>
      <c r="E977" s="37">
        <v>2014.0</v>
      </c>
      <c r="F977" s="37" t="s">
        <v>841</v>
      </c>
      <c r="G977" s="37" t="s">
        <v>712</v>
      </c>
      <c r="I977" s="37" t="s">
        <v>816</v>
      </c>
      <c r="J977" s="37">
        <v>2009.0</v>
      </c>
      <c r="K977" s="37">
        <v>135.0</v>
      </c>
      <c r="L977" s="37">
        <v>2005.0</v>
      </c>
      <c r="M977" s="37" t="s">
        <v>842</v>
      </c>
      <c r="N977" s="37">
        <v>102.0</v>
      </c>
      <c r="P977" s="37">
        <v>1.0333</v>
      </c>
      <c r="Q977" s="37">
        <v>1.667</v>
      </c>
      <c r="AL977" s="37">
        <v>12.0</v>
      </c>
      <c r="AP977" s="37">
        <v>58.0</v>
      </c>
      <c r="AT977" s="37">
        <v>489.0</v>
      </c>
      <c r="AV977" s="37">
        <v>1276.0</v>
      </c>
      <c r="BC977" s="37">
        <v>1.0</v>
      </c>
      <c r="BE977" s="37">
        <v>1.0</v>
      </c>
      <c r="BK977" s="37" t="s">
        <v>843</v>
      </c>
      <c r="BM977" s="37" t="s">
        <v>844</v>
      </c>
    </row>
    <row r="978">
      <c r="A978" s="37">
        <v>2566.0</v>
      </c>
      <c r="B978" s="37" t="s">
        <v>839</v>
      </c>
      <c r="C978" s="37" t="s">
        <v>123</v>
      </c>
      <c r="D978" s="37" t="s">
        <v>840</v>
      </c>
      <c r="E978" s="37">
        <v>2014.0</v>
      </c>
      <c r="F978" s="37" t="s">
        <v>841</v>
      </c>
      <c r="G978" s="37" t="s">
        <v>712</v>
      </c>
      <c r="I978" s="37" t="s">
        <v>816</v>
      </c>
      <c r="J978" s="37">
        <v>2009.0</v>
      </c>
      <c r="K978" s="37">
        <v>147.0</v>
      </c>
      <c r="L978" s="37">
        <v>2005.0</v>
      </c>
      <c r="M978" s="37" t="s">
        <v>842</v>
      </c>
      <c r="N978" s="37">
        <v>102.0</v>
      </c>
      <c r="P978" s="37">
        <v>1.0333</v>
      </c>
      <c r="Q978" s="37">
        <v>1.667</v>
      </c>
      <c r="AL978" s="37">
        <v>12.0</v>
      </c>
      <c r="AP978" s="37">
        <v>57.0</v>
      </c>
      <c r="AT978" s="37">
        <v>551.0</v>
      </c>
      <c r="AV978" s="37">
        <v>1660.0</v>
      </c>
      <c r="BC978" s="37">
        <v>1.0</v>
      </c>
      <c r="BE978" s="37">
        <v>1.0</v>
      </c>
      <c r="BK978" s="37" t="s">
        <v>845</v>
      </c>
      <c r="BM978" s="37" t="s">
        <v>844</v>
      </c>
    </row>
    <row r="979">
      <c r="A979" s="37">
        <v>2566.0</v>
      </c>
      <c r="B979" s="37" t="s">
        <v>839</v>
      </c>
      <c r="C979" s="37" t="s">
        <v>123</v>
      </c>
      <c r="D979" s="37" t="s">
        <v>840</v>
      </c>
      <c r="E979" s="37">
        <v>2014.0</v>
      </c>
      <c r="F979" s="37" t="s">
        <v>841</v>
      </c>
      <c r="G979" s="37" t="s">
        <v>712</v>
      </c>
      <c r="I979" s="37" t="s">
        <v>816</v>
      </c>
      <c r="J979" s="37">
        <v>2009.0</v>
      </c>
      <c r="K979" s="37">
        <v>218.0</v>
      </c>
      <c r="L979" s="37">
        <v>2005.0</v>
      </c>
      <c r="M979" s="37" t="s">
        <v>842</v>
      </c>
      <c r="N979" s="37">
        <v>102.0</v>
      </c>
      <c r="P979" s="37">
        <v>1.0333</v>
      </c>
      <c r="Q979" s="37">
        <v>1.667</v>
      </c>
      <c r="AL979" s="37">
        <v>11.0</v>
      </c>
      <c r="AP979" s="37">
        <v>55.0</v>
      </c>
      <c r="AT979" s="37">
        <v>839.0</v>
      </c>
      <c r="AV979" s="37">
        <v>3082.0</v>
      </c>
      <c r="BC979" s="37">
        <v>1.0</v>
      </c>
      <c r="BE979" s="37">
        <v>1.0</v>
      </c>
      <c r="BK979" s="37" t="s">
        <v>846</v>
      </c>
      <c r="BM979" s="37" t="s">
        <v>844</v>
      </c>
    </row>
    <row r="980">
      <c r="A980" s="37">
        <v>2566.0</v>
      </c>
      <c r="B980" s="37" t="s">
        <v>839</v>
      </c>
      <c r="C980" s="37" t="s">
        <v>123</v>
      </c>
      <c r="D980" s="37" t="s">
        <v>840</v>
      </c>
      <c r="E980" s="37">
        <v>2014.0</v>
      </c>
      <c r="F980" s="37" t="s">
        <v>841</v>
      </c>
      <c r="G980" s="37" t="s">
        <v>712</v>
      </c>
      <c r="I980" s="37" t="s">
        <v>816</v>
      </c>
      <c r="J980" s="37">
        <v>2009.0</v>
      </c>
      <c r="K980" s="37">
        <v>149.0</v>
      </c>
      <c r="L980" s="37">
        <v>2005.0</v>
      </c>
      <c r="M980" s="37" t="s">
        <v>842</v>
      </c>
      <c r="N980" s="37">
        <v>102.0</v>
      </c>
      <c r="P980" s="37">
        <v>1.0333</v>
      </c>
      <c r="Q980" s="37">
        <v>1.667</v>
      </c>
      <c r="Z980" s="37">
        <v>1.0</v>
      </c>
      <c r="AL980" s="37">
        <v>17.0</v>
      </c>
      <c r="AP980" s="37">
        <v>69.0</v>
      </c>
      <c r="AT980" s="37">
        <v>534.0</v>
      </c>
      <c r="AV980" s="37">
        <v>1338.0</v>
      </c>
      <c r="BC980" s="37">
        <v>1.0</v>
      </c>
      <c r="BE980" s="37">
        <v>1.0</v>
      </c>
      <c r="BK980" s="37" t="s">
        <v>847</v>
      </c>
      <c r="BM980" s="37" t="s">
        <v>844</v>
      </c>
    </row>
    <row r="981">
      <c r="A981" s="37">
        <v>2566.0</v>
      </c>
      <c r="B981" s="37" t="s">
        <v>839</v>
      </c>
      <c r="C981" s="37" t="s">
        <v>123</v>
      </c>
      <c r="D981" s="37" t="s">
        <v>840</v>
      </c>
      <c r="E981" s="37">
        <v>2014.0</v>
      </c>
      <c r="F981" s="37" t="s">
        <v>841</v>
      </c>
      <c r="G981" s="37" t="s">
        <v>712</v>
      </c>
      <c r="I981" s="37" t="s">
        <v>816</v>
      </c>
      <c r="J981" s="37">
        <v>2009.0</v>
      </c>
      <c r="K981" s="37">
        <v>161.0</v>
      </c>
      <c r="L981" s="37">
        <v>2005.0</v>
      </c>
      <c r="M981" s="37" t="s">
        <v>842</v>
      </c>
      <c r="N981" s="37">
        <v>102.0</v>
      </c>
      <c r="P981" s="37">
        <v>1.0333</v>
      </c>
      <c r="Q981" s="37">
        <v>1.667</v>
      </c>
      <c r="Z981" s="37">
        <v>1.0</v>
      </c>
      <c r="AL981" s="37">
        <v>17.0</v>
      </c>
      <c r="AP981" s="37">
        <v>68.0</v>
      </c>
      <c r="AT981" s="37">
        <v>573.0</v>
      </c>
      <c r="AV981" s="37">
        <v>1685.0</v>
      </c>
      <c r="BC981" s="37">
        <v>1.0</v>
      </c>
      <c r="BE981" s="37">
        <v>1.0</v>
      </c>
      <c r="BK981" s="37" t="s">
        <v>848</v>
      </c>
      <c r="BM981" s="37" t="s">
        <v>844</v>
      </c>
    </row>
    <row r="982">
      <c r="A982" s="37">
        <v>2566.0</v>
      </c>
      <c r="B982" s="37" t="s">
        <v>839</v>
      </c>
      <c r="C982" s="37" t="s">
        <v>123</v>
      </c>
      <c r="D982" s="37" t="s">
        <v>840</v>
      </c>
      <c r="E982" s="37">
        <v>2014.0</v>
      </c>
      <c r="F982" s="37" t="s">
        <v>841</v>
      </c>
      <c r="G982" s="37" t="s">
        <v>712</v>
      </c>
      <c r="I982" s="37" t="s">
        <v>816</v>
      </c>
      <c r="J982" s="37">
        <v>2009.0</v>
      </c>
      <c r="K982" s="37">
        <v>228.0</v>
      </c>
      <c r="L982" s="37">
        <v>2005.0</v>
      </c>
      <c r="M982" s="37" t="s">
        <v>842</v>
      </c>
      <c r="N982" s="37">
        <v>102.0</v>
      </c>
      <c r="P982" s="37">
        <v>1.0333</v>
      </c>
      <c r="Q982" s="37">
        <v>1.667</v>
      </c>
      <c r="Z982" s="37">
        <v>1.0</v>
      </c>
      <c r="AL982" s="37">
        <v>17.0</v>
      </c>
      <c r="AP982" s="37">
        <v>66.0</v>
      </c>
      <c r="AT982" s="37">
        <v>893.0</v>
      </c>
      <c r="AV982" s="37">
        <v>3146.0</v>
      </c>
      <c r="BC982" s="37">
        <v>1.0</v>
      </c>
      <c r="BE982" s="37">
        <v>1.0</v>
      </c>
      <c r="BK982" s="37" t="s">
        <v>849</v>
      </c>
      <c r="BM982" s="37" t="s">
        <v>844</v>
      </c>
    </row>
    <row r="983">
      <c r="A983" s="37">
        <v>966.0</v>
      </c>
      <c r="B983" s="37" t="s">
        <v>850</v>
      </c>
      <c r="C983" s="37" t="s">
        <v>86</v>
      </c>
      <c r="D983" s="37" t="s">
        <v>851</v>
      </c>
      <c r="E983" s="37">
        <v>2018.0</v>
      </c>
      <c r="F983" s="37" t="s">
        <v>852</v>
      </c>
      <c r="G983" s="37" t="s">
        <v>119</v>
      </c>
      <c r="H983" s="37" t="s">
        <v>853</v>
      </c>
      <c r="I983" s="37" t="s">
        <v>816</v>
      </c>
      <c r="J983" s="37">
        <v>2020.0</v>
      </c>
      <c r="K983" s="46">
        <v>10.0</v>
      </c>
      <c r="L983" s="37">
        <v>2010.0</v>
      </c>
      <c r="M983" s="37" t="s">
        <v>854</v>
      </c>
      <c r="P983" s="37">
        <v>1.5</v>
      </c>
      <c r="Q983" s="37">
        <v>1.45</v>
      </c>
      <c r="R983" s="37">
        <v>1.0</v>
      </c>
      <c r="BE983" s="37">
        <v>1.0</v>
      </c>
      <c r="BK983" s="37" t="s">
        <v>855</v>
      </c>
    </row>
    <row r="984">
      <c r="A984" s="37">
        <v>966.0</v>
      </c>
      <c r="B984" s="37" t="s">
        <v>850</v>
      </c>
      <c r="C984" s="37" t="s">
        <v>86</v>
      </c>
      <c r="D984" s="37" t="s">
        <v>851</v>
      </c>
      <c r="E984" s="37">
        <v>2018.0</v>
      </c>
      <c r="F984" s="37" t="s">
        <v>852</v>
      </c>
      <c r="G984" s="37" t="s">
        <v>119</v>
      </c>
      <c r="H984" s="37" t="s">
        <v>853</v>
      </c>
      <c r="I984" s="37" t="s">
        <v>816</v>
      </c>
      <c r="J984" s="37">
        <v>2020.0</v>
      </c>
      <c r="K984" s="46">
        <v>19.0</v>
      </c>
      <c r="L984" s="37">
        <v>2010.0</v>
      </c>
      <c r="M984" s="37" t="s">
        <v>550</v>
      </c>
      <c r="P984" s="37">
        <v>1.5</v>
      </c>
      <c r="Q984" s="37">
        <v>1.45</v>
      </c>
      <c r="R984" s="37">
        <v>1.0</v>
      </c>
      <c r="BE984" s="37">
        <v>1.0</v>
      </c>
      <c r="BK984" s="37" t="s">
        <v>855</v>
      </c>
    </row>
    <row r="985">
      <c r="A985" s="37">
        <v>966.0</v>
      </c>
      <c r="B985" s="37" t="s">
        <v>850</v>
      </c>
      <c r="C985" s="37" t="s">
        <v>86</v>
      </c>
      <c r="D985" s="37" t="s">
        <v>851</v>
      </c>
      <c r="E985" s="37">
        <v>2018.0</v>
      </c>
      <c r="F985" s="37" t="s">
        <v>852</v>
      </c>
      <c r="G985" s="37" t="s">
        <v>119</v>
      </c>
      <c r="H985" s="37" t="s">
        <v>853</v>
      </c>
      <c r="I985" s="37" t="s">
        <v>816</v>
      </c>
      <c r="J985" s="37">
        <v>2020.0</v>
      </c>
      <c r="K985" s="46">
        <v>18.0</v>
      </c>
      <c r="L985" s="37">
        <v>2010.0</v>
      </c>
      <c r="M985" s="37" t="s">
        <v>856</v>
      </c>
      <c r="P985" s="37">
        <v>1.5</v>
      </c>
      <c r="Q985" s="37">
        <v>1.45</v>
      </c>
      <c r="R985" s="37">
        <v>1.0</v>
      </c>
      <c r="BE985" s="37">
        <v>1.0</v>
      </c>
      <c r="BK985" s="37" t="s">
        <v>855</v>
      </c>
    </row>
    <row r="986">
      <c r="A986" s="37">
        <v>966.0</v>
      </c>
      <c r="B986" s="37" t="s">
        <v>850</v>
      </c>
      <c r="C986" s="37" t="s">
        <v>86</v>
      </c>
      <c r="D986" s="37" t="s">
        <v>851</v>
      </c>
      <c r="E986" s="37">
        <v>2018.0</v>
      </c>
      <c r="F986" s="37" t="s">
        <v>852</v>
      </c>
      <c r="G986" s="37" t="s">
        <v>119</v>
      </c>
      <c r="H986" s="37" t="s">
        <v>853</v>
      </c>
      <c r="I986" s="37" t="s">
        <v>816</v>
      </c>
      <c r="J986" s="37">
        <v>2020.0</v>
      </c>
      <c r="K986" s="46">
        <v>12.0</v>
      </c>
      <c r="L986" s="37">
        <v>2010.0</v>
      </c>
      <c r="M986" s="37" t="s">
        <v>857</v>
      </c>
      <c r="P986" s="37">
        <v>1.5</v>
      </c>
      <c r="Q986" s="37">
        <v>1.45</v>
      </c>
      <c r="R986" s="37">
        <v>1.0</v>
      </c>
      <c r="BE986" s="37">
        <v>1.0</v>
      </c>
      <c r="BK986" s="37" t="s">
        <v>855</v>
      </c>
    </row>
    <row r="987">
      <c r="A987" s="37">
        <v>966.0</v>
      </c>
      <c r="B987" s="37" t="s">
        <v>850</v>
      </c>
      <c r="C987" s="37" t="s">
        <v>86</v>
      </c>
      <c r="D987" s="37" t="s">
        <v>851</v>
      </c>
      <c r="E987" s="37">
        <v>2018.0</v>
      </c>
      <c r="F987" s="37" t="s">
        <v>852</v>
      </c>
      <c r="G987" s="37" t="s">
        <v>119</v>
      </c>
      <c r="H987" s="37" t="s">
        <v>853</v>
      </c>
      <c r="I987" s="37" t="s">
        <v>816</v>
      </c>
      <c r="J987" s="37">
        <v>2020.0</v>
      </c>
      <c r="K987" s="46">
        <v>45.0</v>
      </c>
      <c r="L987" s="37">
        <v>2010.0</v>
      </c>
      <c r="M987" s="37" t="s">
        <v>857</v>
      </c>
      <c r="P987" s="37">
        <v>1.5</v>
      </c>
      <c r="Q987" s="37">
        <v>1.45</v>
      </c>
      <c r="R987" s="37">
        <v>1.0</v>
      </c>
      <c r="BE987" s="37">
        <v>1.0</v>
      </c>
      <c r="BK987" s="37" t="s">
        <v>855</v>
      </c>
    </row>
    <row r="988">
      <c r="A988" s="37">
        <v>966.0</v>
      </c>
      <c r="B988" s="37" t="s">
        <v>850</v>
      </c>
      <c r="C988" s="37" t="s">
        <v>86</v>
      </c>
      <c r="D988" s="37" t="s">
        <v>851</v>
      </c>
      <c r="E988" s="37">
        <v>2018.0</v>
      </c>
      <c r="F988" s="37" t="s">
        <v>852</v>
      </c>
      <c r="G988" s="37" t="s">
        <v>119</v>
      </c>
      <c r="H988" s="37" t="s">
        <v>853</v>
      </c>
      <c r="I988" s="37" t="s">
        <v>816</v>
      </c>
      <c r="J988" s="37">
        <v>2050.0</v>
      </c>
      <c r="K988" s="46">
        <v>108.0</v>
      </c>
      <c r="L988" s="37">
        <v>2010.0</v>
      </c>
      <c r="M988" s="37" t="s">
        <v>857</v>
      </c>
      <c r="P988" s="37">
        <v>1.5</v>
      </c>
      <c r="Q988" s="37">
        <v>1.45</v>
      </c>
      <c r="R988" s="37">
        <v>1.0</v>
      </c>
      <c r="BE988" s="37">
        <v>1.0</v>
      </c>
      <c r="BK988" s="37" t="s">
        <v>855</v>
      </c>
    </row>
    <row r="989">
      <c r="A989" s="37">
        <v>966.0</v>
      </c>
      <c r="B989" s="37" t="s">
        <v>850</v>
      </c>
      <c r="C989" s="37" t="s">
        <v>86</v>
      </c>
      <c r="D989" s="37" t="s">
        <v>851</v>
      </c>
      <c r="E989" s="37">
        <v>2018.0</v>
      </c>
      <c r="F989" s="37" t="s">
        <v>852</v>
      </c>
      <c r="G989" s="37" t="s">
        <v>119</v>
      </c>
      <c r="H989" s="37" t="s">
        <v>858</v>
      </c>
      <c r="I989" s="37" t="s">
        <v>816</v>
      </c>
      <c r="J989" s="37">
        <v>2100.0</v>
      </c>
      <c r="K989" s="46">
        <v>157.0</v>
      </c>
      <c r="L989" s="37">
        <v>2010.0</v>
      </c>
      <c r="M989" s="37" t="s">
        <v>859</v>
      </c>
      <c r="P989" s="37">
        <v>1.5</v>
      </c>
      <c r="Q989" s="37">
        <v>1.45</v>
      </c>
      <c r="R989" s="37"/>
      <c r="AX989" s="37">
        <v>1.0</v>
      </c>
      <c r="BE989" s="37">
        <v>1.0</v>
      </c>
      <c r="BK989" s="37" t="s">
        <v>860</v>
      </c>
    </row>
    <row r="990">
      <c r="A990" s="37">
        <v>966.0</v>
      </c>
      <c r="B990" s="37" t="s">
        <v>850</v>
      </c>
      <c r="C990" s="37" t="s">
        <v>86</v>
      </c>
      <c r="D990" s="37" t="s">
        <v>851</v>
      </c>
      <c r="E990" s="37">
        <v>2018.0</v>
      </c>
      <c r="F990" s="37" t="s">
        <v>852</v>
      </c>
      <c r="G990" s="37" t="s">
        <v>119</v>
      </c>
      <c r="H990" s="37" t="s">
        <v>861</v>
      </c>
      <c r="I990" s="37" t="s">
        <v>816</v>
      </c>
      <c r="J990" s="37">
        <v>2100.0</v>
      </c>
      <c r="K990" s="37">
        <v>864.0</v>
      </c>
      <c r="L990" s="37">
        <v>2010.0</v>
      </c>
      <c r="M990" s="37" t="s">
        <v>859</v>
      </c>
      <c r="P990" s="37">
        <v>1.5</v>
      </c>
      <c r="Q990" s="37">
        <v>1.45</v>
      </c>
      <c r="R990" s="37">
        <v>1.0</v>
      </c>
      <c r="AX990" s="37">
        <v>1.0</v>
      </c>
      <c r="BE990" s="37">
        <v>1.0</v>
      </c>
      <c r="BK990" s="37" t="s">
        <v>860</v>
      </c>
    </row>
    <row r="991">
      <c r="A991" s="37">
        <v>966.0</v>
      </c>
      <c r="B991" s="37" t="s">
        <v>850</v>
      </c>
      <c r="C991" s="37" t="s">
        <v>86</v>
      </c>
      <c r="D991" s="37" t="s">
        <v>851</v>
      </c>
      <c r="E991" s="37">
        <v>2018.0</v>
      </c>
      <c r="F991" s="37" t="s">
        <v>852</v>
      </c>
      <c r="G991" s="37" t="s">
        <v>119</v>
      </c>
      <c r="H991" s="37" t="s">
        <v>862</v>
      </c>
      <c r="I991" s="37" t="s">
        <v>816</v>
      </c>
      <c r="J991" s="37">
        <v>2015.0</v>
      </c>
      <c r="K991" s="37">
        <v>13.0</v>
      </c>
      <c r="L991" s="37">
        <v>2010.0</v>
      </c>
      <c r="M991" s="37" t="s">
        <v>859</v>
      </c>
      <c r="P991" s="37">
        <v>1.5</v>
      </c>
      <c r="Q991" s="37">
        <v>1.45</v>
      </c>
      <c r="R991" s="37"/>
      <c r="AX991" s="37">
        <v>1.0</v>
      </c>
      <c r="BK991" s="37" t="s">
        <v>863</v>
      </c>
    </row>
    <row r="992">
      <c r="A992" s="37">
        <v>966.0</v>
      </c>
      <c r="B992" s="37" t="s">
        <v>850</v>
      </c>
      <c r="C992" s="37" t="s">
        <v>86</v>
      </c>
      <c r="D992" s="37" t="s">
        <v>851</v>
      </c>
      <c r="E992" s="37">
        <v>2018.0</v>
      </c>
      <c r="F992" s="37" t="s">
        <v>852</v>
      </c>
      <c r="G992" s="37" t="s">
        <v>119</v>
      </c>
      <c r="H992" s="37" t="s">
        <v>862</v>
      </c>
      <c r="I992" s="37" t="s">
        <v>816</v>
      </c>
      <c r="J992" s="37">
        <v>2100.0</v>
      </c>
      <c r="K992" s="37">
        <v>1192.0</v>
      </c>
      <c r="L992" s="37">
        <v>2010.0</v>
      </c>
      <c r="M992" s="37" t="s">
        <v>859</v>
      </c>
      <c r="P992" s="37">
        <v>1.5</v>
      </c>
      <c r="Q992" s="37">
        <v>1.45</v>
      </c>
      <c r="R992" s="37"/>
      <c r="AX992" s="37">
        <v>1.0</v>
      </c>
      <c r="BK992" s="37" t="s">
        <v>863</v>
      </c>
    </row>
    <row r="993">
      <c r="A993" s="37">
        <v>966.0</v>
      </c>
      <c r="B993" s="37" t="s">
        <v>850</v>
      </c>
      <c r="C993" s="37" t="s">
        <v>86</v>
      </c>
      <c r="D993" s="37" t="s">
        <v>851</v>
      </c>
      <c r="E993" s="37">
        <v>2018.0</v>
      </c>
      <c r="F993" s="37" t="s">
        <v>852</v>
      </c>
      <c r="G993" s="37" t="s">
        <v>119</v>
      </c>
      <c r="H993" s="37" t="s">
        <v>853</v>
      </c>
      <c r="I993" s="37" t="s">
        <v>816</v>
      </c>
      <c r="J993" s="37">
        <v>2020.0</v>
      </c>
      <c r="K993" s="37">
        <v>146.0</v>
      </c>
      <c r="L993" s="37">
        <v>2010.0</v>
      </c>
      <c r="M993" s="37" t="s">
        <v>859</v>
      </c>
      <c r="O993" s="37">
        <v>0.0</v>
      </c>
      <c r="R993" s="37"/>
      <c r="AJ993" s="37">
        <v>-25.0</v>
      </c>
      <c r="AW993" s="37">
        <v>501.0</v>
      </c>
      <c r="AX993" s="37">
        <v>1.0</v>
      </c>
      <c r="BE993" s="37">
        <v>1.0</v>
      </c>
      <c r="BK993" s="37" t="s">
        <v>864</v>
      </c>
    </row>
    <row r="994">
      <c r="A994" s="37">
        <v>966.0</v>
      </c>
      <c r="B994" s="37" t="s">
        <v>850</v>
      </c>
      <c r="C994" s="37" t="s">
        <v>86</v>
      </c>
      <c r="D994" s="37" t="s">
        <v>851</v>
      </c>
      <c r="E994" s="37">
        <v>2018.0</v>
      </c>
      <c r="F994" s="37" t="s">
        <v>852</v>
      </c>
      <c r="G994" s="37" t="s">
        <v>119</v>
      </c>
      <c r="H994" s="37" t="s">
        <v>853</v>
      </c>
      <c r="I994" s="37" t="s">
        <v>816</v>
      </c>
      <c r="J994" s="37">
        <v>2020.0</v>
      </c>
      <c r="K994" s="37">
        <v>37.0</v>
      </c>
      <c r="L994" s="37">
        <v>2010.0</v>
      </c>
      <c r="M994" s="37" t="s">
        <v>859</v>
      </c>
      <c r="O994" s="37">
        <v>1.0</v>
      </c>
      <c r="R994" s="37"/>
      <c r="AX994" s="37">
        <v>1.0</v>
      </c>
      <c r="BE994" s="37">
        <v>1.0</v>
      </c>
      <c r="BK994" s="37" t="s">
        <v>864</v>
      </c>
    </row>
    <row r="995">
      <c r="A995" s="37">
        <v>966.0</v>
      </c>
      <c r="B995" s="37" t="s">
        <v>850</v>
      </c>
      <c r="C995" s="37" t="s">
        <v>86</v>
      </c>
      <c r="D995" s="37" t="s">
        <v>851</v>
      </c>
      <c r="E995" s="37">
        <v>2018.0</v>
      </c>
      <c r="F995" s="37" t="s">
        <v>852</v>
      </c>
      <c r="G995" s="37" t="s">
        <v>119</v>
      </c>
      <c r="H995" s="37" t="s">
        <v>853</v>
      </c>
      <c r="I995" s="37" t="s">
        <v>816</v>
      </c>
      <c r="J995" s="37">
        <v>2020.0</v>
      </c>
      <c r="K995" s="37">
        <v>12.0</v>
      </c>
      <c r="L995" s="37">
        <v>2010.0</v>
      </c>
      <c r="M995" s="37" t="s">
        <v>859</v>
      </c>
      <c r="O995" s="37">
        <v>2.0</v>
      </c>
      <c r="R995" s="37"/>
      <c r="AX995" s="37">
        <v>1.0</v>
      </c>
      <c r="BE995" s="37">
        <v>1.0</v>
      </c>
      <c r="BK995" s="37" t="s">
        <v>864</v>
      </c>
    </row>
    <row r="996">
      <c r="A996" s="37">
        <v>966.0</v>
      </c>
      <c r="B996" s="37" t="s">
        <v>850</v>
      </c>
      <c r="C996" s="37" t="s">
        <v>86</v>
      </c>
      <c r="D996" s="37" t="s">
        <v>851</v>
      </c>
      <c r="E996" s="37">
        <v>2018.0</v>
      </c>
      <c r="F996" s="37" t="s">
        <v>852</v>
      </c>
      <c r="G996" s="37" t="s">
        <v>119</v>
      </c>
      <c r="H996" s="37" t="s">
        <v>853</v>
      </c>
      <c r="I996" s="37" t="s">
        <v>816</v>
      </c>
      <c r="J996" s="37">
        <v>2020.0</v>
      </c>
      <c r="K996" s="37">
        <v>5.0</v>
      </c>
      <c r="L996" s="37">
        <v>2010.0</v>
      </c>
      <c r="M996" s="37" t="s">
        <v>859</v>
      </c>
      <c r="O996" s="37">
        <v>3.0</v>
      </c>
      <c r="R996" s="37"/>
      <c r="AX996" s="37">
        <v>1.0</v>
      </c>
      <c r="BE996" s="37">
        <v>1.0</v>
      </c>
      <c r="BK996" s="37" t="s">
        <v>864</v>
      </c>
    </row>
    <row r="997">
      <c r="A997" s="37">
        <v>966.0</v>
      </c>
      <c r="B997" s="37" t="s">
        <v>850</v>
      </c>
      <c r="C997" s="37" t="s">
        <v>86</v>
      </c>
      <c r="D997" s="37" t="s">
        <v>851</v>
      </c>
      <c r="E997" s="37">
        <v>2018.0</v>
      </c>
      <c r="F997" s="37" t="s">
        <v>852</v>
      </c>
      <c r="G997" s="37" t="s">
        <v>119</v>
      </c>
      <c r="H997" s="37" t="s">
        <v>853</v>
      </c>
      <c r="I997" s="37" t="s">
        <v>816</v>
      </c>
      <c r="J997" s="37">
        <v>2020.0</v>
      </c>
      <c r="K997" s="37">
        <v>3.0</v>
      </c>
      <c r="L997" s="37">
        <v>2010.0</v>
      </c>
      <c r="M997" s="37" t="s">
        <v>859</v>
      </c>
      <c r="O997" s="37">
        <v>4.0</v>
      </c>
      <c r="R997" s="37"/>
      <c r="AX997" s="37">
        <v>1.0</v>
      </c>
      <c r="BE997" s="37">
        <v>1.0</v>
      </c>
      <c r="BK997" s="37" t="s">
        <v>864</v>
      </c>
    </row>
    <row r="998">
      <c r="A998" s="37">
        <v>966.0</v>
      </c>
      <c r="B998" s="37" t="s">
        <v>850</v>
      </c>
      <c r="C998" s="37" t="s">
        <v>86</v>
      </c>
      <c r="D998" s="37" t="s">
        <v>851</v>
      </c>
      <c r="E998" s="37">
        <v>2018.0</v>
      </c>
      <c r="F998" s="37" t="s">
        <v>852</v>
      </c>
      <c r="G998" s="37" t="s">
        <v>119</v>
      </c>
      <c r="H998" s="37" t="s">
        <v>853</v>
      </c>
      <c r="I998" s="37" t="s">
        <v>816</v>
      </c>
      <c r="J998" s="37">
        <v>2020.0</v>
      </c>
      <c r="K998" s="37">
        <v>2.0</v>
      </c>
      <c r="L998" s="37">
        <v>2010.0</v>
      </c>
      <c r="M998" s="37" t="s">
        <v>859</v>
      </c>
      <c r="O998" s="37">
        <v>5.0</v>
      </c>
      <c r="R998" s="37"/>
      <c r="AX998" s="37">
        <v>1.0</v>
      </c>
      <c r="BE998" s="37">
        <v>1.0</v>
      </c>
      <c r="BK998" s="37" t="s">
        <v>864</v>
      </c>
    </row>
    <row r="999">
      <c r="A999" s="37">
        <v>803.0</v>
      </c>
      <c r="B999" s="37" t="s">
        <v>865</v>
      </c>
      <c r="C999" s="37" t="s">
        <v>86</v>
      </c>
      <c r="D999" s="37" t="s">
        <v>627</v>
      </c>
      <c r="E999" s="37">
        <v>2019.0</v>
      </c>
      <c r="F999" s="37" t="s">
        <v>866</v>
      </c>
      <c r="G999" s="37" t="s">
        <v>261</v>
      </c>
      <c r="I999" s="37" t="s">
        <v>816</v>
      </c>
      <c r="J999" s="37">
        <v>2020.0</v>
      </c>
      <c r="K999" s="37">
        <v>19.1</v>
      </c>
      <c r="L999" s="37">
        <v>2005.0</v>
      </c>
      <c r="M999" s="37" t="s">
        <v>80</v>
      </c>
      <c r="N999" s="37">
        <v>21.1</v>
      </c>
      <c r="P999" s="37">
        <v>1.5</v>
      </c>
      <c r="Q999" s="37">
        <v>1.45</v>
      </c>
      <c r="AD999" s="37">
        <v>1.0</v>
      </c>
      <c r="BK999" s="37" t="s">
        <v>243</v>
      </c>
      <c r="BM999" s="37" t="s">
        <v>867</v>
      </c>
    </row>
    <row r="1000">
      <c r="A1000" s="37">
        <v>803.0</v>
      </c>
      <c r="B1000" s="37" t="s">
        <v>865</v>
      </c>
      <c r="C1000" s="37" t="s">
        <v>86</v>
      </c>
      <c r="D1000" s="37" t="s">
        <v>627</v>
      </c>
      <c r="E1000" s="37">
        <v>2019.0</v>
      </c>
      <c r="F1000" s="37" t="s">
        <v>866</v>
      </c>
      <c r="G1000" s="37" t="s">
        <v>261</v>
      </c>
      <c r="I1000" s="37" t="s">
        <v>816</v>
      </c>
      <c r="J1000" s="37">
        <v>2020.0</v>
      </c>
      <c r="K1000" s="37">
        <v>17.1</v>
      </c>
      <c r="L1000" s="37">
        <v>2005.0</v>
      </c>
      <c r="M1000" s="37" t="s">
        <v>80</v>
      </c>
      <c r="N1000" s="37">
        <v>21.1</v>
      </c>
      <c r="P1000" s="37">
        <v>1.5</v>
      </c>
      <c r="Q1000" s="37">
        <v>1.45</v>
      </c>
      <c r="AD1000" s="37">
        <v>1.0</v>
      </c>
      <c r="BK1000" s="37" t="s">
        <v>243</v>
      </c>
      <c r="BM1000" s="37" t="s">
        <v>868</v>
      </c>
    </row>
    <row r="1001">
      <c r="A1001" s="37">
        <v>803.0</v>
      </c>
      <c r="B1001" s="37" t="s">
        <v>865</v>
      </c>
      <c r="C1001" s="37" t="s">
        <v>86</v>
      </c>
      <c r="D1001" s="37" t="s">
        <v>627</v>
      </c>
      <c r="E1001" s="37">
        <v>2019.0</v>
      </c>
      <c r="F1001" s="37" t="s">
        <v>866</v>
      </c>
      <c r="G1001" s="37" t="s">
        <v>261</v>
      </c>
      <c r="I1001" s="37" t="s">
        <v>816</v>
      </c>
      <c r="J1001" s="37">
        <v>2020.0</v>
      </c>
      <c r="K1001" s="37">
        <v>15.0</v>
      </c>
      <c r="L1001" s="37">
        <v>2005.0</v>
      </c>
      <c r="M1001" s="37" t="s">
        <v>80</v>
      </c>
      <c r="N1001" s="37">
        <v>21.1</v>
      </c>
      <c r="P1001" s="37">
        <v>1.5</v>
      </c>
      <c r="Q1001" s="37">
        <v>1.45</v>
      </c>
      <c r="AD1001" s="37">
        <v>1.0</v>
      </c>
      <c r="BK1001" s="37" t="s">
        <v>243</v>
      </c>
      <c r="BM1001" s="37" t="s">
        <v>869</v>
      </c>
    </row>
    <row r="1002">
      <c r="A1002" s="37">
        <v>803.0</v>
      </c>
      <c r="B1002" s="37" t="s">
        <v>865</v>
      </c>
      <c r="C1002" s="37" t="s">
        <v>86</v>
      </c>
      <c r="D1002" s="37" t="s">
        <v>627</v>
      </c>
      <c r="E1002" s="37">
        <v>2019.0</v>
      </c>
      <c r="F1002" s="37" t="s">
        <v>866</v>
      </c>
      <c r="G1002" s="37" t="s">
        <v>261</v>
      </c>
      <c r="I1002" s="37" t="s">
        <v>816</v>
      </c>
      <c r="J1002" s="37">
        <v>2020.0</v>
      </c>
      <c r="K1002" s="37">
        <v>12.9</v>
      </c>
      <c r="L1002" s="37">
        <v>2005.0</v>
      </c>
      <c r="M1002" s="37" t="s">
        <v>80</v>
      </c>
      <c r="N1002" s="37">
        <v>21.1</v>
      </c>
      <c r="P1002" s="37">
        <v>1.5</v>
      </c>
      <c r="Q1002" s="37">
        <v>1.45</v>
      </c>
      <c r="AD1002" s="37">
        <v>1.0</v>
      </c>
      <c r="BK1002" s="37" t="s">
        <v>243</v>
      </c>
      <c r="BM1002" s="37" t="s">
        <v>870</v>
      </c>
    </row>
    <row r="1003">
      <c r="A1003" s="37">
        <v>803.0</v>
      </c>
      <c r="B1003" s="37" t="s">
        <v>865</v>
      </c>
      <c r="C1003" s="37" t="s">
        <v>86</v>
      </c>
      <c r="D1003" s="37" t="s">
        <v>627</v>
      </c>
      <c r="E1003" s="37">
        <v>2019.0</v>
      </c>
      <c r="F1003" s="37" t="s">
        <v>866</v>
      </c>
      <c r="G1003" s="37" t="s">
        <v>261</v>
      </c>
      <c r="I1003" s="37" t="s">
        <v>816</v>
      </c>
      <c r="J1003" s="37">
        <v>2020.0</v>
      </c>
      <c r="K1003" s="37">
        <v>10.8</v>
      </c>
      <c r="L1003" s="37">
        <v>2005.0</v>
      </c>
      <c r="M1003" s="37" t="s">
        <v>80</v>
      </c>
      <c r="N1003" s="37">
        <v>21.1</v>
      </c>
      <c r="P1003" s="37">
        <v>1.5</v>
      </c>
      <c r="Q1003" s="37">
        <v>1.45</v>
      </c>
      <c r="AD1003" s="37">
        <v>1.0</v>
      </c>
      <c r="BK1003" s="37" t="s">
        <v>243</v>
      </c>
      <c r="BM1003" s="37" t="s">
        <v>871</v>
      </c>
    </row>
    <row r="1004">
      <c r="A1004" s="37">
        <v>803.0</v>
      </c>
      <c r="B1004" s="37" t="s">
        <v>865</v>
      </c>
      <c r="C1004" s="37" t="s">
        <v>86</v>
      </c>
      <c r="D1004" s="37" t="s">
        <v>627</v>
      </c>
      <c r="E1004" s="37">
        <v>2019.0</v>
      </c>
      <c r="F1004" s="37" t="s">
        <v>866</v>
      </c>
      <c r="G1004" s="37" t="s">
        <v>261</v>
      </c>
      <c r="I1004" s="37" t="s">
        <v>816</v>
      </c>
      <c r="J1004" s="37">
        <v>2020.0</v>
      </c>
      <c r="K1004" s="37">
        <v>8.7</v>
      </c>
      <c r="L1004" s="37">
        <v>2005.0</v>
      </c>
      <c r="M1004" s="37" t="s">
        <v>80</v>
      </c>
      <c r="N1004" s="37">
        <v>21.1</v>
      </c>
      <c r="P1004" s="37">
        <v>1.5</v>
      </c>
      <c r="Q1004" s="37">
        <v>1.45</v>
      </c>
      <c r="AD1004" s="37">
        <v>1.0</v>
      </c>
      <c r="BK1004" s="37" t="s">
        <v>243</v>
      </c>
      <c r="BM1004" s="37" t="s">
        <v>872</v>
      </c>
    </row>
    <row r="1005">
      <c r="A1005" s="37">
        <v>803.0</v>
      </c>
      <c r="B1005" s="37" t="s">
        <v>865</v>
      </c>
      <c r="C1005" s="37" t="s">
        <v>86</v>
      </c>
      <c r="D1005" s="37" t="s">
        <v>627</v>
      </c>
      <c r="E1005" s="37">
        <v>2019.0</v>
      </c>
      <c r="F1005" s="37" t="s">
        <v>866</v>
      </c>
      <c r="G1005" s="37" t="s">
        <v>261</v>
      </c>
      <c r="I1005" s="37" t="s">
        <v>816</v>
      </c>
      <c r="J1005" s="37">
        <v>2020.0</v>
      </c>
      <c r="K1005" s="37">
        <v>6.6</v>
      </c>
      <c r="L1005" s="37">
        <v>2005.0</v>
      </c>
      <c r="M1005" s="37" t="s">
        <v>80</v>
      </c>
      <c r="N1005" s="37">
        <v>21.1</v>
      </c>
      <c r="P1005" s="37">
        <v>1.5</v>
      </c>
      <c r="Q1005" s="37">
        <v>1.45</v>
      </c>
      <c r="AD1005" s="37">
        <v>1.0</v>
      </c>
      <c r="BK1005" s="37" t="s">
        <v>243</v>
      </c>
      <c r="BM1005" s="37" t="s">
        <v>873</v>
      </c>
    </row>
    <row r="1006">
      <c r="A1006" s="37">
        <v>803.0</v>
      </c>
      <c r="B1006" s="37" t="s">
        <v>865</v>
      </c>
      <c r="C1006" s="37" t="s">
        <v>86</v>
      </c>
      <c r="D1006" s="37" t="s">
        <v>627</v>
      </c>
      <c r="E1006" s="37">
        <v>2019.0</v>
      </c>
      <c r="F1006" s="37" t="s">
        <v>866</v>
      </c>
      <c r="G1006" s="37" t="s">
        <v>261</v>
      </c>
      <c r="I1006" s="37" t="s">
        <v>816</v>
      </c>
      <c r="J1006" s="37">
        <v>2020.0</v>
      </c>
      <c r="K1006" s="37">
        <v>4.4</v>
      </c>
      <c r="L1006" s="37">
        <v>2005.0</v>
      </c>
      <c r="M1006" s="37" t="s">
        <v>80</v>
      </c>
      <c r="N1006" s="37">
        <v>21.1</v>
      </c>
      <c r="P1006" s="37">
        <v>1.5</v>
      </c>
      <c r="Q1006" s="37">
        <v>1.45</v>
      </c>
      <c r="AD1006" s="37">
        <v>1.0</v>
      </c>
      <c r="BK1006" s="37" t="s">
        <v>243</v>
      </c>
      <c r="BM1006" s="37" t="s">
        <v>874</v>
      </c>
    </row>
    <row r="1007">
      <c r="A1007" s="37">
        <v>803.0</v>
      </c>
      <c r="B1007" s="37" t="s">
        <v>865</v>
      </c>
      <c r="C1007" s="37" t="s">
        <v>86</v>
      </c>
      <c r="D1007" s="37" t="s">
        <v>627</v>
      </c>
      <c r="E1007" s="37">
        <v>2019.0</v>
      </c>
      <c r="F1007" s="37" t="s">
        <v>866</v>
      </c>
      <c r="G1007" s="37" t="s">
        <v>261</v>
      </c>
      <c r="I1007" s="37" t="s">
        <v>816</v>
      </c>
      <c r="J1007" s="37">
        <v>2020.0</v>
      </c>
      <c r="K1007" s="37">
        <v>2.2</v>
      </c>
      <c r="L1007" s="37">
        <v>2005.0</v>
      </c>
      <c r="M1007" s="37" t="s">
        <v>80</v>
      </c>
      <c r="N1007" s="37">
        <v>21.1</v>
      </c>
      <c r="P1007" s="37">
        <v>1.5</v>
      </c>
      <c r="Q1007" s="37">
        <v>1.45</v>
      </c>
      <c r="AD1007" s="37">
        <v>1.0</v>
      </c>
      <c r="BK1007" s="37" t="s">
        <v>243</v>
      </c>
      <c r="BM1007" s="37" t="s">
        <v>875</v>
      </c>
    </row>
    <row r="1008">
      <c r="A1008" s="37">
        <v>803.0</v>
      </c>
      <c r="B1008" s="37" t="s">
        <v>865</v>
      </c>
      <c r="C1008" s="37" t="s">
        <v>86</v>
      </c>
      <c r="D1008" s="37" t="s">
        <v>627</v>
      </c>
      <c r="E1008" s="37">
        <v>2019.0</v>
      </c>
      <c r="F1008" s="37" t="s">
        <v>866</v>
      </c>
      <c r="G1008" s="37" t="s">
        <v>261</v>
      </c>
      <c r="I1008" s="37" t="s">
        <v>816</v>
      </c>
      <c r="J1008" s="37">
        <v>2020.0</v>
      </c>
      <c r="K1008" s="37">
        <v>24.7</v>
      </c>
      <c r="L1008" s="37">
        <v>2005.0</v>
      </c>
      <c r="M1008" s="37" t="s">
        <v>80</v>
      </c>
      <c r="N1008" s="37">
        <v>26.7</v>
      </c>
      <c r="P1008" s="37">
        <v>1.5</v>
      </c>
      <c r="Q1008" s="37">
        <v>1.45</v>
      </c>
      <c r="R1008" s="37">
        <v>1.0</v>
      </c>
      <c r="AD1008" s="37">
        <v>1.0</v>
      </c>
      <c r="BK1008" s="37" t="s">
        <v>876</v>
      </c>
      <c r="BM1008" s="37" t="s">
        <v>867</v>
      </c>
    </row>
    <row r="1009">
      <c r="A1009" s="37">
        <v>803.0</v>
      </c>
      <c r="B1009" s="37" t="s">
        <v>865</v>
      </c>
      <c r="C1009" s="37" t="s">
        <v>86</v>
      </c>
      <c r="D1009" s="37" t="s">
        <v>627</v>
      </c>
      <c r="E1009" s="37">
        <v>2019.0</v>
      </c>
      <c r="F1009" s="37" t="s">
        <v>866</v>
      </c>
      <c r="G1009" s="37" t="s">
        <v>261</v>
      </c>
      <c r="I1009" s="37" t="s">
        <v>816</v>
      </c>
      <c r="J1009" s="37">
        <v>2020.0</v>
      </c>
      <c r="K1009" s="37">
        <v>16.2</v>
      </c>
      <c r="L1009" s="37">
        <v>2005.0</v>
      </c>
      <c r="M1009" s="37" t="s">
        <v>80</v>
      </c>
      <c r="N1009" s="37">
        <v>26.7</v>
      </c>
      <c r="P1009" s="37">
        <v>1.5</v>
      </c>
      <c r="Q1009" s="37">
        <v>1.45</v>
      </c>
      <c r="R1009" s="37">
        <v>1.0</v>
      </c>
      <c r="AD1009" s="37">
        <v>1.0</v>
      </c>
      <c r="BK1009" s="37" t="s">
        <v>876</v>
      </c>
      <c r="BM1009" s="37" t="s">
        <v>871</v>
      </c>
    </row>
    <row r="1010">
      <c r="A1010" s="37">
        <v>803.0</v>
      </c>
      <c r="B1010" s="37" t="s">
        <v>865</v>
      </c>
      <c r="C1010" s="37" t="s">
        <v>86</v>
      </c>
      <c r="D1010" s="37" t="s">
        <v>627</v>
      </c>
      <c r="E1010" s="37">
        <v>2019.0</v>
      </c>
      <c r="F1010" s="37" t="s">
        <v>866</v>
      </c>
      <c r="G1010" s="37" t="s">
        <v>261</v>
      </c>
      <c r="I1010" s="37" t="s">
        <v>816</v>
      </c>
      <c r="J1010" s="37">
        <v>2020.0</v>
      </c>
      <c r="K1010" s="37">
        <v>22.3</v>
      </c>
      <c r="L1010" s="37">
        <v>2005.0</v>
      </c>
      <c r="M1010" s="37" t="s">
        <v>877</v>
      </c>
      <c r="N1010" s="37">
        <v>24.7</v>
      </c>
      <c r="P1010" s="37">
        <v>1.5</v>
      </c>
      <c r="Q1010" s="37">
        <v>1.45</v>
      </c>
      <c r="AD1010" s="37">
        <v>1.0</v>
      </c>
      <c r="BK1010" s="37" t="s">
        <v>876</v>
      </c>
      <c r="BM1010" s="37" t="s">
        <v>867</v>
      </c>
    </row>
    <row r="1011">
      <c r="A1011" s="37">
        <v>803.0</v>
      </c>
      <c r="B1011" s="37" t="s">
        <v>865</v>
      </c>
      <c r="C1011" s="37" t="s">
        <v>86</v>
      </c>
      <c r="D1011" s="37" t="s">
        <v>627</v>
      </c>
      <c r="E1011" s="37">
        <v>2019.0</v>
      </c>
      <c r="F1011" s="37" t="s">
        <v>866</v>
      </c>
      <c r="G1011" s="37" t="s">
        <v>261</v>
      </c>
      <c r="I1011" s="37" t="s">
        <v>816</v>
      </c>
      <c r="J1011" s="37">
        <v>2020.0</v>
      </c>
      <c r="K1011" s="37">
        <v>16.2</v>
      </c>
      <c r="L1011" s="37">
        <v>2005.0</v>
      </c>
      <c r="M1011" s="37" t="s">
        <v>877</v>
      </c>
      <c r="N1011" s="37">
        <v>12.6</v>
      </c>
      <c r="P1011" s="37">
        <v>1.5</v>
      </c>
      <c r="Q1011" s="37">
        <v>1.45</v>
      </c>
      <c r="AD1011" s="37">
        <v>1.0</v>
      </c>
      <c r="BK1011" s="37" t="s">
        <v>876</v>
      </c>
      <c r="BM1011" s="37" t="s">
        <v>871</v>
      </c>
    </row>
    <row r="1012">
      <c r="A1012" s="37">
        <v>803.0</v>
      </c>
      <c r="B1012" s="37" t="s">
        <v>865</v>
      </c>
      <c r="C1012" s="37" t="s">
        <v>86</v>
      </c>
      <c r="D1012" s="37" t="s">
        <v>627</v>
      </c>
      <c r="E1012" s="37">
        <v>2019.0</v>
      </c>
      <c r="F1012" s="37" t="s">
        <v>866</v>
      </c>
      <c r="G1012" s="37" t="s">
        <v>261</v>
      </c>
      <c r="I1012" s="37" t="s">
        <v>816</v>
      </c>
      <c r="J1012" s="37">
        <v>2020.0</v>
      </c>
      <c r="K1012" s="37">
        <v>83.7</v>
      </c>
      <c r="L1012" s="37">
        <v>2005.0</v>
      </c>
      <c r="M1012" s="37" t="s">
        <v>80</v>
      </c>
      <c r="N1012" s="37">
        <v>91.3</v>
      </c>
      <c r="P1012" s="37">
        <v>0.1</v>
      </c>
      <c r="Q1012" s="37">
        <v>1.0</v>
      </c>
      <c r="AD1012" s="37">
        <v>1.0</v>
      </c>
      <c r="BK1012" s="37" t="s">
        <v>876</v>
      </c>
      <c r="BM1012" s="37" t="s">
        <v>867</v>
      </c>
    </row>
    <row r="1013">
      <c r="A1013" s="37">
        <v>803.0</v>
      </c>
      <c r="B1013" s="37" t="s">
        <v>865</v>
      </c>
      <c r="C1013" s="37" t="s">
        <v>86</v>
      </c>
      <c r="D1013" s="37" t="s">
        <v>627</v>
      </c>
      <c r="E1013" s="37">
        <v>2019.0</v>
      </c>
      <c r="F1013" s="37" t="s">
        <v>866</v>
      </c>
      <c r="G1013" s="37" t="s">
        <v>261</v>
      </c>
      <c r="I1013" s="37" t="s">
        <v>816</v>
      </c>
      <c r="J1013" s="37">
        <v>2020.0</v>
      </c>
      <c r="K1013" s="37">
        <v>51.1</v>
      </c>
      <c r="L1013" s="37">
        <v>2005.0</v>
      </c>
      <c r="M1013" s="37" t="s">
        <v>80</v>
      </c>
      <c r="N1013" s="37">
        <v>91.3</v>
      </c>
      <c r="P1013" s="37">
        <v>0.1</v>
      </c>
      <c r="Q1013" s="37">
        <v>1.0</v>
      </c>
      <c r="AD1013" s="37">
        <v>1.0</v>
      </c>
      <c r="BK1013" s="37" t="s">
        <v>876</v>
      </c>
      <c r="BM1013" s="37" t="s">
        <v>871</v>
      </c>
    </row>
    <row r="1014">
      <c r="A1014" s="37">
        <v>786.0</v>
      </c>
      <c r="B1014" s="37" t="s">
        <v>878</v>
      </c>
      <c r="C1014" s="37" t="s">
        <v>879</v>
      </c>
      <c r="D1014" s="37" t="s">
        <v>880</v>
      </c>
      <c r="E1014" s="37">
        <v>2019.0</v>
      </c>
      <c r="F1014" s="37" t="s">
        <v>881</v>
      </c>
      <c r="H1014" s="37" t="s">
        <v>882</v>
      </c>
      <c r="I1014" s="37" t="s">
        <v>816</v>
      </c>
      <c r="J1014" s="37">
        <v>2010.0</v>
      </c>
      <c r="K1014" s="37">
        <v>5.454545455</v>
      </c>
      <c r="L1014" s="37">
        <v>2010.0</v>
      </c>
      <c r="M1014" s="37" t="s">
        <v>80</v>
      </c>
      <c r="N1014" s="37"/>
      <c r="O1014" s="37">
        <v>1.5</v>
      </c>
      <c r="V1014" s="37"/>
      <c r="W1014" s="37">
        <v>1.0</v>
      </c>
      <c r="BK1014" s="37" t="s">
        <v>406</v>
      </c>
      <c r="BM1014" s="37" t="s">
        <v>883</v>
      </c>
    </row>
    <row r="1015">
      <c r="A1015" s="37">
        <v>786.0</v>
      </c>
      <c r="B1015" s="37" t="s">
        <v>878</v>
      </c>
      <c r="C1015" s="37" t="s">
        <v>879</v>
      </c>
      <c r="D1015" s="37" t="s">
        <v>880</v>
      </c>
      <c r="E1015" s="37">
        <v>2019.0</v>
      </c>
      <c r="F1015" s="37" t="s">
        <v>881</v>
      </c>
      <c r="H1015" s="37" t="s">
        <v>882</v>
      </c>
      <c r="I1015" s="37" t="s">
        <v>816</v>
      </c>
      <c r="J1015" s="37">
        <v>2020.0</v>
      </c>
      <c r="K1015" s="37">
        <v>5.454545455</v>
      </c>
      <c r="L1015" s="37">
        <v>2010.0</v>
      </c>
      <c r="M1015" s="37" t="s">
        <v>80</v>
      </c>
      <c r="N1015" s="37"/>
      <c r="O1015" s="37">
        <v>1.5</v>
      </c>
      <c r="V1015" s="37"/>
      <c r="W1015" s="37">
        <v>1.0</v>
      </c>
      <c r="BK1015" s="37" t="s">
        <v>406</v>
      </c>
      <c r="BM1015" s="37" t="s">
        <v>883</v>
      </c>
    </row>
    <row r="1016">
      <c r="A1016" s="37">
        <v>786.0</v>
      </c>
      <c r="B1016" s="37" t="s">
        <v>878</v>
      </c>
      <c r="C1016" s="37" t="s">
        <v>879</v>
      </c>
      <c r="D1016" s="37" t="s">
        <v>880</v>
      </c>
      <c r="E1016" s="37">
        <v>2019.0</v>
      </c>
      <c r="F1016" s="37" t="s">
        <v>881</v>
      </c>
      <c r="H1016" s="37" t="s">
        <v>882</v>
      </c>
      <c r="I1016" s="37" t="s">
        <v>816</v>
      </c>
      <c r="J1016" s="37">
        <v>2030.0</v>
      </c>
      <c r="K1016" s="37">
        <v>5.454545455</v>
      </c>
      <c r="L1016" s="37">
        <v>2010.0</v>
      </c>
      <c r="M1016" s="37" t="s">
        <v>80</v>
      </c>
      <c r="O1016" s="37">
        <v>1.5</v>
      </c>
      <c r="V1016" s="37"/>
      <c r="W1016" s="37">
        <v>1.0</v>
      </c>
      <c r="BK1016" s="37" t="s">
        <v>406</v>
      </c>
      <c r="BM1016" s="37" t="s">
        <v>883</v>
      </c>
    </row>
    <row r="1017">
      <c r="A1017" s="37">
        <v>786.0</v>
      </c>
      <c r="B1017" s="37" t="s">
        <v>878</v>
      </c>
      <c r="C1017" s="37" t="s">
        <v>879</v>
      </c>
      <c r="D1017" s="37" t="s">
        <v>880</v>
      </c>
      <c r="E1017" s="37">
        <v>2019.0</v>
      </c>
      <c r="F1017" s="37" t="s">
        <v>881</v>
      </c>
      <c r="H1017" s="37" t="s">
        <v>882</v>
      </c>
      <c r="I1017" s="37" t="s">
        <v>816</v>
      </c>
      <c r="J1017" s="37">
        <v>2040.0</v>
      </c>
      <c r="K1017" s="37">
        <v>5.454545455</v>
      </c>
      <c r="L1017" s="37">
        <v>2010.0</v>
      </c>
      <c r="M1017" s="37" t="s">
        <v>80</v>
      </c>
      <c r="O1017" s="37">
        <v>1.5</v>
      </c>
      <c r="V1017" s="37"/>
      <c r="W1017" s="37">
        <v>1.0</v>
      </c>
      <c r="BK1017" s="37" t="s">
        <v>406</v>
      </c>
      <c r="BM1017" s="37" t="s">
        <v>883</v>
      </c>
    </row>
    <row r="1018">
      <c r="A1018" s="37">
        <v>786.0</v>
      </c>
      <c r="B1018" s="37" t="s">
        <v>878</v>
      </c>
      <c r="C1018" s="37" t="s">
        <v>879</v>
      </c>
      <c r="D1018" s="37" t="s">
        <v>880</v>
      </c>
      <c r="E1018" s="37">
        <v>2019.0</v>
      </c>
      <c r="F1018" s="37" t="s">
        <v>881</v>
      </c>
      <c r="H1018" s="37" t="s">
        <v>882</v>
      </c>
      <c r="I1018" s="37" t="s">
        <v>816</v>
      </c>
      <c r="J1018" s="37">
        <v>2050.0</v>
      </c>
      <c r="K1018" s="37">
        <v>5.454545455</v>
      </c>
      <c r="L1018" s="37">
        <v>2010.0</v>
      </c>
      <c r="M1018" s="37" t="s">
        <v>80</v>
      </c>
      <c r="O1018" s="37">
        <v>1.5</v>
      </c>
      <c r="V1018" s="37"/>
      <c r="W1018" s="37">
        <v>1.0</v>
      </c>
      <c r="BK1018" s="37" t="s">
        <v>406</v>
      </c>
      <c r="BM1018" s="37" t="s">
        <v>883</v>
      </c>
    </row>
    <row r="1019">
      <c r="A1019" s="37">
        <v>786.0</v>
      </c>
      <c r="B1019" s="37" t="s">
        <v>878</v>
      </c>
      <c r="C1019" s="37" t="s">
        <v>879</v>
      </c>
      <c r="D1019" s="37" t="s">
        <v>880</v>
      </c>
      <c r="E1019" s="37">
        <v>2019.0</v>
      </c>
      <c r="F1019" s="37" t="s">
        <v>881</v>
      </c>
      <c r="H1019" s="37" t="s">
        <v>882</v>
      </c>
      <c r="I1019" s="37" t="s">
        <v>816</v>
      </c>
      <c r="J1019" s="37">
        <v>2060.0</v>
      </c>
      <c r="K1019" s="37">
        <v>5.454545455</v>
      </c>
      <c r="L1019" s="37">
        <v>2010.0</v>
      </c>
      <c r="M1019" s="37" t="s">
        <v>80</v>
      </c>
      <c r="O1019" s="37">
        <v>1.5</v>
      </c>
      <c r="V1019" s="37"/>
      <c r="W1019" s="37">
        <v>1.0</v>
      </c>
      <c r="BK1019" s="37" t="s">
        <v>406</v>
      </c>
      <c r="BM1019" s="37" t="s">
        <v>883</v>
      </c>
    </row>
    <row r="1020">
      <c r="A1020" s="37">
        <v>786.0</v>
      </c>
      <c r="B1020" s="37" t="s">
        <v>878</v>
      </c>
      <c r="C1020" s="37" t="s">
        <v>879</v>
      </c>
      <c r="D1020" s="37" t="s">
        <v>880</v>
      </c>
      <c r="E1020" s="37">
        <v>2019.0</v>
      </c>
      <c r="F1020" s="37" t="s">
        <v>881</v>
      </c>
      <c r="H1020" s="37" t="s">
        <v>882</v>
      </c>
      <c r="I1020" s="37" t="s">
        <v>816</v>
      </c>
      <c r="J1020" s="37">
        <v>2070.0</v>
      </c>
      <c r="K1020" s="37">
        <v>5.454545455</v>
      </c>
      <c r="L1020" s="37">
        <v>2010.0</v>
      </c>
      <c r="M1020" s="37" t="s">
        <v>80</v>
      </c>
      <c r="O1020" s="37">
        <v>1.5</v>
      </c>
      <c r="V1020" s="37"/>
      <c r="W1020" s="37">
        <v>1.0</v>
      </c>
      <c r="BK1020" s="37" t="s">
        <v>406</v>
      </c>
      <c r="BM1020" s="37" t="s">
        <v>883</v>
      </c>
    </row>
    <row r="1021">
      <c r="A1021" s="37">
        <v>786.0</v>
      </c>
      <c r="B1021" s="37" t="s">
        <v>878</v>
      </c>
      <c r="C1021" s="37" t="s">
        <v>879</v>
      </c>
      <c r="D1021" s="37" t="s">
        <v>880</v>
      </c>
      <c r="E1021" s="37">
        <v>2019.0</v>
      </c>
      <c r="F1021" s="37" t="s">
        <v>881</v>
      </c>
      <c r="H1021" s="37" t="s">
        <v>882</v>
      </c>
      <c r="I1021" s="37" t="s">
        <v>816</v>
      </c>
      <c r="J1021" s="37">
        <v>2080.0</v>
      </c>
      <c r="K1021" s="37">
        <v>5.454545455</v>
      </c>
      <c r="L1021" s="37">
        <v>2010.0</v>
      </c>
      <c r="M1021" s="37" t="s">
        <v>80</v>
      </c>
      <c r="O1021" s="37">
        <v>1.5</v>
      </c>
      <c r="V1021" s="37"/>
      <c r="W1021" s="37">
        <v>1.0</v>
      </c>
      <c r="BK1021" s="37" t="s">
        <v>406</v>
      </c>
      <c r="BM1021" s="37" t="s">
        <v>883</v>
      </c>
    </row>
    <row r="1022">
      <c r="A1022" s="37">
        <v>786.0</v>
      </c>
      <c r="B1022" s="37" t="s">
        <v>878</v>
      </c>
      <c r="C1022" s="37" t="s">
        <v>879</v>
      </c>
      <c r="D1022" s="37" t="s">
        <v>880</v>
      </c>
      <c r="E1022" s="37">
        <v>2019.0</v>
      </c>
      <c r="F1022" s="37" t="s">
        <v>881</v>
      </c>
      <c r="H1022" s="37" t="s">
        <v>882</v>
      </c>
      <c r="I1022" s="37" t="s">
        <v>816</v>
      </c>
      <c r="J1022" s="37">
        <v>2090.0</v>
      </c>
      <c r="K1022" s="37">
        <v>5.454545455</v>
      </c>
      <c r="L1022" s="37">
        <v>2010.0</v>
      </c>
      <c r="M1022" s="37" t="s">
        <v>80</v>
      </c>
      <c r="O1022" s="37">
        <v>1.5</v>
      </c>
      <c r="V1022" s="37"/>
      <c r="W1022" s="37">
        <v>1.0</v>
      </c>
      <c r="BK1022" s="37" t="s">
        <v>406</v>
      </c>
      <c r="BM1022" s="37" t="s">
        <v>883</v>
      </c>
    </row>
    <row r="1023">
      <c r="A1023" s="37">
        <v>786.0</v>
      </c>
      <c r="B1023" s="37" t="s">
        <v>878</v>
      </c>
      <c r="C1023" s="37" t="s">
        <v>879</v>
      </c>
      <c r="D1023" s="37" t="s">
        <v>880</v>
      </c>
      <c r="E1023" s="37">
        <v>2019.0</v>
      </c>
      <c r="F1023" s="37" t="s">
        <v>881</v>
      </c>
      <c r="H1023" s="37" t="s">
        <v>882</v>
      </c>
      <c r="I1023" s="37" t="s">
        <v>816</v>
      </c>
      <c r="J1023" s="37">
        <v>2100.0</v>
      </c>
      <c r="K1023" s="37">
        <v>5.454545455</v>
      </c>
      <c r="L1023" s="37">
        <v>2010.0</v>
      </c>
      <c r="M1023" s="37" t="s">
        <v>80</v>
      </c>
      <c r="O1023" s="37">
        <v>1.5</v>
      </c>
      <c r="V1023" s="37"/>
      <c r="W1023" s="37">
        <v>1.0</v>
      </c>
      <c r="BK1023" s="37" t="s">
        <v>406</v>
      </c>
      <c r="BM1023" s="37" t="s">
        <v>883</v>
      </c>
    </row>
    <row r="1024">
      <c r="A1024" s="37">
        <v>786.0</v>
      </c>
      <c r="B1024" s="37" t="s">
        <v>878</v>
      </c>
      <c r="C1024" s="37" t="s">
        <v>879</v>
      </c>
      <c r="D1024" s="37" t="s">
        <v>880</v>
      </c>
      <c r="E1024" s="37">
        <v>2019.0</v>
      </c>
      <c r="F1024" s="37" t="s">
        <v>881</v>
      </c>
      <c r="H1024" s="37" t="s">
        <v>882</v>
      </c>
      <c r="I1024" s="37" t="s">
        <v>816</v>
      </c>
      <c r="J1024" s="37">
        <v>2110.0</v>
      </c>
      <c r="K1024" s="37">
        <v>5.454545455</v>
      </c>
      <c r="L1024" s="37">
        <v>2010.0</v>
      </c>
      <c r="M1024" s="37" t="s">
        <v>80</v>
      </c>
      <c r="O1024" s="37">
        <v>1.5</v>
      </c>
      <c r="V1024" s="37"/>
      <c r="W1024" s="37">
        <v>1.0</v>
      </c>
      <c r="BK1024" s="37" t="s">
        <v>406</v>
      </c>
      <c r="BM1024" s="37" t="s">
        <v>883</v>
      </c>
    </row>
    <row r="1025">
      <c r="A1025" s="37">
        <v>786.0</v>
      </c>
      <c r="B1025" s="37" t="s">
        <v>878</v>
      </c>
      <c r="C1025" s="37" t="s">
        <v>879</v>
      </c>
      <c r="D1025" s="37" t="s">
        <v>880</v>
      </c>
      <c r="E1025" s="37">
        <v>2019.0</v>
      </c>
      <c r="F1025" s="37" t="s">
        <v>881</v>
      </c>
      <c r="H1025" s="37" t="s">
        <v>882</v>
      </c>
      <c r="I1025" s="37" t="s">
        <v>816</v>
      </c>
      <c r="J1025" s="37">
        <v>2120.0</v>
      </c>
      <c r="K1025" s="37">
        <v>5.454545455</v>
      </c>
      <c r="L1025" s="37">
        <v>2010.0</v>
      </c>
      <c r="M1025" s="37" t="s">
        <v>80</v>
      </c>
      <c r="O1025" s="37">
        <v>1.5</v>
      </c>
      <c r="V1025" s="37"/>
      <c r="W1025" s="37">
        <v>1.0</v>
      </c>
      <c r="BK1025" s="37" t="s">
        <v>406</v>
      </c>
      <c r="BM1025" s="37" t="s">
        <v>883</v>
      </c>
    </row>
    <row r="1026">
      <c r="A1026" s="37">
        <v>786.0</v>
      </c>
      <c r="B1026" s="37" t="s">
        <v>878</v>
      </c>
      <c r="C1026" s="37" t="s">
        <v>879</v>
      </c>
      <c r="D1026" s="37" t="s">
        <v>880</v>
      </c>
      <c r="E1026" s="37">
        <v>2019.0</v>
      </c>
      <c r="F1026" s="37" t="s">
        <v>881</v>
      </c>
      <c r="H1026" s="37" t="s">
        <v>882</v>
      </c>
      <c r="I1026" s="37" t="s">
        <v>816</v>
      </c>
      <c r="J1026" s="37">
        <v>2130.0</v>
      </c>
      <c r="K1026" s="37">
        <v>5.454545455</v>
      </c>
      <c r="L1026" s="37">
        <v>2010.0</v>
      </c>
      <c r="M1026" s="37" t="s">
        <v>80</v>
      </c>
      <c r="O1026" s="37">
        <v>1.5</v>
      </c>
      <c r="V1026" s="37"/>
      <c r="W1026" s="37">
        <v>1.0</v>
      </c>
      <c r="BK1026" s="37" t="s">
        <v>406</v>
      </c>
      <c r="BM1026" s="37" t="s">
        <v>883</v>
      </c>
    </row>
    <row r="1027">
      <c r="A1027" s="37">
        <v>786.0</v>
      </c>
      <c r="B1027" s="37" t="s">
        <v>878</v>
      </c>
      <c r="C1027" s="37" t="s">
        <v>879</v>
      </c>
      <c r="D1027" s="37" t="s">
        <v>880</v>
      </c>
      <c r="E1027" s="37">
        <v>2019.0</v>
      </c>
      <c r="F1027" s="37" t="s">
        <v>881</v>
      </c>
      <c r="H1027" s="37" t="s">
        <v>882</v>
      </c>
      <c r="I1027" s="37" t="s">
        <v>816</v>
      </c>
      <c r="J1027" s="37">
        <v>2140.0</v>
      </c>
      <c r="K1027" s="37">
        <v>5.454545455</v>
      </c>
      <c r="L1027" s="37">
        <v>2010.0</v>
      </c>
      <c r="M1027" s="37" t="s">
        <v>80</v>
      </c>
      <c r="O1027" s="37">
        <v>1.5</v>
      </c>
      <c r="V1027" s="37"/>
      <c r="W1027" s="37">
        <v>1.0</v>
      </c>
      <c r="BK1027" s="37" t="s">
        <v>406</v>
      </c>
      <c r="BM1027" s="37" t="s">
        <v>883</v>
      </c>
    </row>
    <row r="1028">
      <c r="A1028" s="37">
        <v>786.0</v>
      </c>
      <c r="B1028" s="37" t="s">
        <v>878</v>
      </c>
      <c r="C1028" s="37" t="s">
        <v>879</v>
      </c>
      <c r="D1028" s="37" t="s">
        <v>880</v>
      </c>
      <c r="E1028" s="37">
        <v>2019.0</v>
      </c>
      <c r="F1028" s="37" t="s">
        <v>881</v>
      </c>
      <c r="H1028" s="37" t="s">
        <v>882</v>
      </c>
      <c r="I1028" s="37" t="s">
        <v>816</v>
      </c>
      <c r="J1028" s="37">
        <v>2150.0</v>
      </c>
      <c r="K1028" s="37">
        <v>5.454545455</v>
      </c>
      <c r="L1028" s="37">
        <v>2010.0</v>
      </c>
      <c r="M1028" s="37" t="s">
        <v>80</v>
      </c>
      <c r="O1028" s="37">
        <v>1.5</v>
      </c>
      <c r="V1028" s="37"/>
      <c r="W1028" s="37">
        <v>1.0</v>
      </c>
      <c r="BK1028" s="37" t="s">
        <v>406</v>
      </c>
      <c r="BM1028" s="37" t="s">
        <v>883</v>
      </c>
    </row>
    <row r="1029">
      <c r="A1029" s="37">
        <v>786.0</v>
      </c>
      <c r="B1029" s="37" t="s">
        <v>878</v>
      </c>
      <c r="C1029" s="37" t="s">
        <v>879</v>
      </c>
      <c r="D1029" s="37" t="s">
        <v>880</v>
      </c>
      <c r="E1029" s="37">
        <v>2019.0</v>
      </c>
      <c r="F1029" s="37" t="s">
        <v>881</v>
      </c>
      <c r="H1029" s="37" t="s">
        <v>882</v>
      </c>
      <c r="I1029" s="37" t="s">
        <v>816</v>
      </c>
      <c r="J1029" s="37">
        <v>2160.0</v>
      </c>
      <c r="K1029" s="37">
        <v>5.454545455</v>
      </c>
      <c r="L1029" s="37">
        <v>2010.0</v>
      </c>
      <c r="M1029" s="37" t="s">
        <v>80</v>
      </c>
      <c r="O1029" s="37">
        <v>1.5</v>
      </c>
      <c r="V1029" s="37"/>
      <c r="W1029" s="37">
        <v>1.0</v>
      </c>
      <c r="BK1029" s="37" t="s">
        <v>406</v>
      </c>
      <c r="BM1029" s="37" t="s">
        <v>883</v>
      </c>
    </row>
    <row r="1030">
      <c r="A1030" s="37">
        <v>786.0</v>
      </c>
      <c r="B1030" s="37" t="s">
        <v>878</v>
      </c>
      <c r="C1030" s="37" t="s">
        <v>879</v>
      </c>
      <c r="D1030" s="37" t="s">
        <v>880</v>
      </c>
      <c r="E1030" s="37">
        <v>2019.0</v>
      </c>
      <c r="F1030" s="37" t="s">
        <v>881</v>
      </c>
      <c r="H1030" s="37" t="s">
        <v>882</v>
      </c>
      <c r="I1030" s="37" t="s">
        <v>816</v>
      </c>
      <c r="J1030" s="37">
        <v>2170.0</v>
      </c>
      <c r="K1030" s="37">
        <v>5.454545455</v>
      </c>
      <c r="L1030" s="37">
        <v>2010.0</v>
      </c>
      <c r="M1030" s="37" t="s">
        <v>80</v>
      </c>
      <c r="O1030" s="37">
        <v>1.5</v>
      </c>
      <c r="V1030" s="37"/>
      <c r="W1030" s="37">
        <v>1.0</v>
      </c>
      <c r="BK1030" s="37" t="s">
        <v>406</v>
      </c>
      <c r="BM1030" s="37" t="s">
        <v>883</v>
      </c>
    </row>
    <row r="1031">
      <c r="A1031" s="37">
        <v>786.0</v>
      </c>
      <c r="B1031" s="37" t="s">
        <v>878</v>
      </c>
      <c r="C1031" s="37" t="s">
        <v>879</v>
      </c>
      <c r="D1031" s="37" t="s">
        <v>880</v>
      </c>
      <c r="E1031" s="37">
        <v>2019.0</v>
      </c>
      <c r="F1031" s="37" t="s">
        <v>881</v>
      </c>
      <c r="H1031" s="37" t="s">
        <v>882</v>
      </c>
      <c r="I1031" s="37" t="s">
        <v>816</v>
      </c>
      <c r="J1031" s="37">
        <v>2180.0</v>
      </c>
      <c r="K1031" s="37">
        <v>5.454545455</v>
      </c>
      <c r="L1031" s="37">
        <v>2010.0</v>
      </c>
      <c r="M1031" s="37" t="s">
        <v>80</v>
      </c>
      <c r="O1031" s="37">
        <v>1.5</v>
      </c>
      <c r="V1031" s="37"/>
      <c r="W1031" s="37">
        <v>1.0</v>
      </c>
      <c r="BK1031" s="37" t="s">
        <v>406</v>
      </c>
      <c r="BM1031" s="37" t="s">
        <v>883</v>
      </c>
    </row>
    <row r="1032">
      <c r="A1032" s="37">
        <v>786.0</v>
      </c>
      <c r="B1032" s="37" t="s">
        <v>878</v>
      </c>
      <c r="C1032" s="37" t="s">
        <v>879</v>
      </c>
      <c r="D1032" s="37" t="s">
        <v>880</v>
      </c>
      <c r="E1032" s="37">
        <v>2019.0</v>
      </c>
      <c r="F1032" s="37" t="s">
        <v>881</v>
      </c>
      <c r="H1032" s="37" t="s">
        <v>882</v>
      </c>
      <c r="I1032" s="37" t="s">
        <v>816</v>
      </c>
      <c r="J1032" s="37">
        <v>2190.0</v>
      </c>
      <c r="K1032" s="37">
        <v>5.454545455</v>
      </c>
      <c r="L1032" s="37">
        <v>2010.0</v>
      </c>
      <c r="M1032" s="37" t="s">
        <v>80</v>
      </c>
      <c r="O1032" s="37">
        <v>1.5</v>
      </c>
      <c r="V1032" s="37"/>
      <c r="W1032" s="37">
        <v>1.0</v>
      </c>
      <c r="BK1032" s="37" t="s">
        <v>406</v>
      </c>
      <c r="BM1032" s="37" t="s">
        <v>883</v>
      </c>
    </row>
    <row r="1033">
      <c r="A1033" s="37">
        <v>786.0</v>
      </c>
      <c r="B1033" s="37" t="s">
        <v>878</v>
      </c>
      <c r="C1033" s="37" t="s">
        <v>879</v>
      </c>
      <c r="D1033" s="37" t="s">
        <v>880</v>
      </c>
      <c r="E1033" s="37">
        <v>2019.0</v>
      </c>
      <c r="F1033" s="37" t="s">
        <v>881</v>
      </c>
      <c r="H1033" s="37" t="s">
        <v>882</v>
      </c>
      <c r="I1033" s="37" t="s">
        <v>816</v>
      </c>
      <c r="J1033" s="37">
        <v>2200.0</v>
      </c>
      <c r="K1033" s="37">
        <v>5.454545455</v>
      </c>
      <c r="L1033" s="37">
        <v>2010.0</v>
      </c>
      <c r="M1033" s="37" t="s">
        <v>80</v>
      </c>
      <c r="O1033" s="37">
        <v>1.5</v>
      </c>
      <c r="V1033" s="37"/>
      <c r="W1033" s="37">
        <v>1.0</v>
      </c>
      <c r="BK1033" s="37" t="s">
        <v>406</v>
      </c>
      <c r="BM1033" s="37" t="s">
        <v>883</v>
      </c>
    </row>
    <row r="1034">
      <c r="A1034" s="37">
        <v>786.0</v>
      </c>
      <c r="B1034" s="37" t="s">
        <v>878</v>
      </c>
      <c r="C1034" s="37" t="s">
        <v>879</v>
      </c>
      <c r="D1034" s="37" t="s">
        <v>880</v>
      </c>
      <c r="E1034" s="37">
        <v>2019.0</v>
      </c>
      <c r="F1034" s="37" t="s">
        <v>881</v>
      </c>
      <c r="H1034" s="37" t="s">
        <v>882</v>
      </c>
      <c r="I1034" s="37" t="s">
        <v>816</v>
      </c>
      <c r="J1034" s="37">
        <v>2210.0</v>
      </c>
      <c r="K1034" s="37">
        <v>5.454545455</v>
      </c>
      <c r="L1034" s="37">
        <v>2010.0</v>
      </c>
      <c r="M1034" s="37" t="s">
        <v>80</v>
      </c>
      <c r="O1034" s="37">
        <v>1.5</v>
      </c>
      <c r="V1034" s="37"/>
      <c r="W1034" s="37">
        <v>1.0</v>
      </c>
      <c r="BK1034" s="37" t="s">
        <v>406</v>
      </c>
      <c r="BM1034" s="37" t="s">
        <v>883</v>
      </c>
    </row>
    <row r="1035">
      <c r="A1035" s="37">
        <v>786.0</v>
      </c>
      <c r="B1035" s="37" t="s">
        <v>878</v>
      </c>
      <c r="C1035" s="37" t="s">
        <v>879</v>
      </c>
      <c r="D1035" s="37" t="s">
        <v>880</v>
      </c>
      <c r="E1035" s="37">
        <v>2019.0</v>
      </c>
      <c r="F1035" s="37" t="s">
        <v>881</v>
      </c>
      <c r="H1035" s="37" t="s">
        <v>882</v>
      </c>
      <c r="I1035" s="37" t="s">
        <v>816</v>
      </c>
      <c r="J1035" s="37">
        <v>2220.0</v>
      </c>
      <c r="K1035" s="37">
        <v>5.454545455</v>
      </c>
      <c r="L1035" s="37">
        <v>2010.0</v>
      </c>
      <c r="M1035" s="37" t="s">
        <v>80</v>
      </c>
      <c r="O1035" s="37">
        <v>1.5</v>
      </c>
      <c r="V1035" s="37"/>
      <c r="W1035" s="37">
        <v>1.0</v>
      </c>
      <c r="BK1035" s="37" t="s">
        <v>406</v>
      </c>
      <c r="BM1035" s="37" t="s">
        <v>883</v>
      </c>
    </row>
    <row r="1036">
      <c r="A1036" s="37">
        <v>786.0</v>
      </c>
      <c r="B1036" s="37" t="s">
        <v>878</v>
      </c>
      <c r="C1036" s="37" t="s">
        <v>879</v>
      </c>
      <c r="D1036" s="37" t="s">
        <v>880</v>
      </c>
      <c r="E1036" s="37">
        <v>2019.0</v>
      </c>
      <c r="F1036" s="37" t="s">
        <v>881</v>
      </c>
      <c r="H1036" s="37" t="s">
        <v>882</v>
      </c>
      <c r="I1036" s="37" t="s">
        <v>816</v>
      </c>
      <c r="J1036" s="37">
        <v>2230.0</v>
      </c>
      <c r="K1036" s="37">
        <v>5.454545455</v>
      </c>
      <c r="L1036" s="37">
        <v>2010.0</v>
      </c>
      <c r="M1036" s="37" t="s">
        <v>80</v>
      </c>
      <c r="O1036" s="37">
        <v>1.5</v>
      </c>
      <c r="V1036" s="37"/>
      <c r="W1036" s="37">
        <v>1.0</v>
      </c>
      <c r="BK1036" s="37" t="s">
        <v>406</v>
      </c>
      <c r="BM1036" s="37" t="s">
        <v>883</v>
      </c>
    </row>
    <row r="1037">
      <c r="A1037" s="37">
        <v>786.0</v>
      </c>
      <c r="B1037" s="37" t="s">
        <v>878</v>
      </c>
      <c r="C1037" s="37" t="s">
        <v>879</v>
      </c>
      <c r="D1037" s="37" t="s">
        <v>880</v>
      </c>
      <c r="E1037" s="37">
        <v>2019.0</v>
      </c>
      <c r="F1037" s="37" t="s">
        <v>881</v>
      </c>
      <c r="H1037" s="37" t="s">
        <v>882</v>
      </c>
      <c r="I1037" s="37" t="s">
        <v>816</v>
      </c>
      <c r="J1037" s="37">
        <v>2240.0</v>
      </c>
      <c r="K1037" s="37">
        <v>5.454545455</v>
      </c>
      <c r="L1037" s="37">
        <v>2010.0</v>
      </c>
      <c r="M1037" s="37" t="s">
        <v>80</v>
      </c>
      <c r="O1037" s="37">
        <v>1.5</v>
      </c>
      <c r="V1037" s="37"/>
      <c r="W1037" s="37">
        <v>1.0</v>
      </c>
      <c r="BK1037" s="37" t="s">
        <v>406</v>
      </c>
      <c r="BM1037" s="37" t="s">
        <v>883</v>
      </c>
    </row>
    <row r="1038">
      <c r="A1038" s="37">
        <v>786.0</v>
      </c>
      <c r="B1038" s="37" t="s">
        <v>878</v>
      </c>
      <c r="C1038" s="37" t="s">
        <v>879</v>
      </c>
      <c r="D1038" s="37" t="s">
        <v>880</v>
      </c>
      <c r="E1038" s="37">
        <v>2019.0</v>
      </c>
      <c r="F1038" s="37" t="s">
        <v>881</v>
      </c>
      <c r="H1038" s="37" t="s">
        <v>882</v>
      </c>
      <c r="I1038" s="37" t="s">
        <v>816</v>
      </c>
      <c r="J1038" s="37">
        <v>2250.0</v>
      </c>
      <c r="K1038" s="37">
        <v>5.454545455</v>
      </c>
      <c r="L1038" s="37">
        <v>2010.0</v>
      </c>
      <c r="M1038" s="37" t="s">
        <v>80</v>
      </c>
      <c r="O1038" s="37">
        <v>1.5</v>
      </c>
      <c r="V1038" s="37"/>
      <c r="W1038" s="37">
        <v>1.0</v>
      </c>
      <c r="BK1038" s="37" t="s">
        <v>406</v>
      </c>
      <c r="BM1038" s="37" t="s">
        <v>883</v>
      </c>
    </row>
    <row r="1039">
      <c r="A1039" s="37">
        <v>786.0</v>
      </c>
      <c r="B1039" s="37" t="s">
        <v>878</v>
      </c>
      <c r="C1039" s="37" t="s">
        <v>879</v>
      </c>
      <c r="D1039" s="37" t="s">
        <v>880</v>
      </c>
      <c r="E1039" s="37">
        <v>2019.0</v>
      </c>
      <c r="F1039" s="37" t="s">
        <v>881</v>
      </c>
      <c r="H1039" s="37" t="s">
        <v>882</v>
      </c>
      <c r="I1039" s="37" t="s">
        <v>816</v>
      </c>
      <c r="J1039" s="37">
        <v>2260.0</v>
      </c>
      <c r="K1039" s="37">
        <v>5.454545455</v>
      </c>
      <c r="L1039" s="37">
        <v>2010.0</v>
      </c>
      <c r="M1039" s="37" t="s">
        <v>80</v>
      </c>
      <c r="O1039" s="37">
        <v>1.5</v>
      </c>
      <c r="V1039" s="37"/>
      <c r="W1039" s="37">
        <v>1.0</v>
      </c>
      <c r="BK1039" s="37" t="s">
        <v>406</v>
      </c>
      <c r="BM1039" s="37" t="s">
        <v>883</v>
      </c>
    </row>
    <row r="1040">
      <c r="A1040" s="37">
        <v>786.0</v>
      </c>
      <c r="B1040" s="37" t="s">
        <v>878</v>
      </c>
      <c r="C1040" s="37" t="s">
        <v>879</v>
      </c>
      <c r="D1040" s="37" t="s">
        <v>880</v>
      </c>
      <c r="E1040" s="37">
        <v>2019.0</v>
      </c>
      <c r="F1040" s="37" t="s">
        <v>881</v>
      </c>
      <c r="H1040" s="37" t="s">
        <v>882</v>
      </c>
      <c r="I1040" s="37" t="s">
        <v>816</v>
      </c>
      <c r="J1040" s="37">
        <v>2270.0</v>
      </c>
      <c r="K1040" s="37">
        <v>5.454545455</v>
      </c>
      <c r="L1040" s="37">
        <v>2010.0</v>
      </c>
      <c r="M1040" s="37" t="s">
        <v>80</v>
      </c>
      <c r="O1040" s="37">
        <v>1.5</v>
      </c>
      <c r="V1040" s="37"/>
      <c r="W1040" s="37">
        <v>1.0</v>
      </c>
      <c r="BK1040" s="37" t="s">
        <v>406</v>
      </c>
      <c r="BM1040" s="37" t="s">
        <v>883</v>
      </c>
    </row>
    <row r="1041">
      <c r="A1041" s="37">
        <v>786.0</v>
      </c>
      <c r="B1041" s="37" t="s">
        <v>878</v>
      </c>
      <c r="C1041" s="37" t="s">
        <v>879</v>
      </c>
      <c r="D1041" s="37" t="s">
        <v>880</v>
      </c>
      <c r="E1041" s="37">
        <v>2019.0</v>
      </c>
      <c r="F1041" s="37" t="s">
        <v>881</v>
      </c>
      <c r="H1041" s="37" t="s">
        <v>882</v>
      </c>
      <c r="I1041" s="37" t="s">
        <v>816</v>
      </c>
      <c r="J1041" s="37">
        <v>2280.0</v>
      </c>
      <c r="K1041" s="37">
        <v>5.454545455</v>
      </c>
      <c r="L1041" s="37">
        <v>2010.0</v>
      </c>
      <c r="M1041" s="37" t="s">
        <v>80</v>
      </c>
      <c r="O1041" s="37">
        <v>1.5</v>
      </c>
      <c r="V1041" s="37"/>
      <c r="W1041" s="37">
        <v>1.0</v>
      </c>
      <c r="BK1041" s="37" t="s">
        <v>406</v>
      </c>
      <c r="BM1041" s="37" t="s">
        <v>883</v>
      </c>
    </row>
    <row r="1042">
      <c r="A1042" s="37">
        <v>786.0</v>
      </c>
      <c r="B1042" s="37" t="s">
        <v>878</v>
      </c>
      <c r="C1042" s="37" t="s">
        <v>879</v>
      </c>
      <c r="D1042" s="37" t="s">
        <v>880</v>
      </c>
      <c r="E1042" s="37">
        <v>2019.0</v>
      </c>
      <c r="F1042" s="37" t="s">
        <v>881</v>
      </c>
      <c r="H1042" s="37" t="s">
        <v>882</v>
      </c>
      <c r="I1042" s="37" t="s">
        <v>816</v>
      </c>
      <c r="J1042" s="37">
        <v>2290.0</v>
      </c>
      <c r="K1042" s="37">
        <v>5.454545455</v>
      </c>
      <c r="L1042" s="37">
        <v>2010.0</v>
      </c>
      <c r="M1042" s="37" t="s">
        <v>80</v>
      </c>
      <c r="O1042" s="37">
        <v>1.5</v>
      </c>
      <c r="V1042" s="37"/>
      <c r="W1042" s="37">
        <v>1.0</v>
      </c>
      <c r="BK1042" s="37" t="s">
        <v>406</v>
      </c>
      <c r="BM1042" s="37" t="s">
        <v>883</v>
      </c>
    </row>
    <row r="1043">
      <c r="A1043" s="37">
        <v>786.0</v>
      </c>
      <c r="B1043" s="37" t="s">
        <v>878</v>
      </c>
      <c r="C1043" s="37" t="s">
        <v>879</v>
      </c>
      <c r="D1043" s="37" t="s">
        <v>880</v>
      </c>
      <c r="E1043" s="37">
        <v>2019.0</v>
      </c>
      <c r="F1043" s="37" t="s">
        <v>881</v>
      </c>
      <c r="H1043" s="37" t="s">
        <v>882</v>
      </c>
      <c r="I1043" s="37" t="s">
        <v>816</v>
      </c>
      <c r="J1043" s="37">
        <v>2300.0</v>
      </c>
      <c r="K1043" s="37">
        <v>5.454545455</v>
      </c>
      <c r="L1043" s="37">
        <v>2010.0</v>
      </c>
      <c r="M1043" s="37" t="s">
        <v>80</v>
      </c>
      <c r="O1043" s="37">
        <v>1.5</v>
      </c>
      <c r="V1043" s="37"/>
      <c r="W1043" s="37">
        <v>1.0</v>
      </c>
      <c r="BK1043" s="37" t="s">
        <v>406</v>
      </c>
      <c r="BM1043" s="37" t="s">
        <v>883</v>
      </c>
    </row>
    <row r="1044">
      <c r="A1044" s="37">
        <v>786.0</v>
      </c>
      <c r="B1044" s="37" t="s">
        <v>878</v>
      </c>
      <c r="C1044" s="37" t="s">
        <v>879</v>
      </c>
      <c r="D1044" s="37" t="s">
        <v>880</v>
      </c>
      <c r="E1044" s="37">
        <v>2019.0</v>
      </c>
      <c r="F1044" s="37" t="s">
        <v>881</v>
      </c>
      <c r="H1044" s="37" t="s">
        <v>882</v>
      </c>
      <c r="I1044" s="37" t="s">
        <v>816</v>
      </c>
      <c r="J1044" s="37">
        <v>2010.0</v>
      </c>
      <c r="K1044" s="37">
        <v>13.63636364</v>
      </c>
      <c r="L1044" s="37">
        <v>2010.0</v>
      </c>
      <c r="M1044" s="37" t="s">
        <v>80</v>
      </c>
      <c r="N1044" s="37"/>
      <c r="O1044" s="37">
        <v>1.5</v>
      </c>
      <c r="W1044" s="37">
        <v>2.0</v>
      </c>
      <c r="BK1044" s="37" t="s">
        <v>406</v>
      </c>
      <c r="BM1044" s="37" t="s">
        <v>884</v>
      </c>
    </row>
    <row r="1045">
      <c r="A1045" s="37">
        <v>786.0</v>
      </c>
      <c r="B1045" s="37" t="s">
        <v>878</v>
      </c>
      <c r="C1045" s="37" t="s">
        <v>879</v>
      </c>
      <c r="D1045" s="37" t="s">
        <v>880</v>
      </c>
      <c r="E1045" s="37">
        <v>2019.0</v>
      </c>
      <c r="F1045" s="37" t="s">
        <v>881</v>
      </c>
      <c r="H1045" s="37" t="s">
        <v>882</v>
      </c>
      <c r="I1045" s="37" t="s">
        <v>816</v>
      </c>
      <c r="J1045" s="37">
        <v>2020.0</v>
      </c>
      <c r="K1045" s="37">
        <v>14.28297176</v>
      </c>
      <c r="L1045" s="37">
        <v>2010.0</v>
      </c>
      <c r="M1045" s="37" t="s">
        <v>80</v>
      </c>
      <c r="O1045" s="37">
        <v>1.5</v>
      </c>
      <c r="W1045" s="37">
        <v>2.0</v>
      </c>
      <c r="BK1045" s="37" t="s">
        <v>406</v>
      </c>
      <c r="BM1045" s="37" t="s">
        <v>884</v>
      </c>
    </row>
    <row r="1046">
      <c r="A1046" s="37">
        <v>786.0</v>
      </c>
      <c r="B1046" s="37" t="s">
        <v>878</v>
      </c>
      <c r="C1046" s="37" t="s">
        <v>879</v>
      </c>
      <c r="D1046" s="37" t="s">
        <v>880</v>
      </c>
      <c r="E1046" s="37">
        <v>2019.0</v>
      </c>
      <c r="F1046" s="37" t="s">
        <v>881</v>
      </c>
      <c r="H1046" s="37" t="s">
        <v>882</v>
      </c>
      <c r="I1046" s="37" t="s">
        <v>816</v>
      </c>
      <c r="J1046" s="37">
        <v>2030.0</v>
      </c>
      <c r="K1046" s="37">
        <v>14.90914485</v>
      </c>
      <c r="L1046" s="37">
        <v>2010.0</v>
      </c>
      <c r="M1046" s="37" t="s">
        <v>80</v>
      </c>
      <c r="O1046" s="37">
        <v>1.5</v>
      </c>
      <c r="W1046" s="37">
        <v>2.0</v>
      </c>
      <c r="BK1046" s="37" t="s">
        <v>406</v>
      </c>
      <c r="BM1046" s="37" t="s">
        <v>884</v>
      </c>
    </row>
    <row r="1047">
      <c r="A1047" s="37">
        <v>786.0</v>
      </c>
      <c r="B1047" s="37" t="s">
        <v>878</v>
      </c>
      <c r="C1047" s="37" t="s">
        <v>879</v>
      </c>
      <c r="D1047" s="37" t="s">
        <v>880</v>
      </c>
      <c r="E1047" s="37">
        <v>2019.0</v>
      </c>
      <c r="F1047" s="37" t="s">
        <v>881</v>
      </c>
      <c r="H1047" s="37" t="s">
        <v>882</v>
      </c>
      <c r="I1047" s="37" t="s">
        <v>816</v>
      </c>
      <c r="J1047" s="37">
        <v>2040.0</v>
      </c>
      <c r="K1047" s="37">
        <v>15.49444786</v>
      </c>
      <c r="L1047" s="37">
        <v>2010.0</v>
      </c>
      <c r="M1047" s="37" t="s">
        <v>80</v>
      </c>
      <c r="O1047" s="37">
        <v>1.5</v>
      </c>
      <c r="W1047" s="37">
        <v>2.0</v>
      </c>
      <c r="BK1047" s="37" t="s">
        <v>406</v>
      </c>
      <c r="BM1047" s="37" t="s">
        <v>884</v>
      </c>
    </row>
    <row r="1048">
      <c r="A1048" s="37">
        <v>786.0</v>
      </c>
      <c r="B1048" s="37" t="s">
        <v>878</v>
      </c>
      <c r="C1048" s="37" t="s">
        <v>879</v>
      </c>
      <c r="D1048" s="37" t="s">
        <v>880</v>
      </c>
      <c r="E1048" s="37">
        <v>2019.0</v>
      </c>
      <c r="F1048" s="37" t="s">
        <v>881</v>
      </c>
      <c r="H1048" s="37" t="s">
        <v>882</v>
      </c>
      <c r="I1048" s="37" t="s">
        <v>816</v>
      </c>
      <c r="J1048" s="37">
        <v>2050.0</v>
      </c>
      <c r="K1048" s="37">
        <v>16.01844576</v>
      </c>
      <c r="L1048" s="37">
        <v>2010.0</v>
      </c>
      <c r="M1048" s="37" t="s">
        <v>80</v>
      </c>
      <c r="O1048" s="37">
        <v>1.5</v>
      </c>
      <c r="W1048" s="37">
        <v>2.0</v>
      </c>
      <c r="BK1048" s="37" t="s">
        <v>406</v>
      </c>
      <c r="BM1048" s="37" t="s">
        <v>884</v>
      </c>
    </row>
    <row r="1049">
      <c r="A1049" s="37">
        <v>786.0</v>
      </c>
      <c r="B1049" s="37" t="s">
        <v>878</v>
      </c>
      <c r="C1049" s="37" t="s">
        <v>879</v>
      </c>
      <c r="D1049" s="37" t="s">
        <v>880</v>
      </c>
      <c r="E1049" s="37">
        <v>2019.0</v>
      </c>
      <c r="F1049" s="37" t="s">
        <v>881</v>
      </c>
      <c r="H1049" s="37" t="s">
        <v>882</v>
      </c>
      <c r="I1049" s="37" t="s">
        <v>816</v>
      </c>
      <c r="J1049" s="37">
        <v>2060.0</v>
      </c>
      <c r="K1049" s="37">
        <v>16.46135853</v>
      </c>
      <c r="L1049" s="37">
        <v>2010.0</v>
      </c>
      <c r="M1049" s="37" t="s">
        <v>80</v>
      </c>
      <c r="O1049" s="37">
        <v>1.5</v>
      </c>
      <c r="W1049" s="37">
        <v>2.0</v>
      </c>
      <c r="BK1049" s="37" t="s">
        <v>406</v>
      </c>
      <c r="BM1049" s="37" t="s">
        <v>884</v>
      </c>
    </row>
    <row r="1050">
      <c r="A1050" s="37">
        <v>786.0</v>
      </c>
      <c r="B1050" s="37" t="s">
        <v>878</v>
      </c>
      <c r="C1050" s="37" t="s">
        <v>879</v>
      </c>
      <c r="D1050" s="37" t="s">
        <v>880</v>
      </c>
      <c r="E1050" s="37">
        <v>2019.0</v>
      </c>
      <c r="F1050" s="37" t="s">
        <v>881</v>
      </c>
      <c r="H1050" s="37" t="s">
        <v>882</v>
      </c>
      <c r="I1050" s="37" t="s">
        <v>816</v>
      </c>
      <c r="J1050" s="37">
        <v>2070.0</v>
      </c>
      <c r="K1050" s="37">
        <v>16.81792913</v>
      </c>
      <c r="L1050" s="37">
        <v>2010.0</v>
      </c>
      <c r="M1050" s="37" t="s">
        <v>80</v>
      </c>
      <c r="O1050" s="37">
        <v>1.5</v>
      </c>
      <c r="W1050" s="37">
        <v>2.0</v>
      </c>
      <c r="BK1050" s="37" t="s">
        <v>406</v>
      </c>
      <c r="BM1050" s="37" t="s">
        <v>884</v>
      </c>
    </row>
    <row r="1051">
      <c r="A1051" s="37">
        <v>786.0</v>
      </c>
      <c r="B1051" s="37" t="s">
        <v>878</v>
      </c>
      <c r="C1051" s="37" t="s">
        <v>879</v>
      </c>
      <c r="D1051" s="37" t="s">
        <v>880</v>
      </c>
      <c r="E1051" s="37">
        <v>2019.0</v>
      </c>
      <c r="F1051" s="37" t="s">
        <v>881</v>
      </c>
      <c r="H1051" s="37" t="s">
        <v>882</v>
      </c>
      <c r="I1051" s="37" t="s">
        <v>816</v>
      </c>
      <c r="J1051" s="37">
        <v>2080.0</v>
      </c>
      <c r="K1051" s="37">
        <v>17.09712872</v>
      </c>
      <c r="L1051" s="37">
        <v>2010.0</v>
      </c>
      <c r="M1051" s="37" t="s">
        <v>80</v>
      </c>
      <c r="O1051" s="37">
        <v>1.5</v>
      </c>
      <c r="W1051" s="37">
        <v>2.0</v>
      </c>
      <c r="BK1051" s="37" t="s">
        <v>406</v>
      </c>
      <c r="BM1051" s="37" t="s">
        <v>884</v>
      </c>
    </row>
    <row r="1052">
      <c r="A1052" s="37">
        <v>786.0</v>
      </c>
      <c r="B1052" s="37" t="s">
        <v>878</v>
      </c>
      <c r="C1052" s="37" t="s">
        <v>879</v>
      </c>
      <c r="D1052" s="37" t="s">
        <v>880</v>
      </c>
      <c r="E1052" s="37">
        <v>2019.0</v>
      </c>
      <c r="F1052" s="37" t="s">
        <v>881</v>
      </c>
      <c r="H1052" s="37" t="s">
        <v>882</v>
      </c>
      <c r="I1052" s="37" t="s">
        <v>816</v>
      </c>
      <c r="J1052" s="37">
        <v>2090.0</v>
      </c>
      <c r="K1052" s="37">
        <v>17.30852444</v>
      </c>
      <c r="L1052" s="37">
        <v>2010.0</v>
      </c>
      <c r="M1052" s="37" t="s">
        <v>80</v>
      </c>
      <c r="O1052" s="37">
        <v>1.5</v>
      </c>
      <c r="W1052" s="37">
        <v>2.0</v>
      </c>
      <c r="BK1052" s="37" t="s">
        <v>406</v>
      </c>
      <c r="BM1052" s="37" t="s">
        <v>884</v>
      </c>
    </row>
    <row r="1053">
      <c r="A1053" s="37">
        <v>786.0</v>
      </c>
      <c r="B1053" s="37" t="s">
        <v>878</v>
      </c>
      <c r="C1053" s="37" t="s">
        <v>879</v>
      </c>
      <c r="D1053" s="37" t="s">
        <v>880</v>
      </c>
      <c r="E1053" s="37">
        <v>2019.0</v>
      </c>
      <c r="F1053" s="37" t="s">
        <v>881</v>
      </c>
      <c r="H1053" s="37" t="s">
        <v>882</v>
      </c>
      <c r="I1053" s="37" t="s">
        <v>816</v>
      </c>
      <c r="J1053" s="37">
        <v>2100.0</v>
      </c>
      <c r="K1053" s="37">
        <v>17.46168345</v>
      </c>
      <c r="L1053" s="37">
        <v>2010.0</v>
      </c>
      <c r="M1053" s="37" t="s">
        <v>80</v>
      </c>
      <c r="O1053" s="37">
        <v>1.5</v>
      </c>
      <c r="W1053" s="37">
        <v>2.0</v>
      </c>
      <c r="BK1053" s="37" t="s">
        <v>406</v>
      </c>
      <c r="BM1053" s="37" t="s">
        <v>884</v>
      </c>
    </row>
    <row r="1054">
      <c r="A1054" s="37">
        <v>786.0</v>
      </c>
      <c r="B1054" s="37" t="s">
        <v>878</v>
      </c>
      <c r="C1054" s="37" t="s">
        <v>879</v>
      </c>
      <c r="D1054" s="37" t="s">
        <v>880</v>
      </c>
      <c r="E1054" s="37">
        <v>2019.0</v>
      </c>
      <c r="F1054" s="37" t="s">
        <v>881</v>
      </c>
      <c r="H1054" s="37" t="s">
        <v>882</v>
      </c>
      <c r="I1054" s="37" t="s">
        <v>816</v>
      </c>
      <c r="J1054" s="37">
        <v>2110.0</v>
      </c>
      <c r="K1054" s="37">
        <v>17.56617289</v>
      </c>
      <c r="L1054" s="37">
        <v>2010.0</v>
      </c>
      <c r="M1054" s="37" t="s">
        <v>80</v>
      </c>
      <c r="O1054" s="37">
        <v>1.5</v>
      </c>
      <c r="W1054" s="37">
        <v>2.0</v>
      </c>
      <c r="BK1054" s="37" t="s">
        <v>406</v>
      </c>
      <c r="BM1054" s="37" t="s">
        <v>884</v>
      </c>
    </row>
    <row r="1055">
      <c r="A1055" s="37">
        <v>786.0</v>
      </c>
      <c r="B1055" s="37" t="s">
        <v>878</v>
      </c>
      <c r="C1055" s="37" t="s">
        <v>879</v>
      </c>
      <c r="D1055" s="37" t="s">
        <v>880</v>
      </c>
      <c r="E1055" s="37">
        <v>2019.0</v>
      </c>
      <c r="F1055" s="37" t="s">
        <v>881</v>
      </c>
      <c r="H1055" s="37" t="s">
        <v>882</v>
      </c>
      <c r="I1055" s="37" t="s">
        <v>816</v>
      </c>
      <c r="J1055" s="37">
        <v>2120.0</v>
      </c>
      <c r="K1055" s="37">
        <v>17.63155991</v>
      </c>
      <c r="L1055" s="37">
        <v>2010.0</v>
      </c>
      <c r="M1055" s="37" t="s">
        <v>80</v>
      </c>
      <c r="O1055" s="37">
        <v>1.5</v>
      </c>
      <c r="W1055" s="37">
        <v>2.0</v>
      </c>
      <c r="BK1055" s="37" t="s">
        <v>406</v>
      </c>
      <c r="BM1055" s="37" t="s">
        <v>884</v>
      </c>
    </row>
    <row r="1056">
      <c r="A1056" s="37">
        <v>786.0</v>
      </c>
      <c r="B1056" s="37" t="s">
        <v>878</v>
      </c>
      <c r="C1056" s="37" t="s">
        <v>879</v>
      </c>
      <c r="D1056" s="37" t="s">
        <v>880</v>
      </c>
      <c r="E1056" s="37">
        <v>2019.0</v>
      </c>
      <c r="F1056" s="37" t="s">
        <v>881</v>
      </c>
      <c r="H1056" s="37" t="s">
        <v>882</v>
      </c>
      <c r="I1056" s="37" t="s">
        <v>816</v>
      </c>
      <c r="J1056" s="37">
        <v>2130.0</v>
      </c>
      <c r="K1056" s="37">
        <v>17.66741168</v>
      </c>
      <c r="L1056" s="37">
        <v>2010.0</v>
      </c>
      <c r="M1056" s="37" t="s">
        <v>80</v>
      </c>
      <c r="O1056" s="37">
        <v>1.5</v>
      </c>
      <c r="W1056" s="37">
        <v>2.0</v>
      </c>
      <c r="BK1056" s="37" t="s">
        <v>406</v>
      </c>
      <c r="BM1056" s="37" t="s">
        <v>884</v>
      </c>
    </row>
    <row r="1057">
      <c r="A1057" s="37">
        <v>786.0</v>
      </c>
      <c r="B1057" s="37" t="s">
        <v>878</v>
      </c>
      <c r="C1057" s="37" t="s">
        <v>879</v>
      </c>
      <c r="D1057" s="37" t="s">
        <v>880</v>
      </c>
      <c r="E1057" s="37">
        <v>2019.0</v>
      </c>
      <c r="F1057" s="37" t="s">
        <v>881</v>
      </c>
      <c r="H1057" s="37" t="s">
        <v>882</v>
      </c>
      <c r="I1057" s="37" t="s">
        <v>816</v>
      </c>
      <c r="J1057" s="37">
        <v>2140.0</v>
      </c>
      <c r="K1057" s="37">
        <v>17.68329533</v>
      </c>
      <c r="L1057" s="37">
        <v>2010.0</v>
      </c>
      <c r="M1057" s="37" t="s">
        <v>80</v>
      </c>
      <c r="O1057" s="37">
        <v>1.5</v>
      </c>
      <c r="W1057" s="37">
        <v>2.0</v>
      </c>
      <c r="BK1057" s="37" t="s">
        <v>406</v>
      </c>
      <c r="BM1057" s="37" t="s">
        <v>884</v>
      </c>
    </row>
    <row r="1058">
      <c r="A1058" s="37">
        <v>786.0</v>
      </c>
      <c r="B1058" s="37" t="s">
        <v>878</v>
      </c>
      <c r="C1058" s="37" t="s">
        <v>879</v>
      </c>
      <c r="D1058" s="37" t="s">
        <v>880</v>
      </c>
      <c r="E1058" s="37">
        <v>2019.0</v>
      </c>
      <c r="F1058" s="37" t="s">
        <v>881</v>
      </c>
      <c r="H1058" s="37" t="s">
        <v>882</v>
      </c>
      <c r="I1058" s="37" t="s">
        <v>816</v>
      </c>
      <c r="J1058" s="37">
        <v>2150.0</v>
      </c>
      <c r="K1058" s="37">
        <v>17.68877803</v>
      </c>
      <c r="L1058" s="37">
        <v>2010.0</v>
      </c>
      <c r="M1058" s="37" t="s">
        <v>80</v>
      </c>
      <c r="O1058" s="37">
        <v>1.5</v>
      </c>
      <c r="W1058" s="37">
        <v>2.0</v>
      </c>
      <c r="BK1058" s="37" t="s">
        <v>406</v>
      </c>
      <c r="BM1058" s="37" t="s">
        <v>884</v>
      </c>
    </row>
    <row r="1059">
      <c r="A1059" s="37">
        <v>786.0</v>
      </c>
      <c r="B1059" s="37" t="s">
        <v>878</v>
      </c>
      <c r="C1059" s="37" t="s">
        <v>879</v>
      </c>
      <c r="D1059" s="37" t="s">
        <v>880</v>
      </c>
      <c r="E1059" s="37">
        <v>2019.0</v>
      </c>
      <c r="F1059" s="37" t="s">
        <v>881</v>
      </c>
      <c r="H1059" s="37" t="s">
        <v>882</v>
      </c>
      <c r="I1059" s="37" t="s">
        <v>816</v>
      </c>
      <c r="J1059" s="37">
        <v>2160.0</v>
      </c>
      <c r="K1059" s="37">
        <v>17.69342691</v>
      </c>
      <c r="L1059" s="37">
        <v>2010.0</v>
      </c>
      <c r="M1059" s="37" t="s">
        <v>80</v>
      </c>
      <c r="O1059" s="37">
        <v>1.5</v>
      </c>
      <c r="W1059" s="37">
        <v>2.0</v>
      </c>
      <c r="BK1059" s="37" t="s">
        <v>406</v>
      </c>
      <c r="BM1059" s="37" t="s">
        <v>884</v>
      </c>
    </row>
    <row r="1060">
      <c r="A1060" s="37">
        <v>786.0</v>
      </c>
      <c r="B1060" s="37" t="s">
        <v>878</v>
      </c>
      <c r="C1060" s="37" t="s">
        <v>879</v>
      </c>
      <c r="D1060" s="37" t="s">
        <v>880</v>
      </c>
      <c r="E1060" s="37">
        <v>2019.0</v>
      </c>
      <c r="F1060" s="37" t="s">
        <v>881</v>
      </c>
      <c r="H1060" s="37" t="s">
        <v>882</v>
      </c>
      <c r="I1060" s="37" t="s">
        <v>816</v>
      </c>
      <c r="J1060" s="37">
        <v>2170.0</v>
      </c>
      <c r="K1060" s="37">
        <v>17.70657268</v>
      </c>
      <c r="L1060" s="37">
        <v>2010.0</v>
      </c>
      <c r="M1060" s="37" t="s">
        <v>80</v>
      </c>
      <c r="O1060" s="37">
        <v>1.5</v>
      </c>
      <c r="W1060" s="37">
        <v>2.0</v>
      </c>
      <c r="BK1060" s="37" t="s">
        <v>406</v>
      </c>
      <c r="BM1060" s="37" t="s">
        <v>884</v>
      </c>
    </row>
    <row r="1061">
      <c r="A1061" s="37">
        <v>786.0</v>
      </c>
      <c r="B1061" s="37" t="s">
        <v>878</v>
      </c>
      <c r="C1061" s="37" t="s">
        <v>879</v>
      </c>
      <c r="D1061" s="37" t="s">
        <v>880</v>
      </c>
      <c r="E1061" s="37">
        <v>2019.0</v>
      </c>
      <c r="F1061" s="37" t="s">
        <v>881</v>
      </c>
      <c r="H1061" s="37" t="s">
        <v>882</v>
      </c>
      <c r="I1061" s="37" t="s">
        <v>816</v>
      </c>
      <c r="J1061" s="37">
        <v>2180.0</v>
      </c>
      <c r="K1061" s="37">
        <v>17.73242828</v>
      </c>
      <c r="L1061" s="37">
        <v>2010.0</v>
      </c>
      <c r="M1061" s="37" t="s">
        <v>80</v>
      </c>
      <c r="O1061" s="37">
        <v>1.5</v>
      </c>
      <c r="W1061" s="37">
        <v>2.0</v>
      </c>
      <c r="BK1061" s="37" t="s">
        <v>406</v>
      </c>
      <c r="BM1061" s="37" t="s">
        <v>884</v>
      </c>
    </row>
    <row r="1062">
      <c r="A1062" s="37">
        <v>786.0</v>
      </c>
      <c r="B1062" s="37" t="s">
        <v>878</v>
      </c>
      <c r="C1062" s="37" t="s">
        <v>879</v>
      </c>
      <c r="D1062" s="37" t="s">
        <v>880</v>
      </c>
      <c r="E1062" s="37">
        <v>2019.0</v>
      </c>
      <c r="F1062" s="37" t="s">
        <v>881</v>
      </c>
      <c r="H1062" s="37" t="s">
        <v>882</v>
      </c>
      <c r="I1062" s="37" t="s">
        <v>816</v>
      </c>
      <c r="J1062" s="37">
        <v>2190.0</v>
      </c>
      <c r="K1062" s="37">
        <v>17.77026122</v>
      </c>
      <c r="L1062" s="37">
        <v>2010.0</v>
      </c>
      <c r="M1062" s="37" t="s">
        <v>80</v>
      </c>
      <c r="O1062" s="37">
        <v>1.5</v>
      </c>
      <c r="W1062" s="37">
        <v>2.0</v>
      </c>
      <c r="BK1062" s="37" t="s">
        <v>406</v>
      </c>
      <c r="BM1062" s="37" t="s">
        <v>884</v>
      </c>
    </row>
    <row r="1063">
      <c r="A1063" s="37">
        <v>786.0</v>
      </c>
      <c r="B1063" s="37" t="s">
        <v>878</v>
      </c>
      <c r="C1063" s="37" t="s">
        <v>879</v>
      </c>
      <c r="D1063" s="37" t="s">
        <v>880</v>
      </c>
      <c r="E1063" s="37">
        <v>2019.0</v>
      </c>
      <c r="F1063" s="37" t="s">
        <v>881</v>
      </c>
      <c r="H1063" s="37" t="s">
        <v>882</v>
      </c>
      <c r="I1063" s="37" t="s">
        <v>816</v>
      </c>
      <c r="J1063" s="37">
        <v>2200.0</v>
      </c>
      <c r="K1063" s="37">
        <v>17.81913699</v>
      </c>
      <c r="L1063" s="37">
        <v>2010.0</v>
      </c>
      <c r="M1063" s="37" t="s">
        <v>80</v>
      </c>
      <c r="O1063" s="37">
        <v>1.5</v>
      </c>
      <c r="W1063" s="37">
        <v>2.0</v>
      </c>
      <c r="BK1063" s="37" t="s">
        <v>406</v>
      </c>
      <c r="BM1063" s="37" t="s">
        <v>884</v>
      </c>
    </row>
    <row r="1064">
      <c r="A1064" s="37">
        <v>786.0</v>
      </c>
      <c r="B1064" s="37" t="s">
        <v>878</v>
      </c>
      <c r="C1064" s="37" t="s">
        <v>879</v>
      </c>
      <c r="D1064" s="37" t="s">
        <v>880</v>
      </c>
      <c r="E1064" s="37">
        <v>2019.0</v>
      </c>
      <c r="F1064" s="37" t="s">
        <v>881</v>
      </c>
      <c r="H1064" s="37" t="s">
        <v>882</v>
      </c>
      <c r="I1064" s="37" t="s">
        <v>816</v>
      </c>
      <c r="J1064" s="37">
        <v>2210.0</v>
      </c>
      <c r="K1064" s="37">
        <v>17.87812106</v>
      </c>
      <c r="L1064" s="37">
        <v>2010.0</v>
      </c>
      <c r="M1064" s="37" t="s">
        <v>80</v>
      </c>
      <c r="O1064" s="37">
        <v>1.5</v>
      </c>
      <c r="W1064" s="37">
        <v>2.0</v>
      </c>
      <c r="BK1064" s="37" t="s">
        <v>406</v>
      </c>
      <c r="BM1064" s="37" t="s">
        <v>884</v>
      </c>
    </row>
    <row r="1065">
      <c r="A1065" s="37">
        <v>786.0</v>
      </c>
      <c r="B1065" s="37" t="s">
        <v>878</v>
      </c>
      <c r="C1065" s="37" t="s">
        <v>879</v>
      </c>
      <c r="D1065" s="37" t="s">
        <v>880</v>
      </c>
      <c r="E1065" s="37">
        <v>2019.0</v>
      </c>
      <c r="F1065" s="37" t="s">
        <v>881</v>
      </c>
      <c r="H1065" s="37" t="s">
        <v>882</v>
      </c>
      <c r="I1065" s="37" t="s">
        <v>816</v>
      </c>
      <c r="J1065" s="37">
        <v>2220.0</v>
      </c>
      <c r="K1065" s="37">
        <v>17.94627892</v>
      </c>
      <c r="L1065" s="37">
        <v>2010.0</v>
      </c>
      <c r="M1065" s="37" t="s">
        <v>80</v>
      </c>
      <c r="O1065" s="37">
        <v>1.5</v>
      </c>
      <c r="W1065" s="37">
        <v>2.0</v>
      </c>
      <c r="BK1065" s="37" t="s">
        <v>406</v>
      </c>
      <c r="BM1065" s="37" t="s">
        <v>884</v>
      </c>
    </row>
    <row r="1066">
      <c r="A1066" s="37">
        <v>786.0</v>
      </c>
      <c r="B1066" s="37" t="s">
        <v>878</v>
      </c>
      <c r="C1066" s="37" t="s">
        <v>879</v>
      </c>
      <c r="D1066" s="37" t="s">
        <v>880</v>
      </c>
      <c r="E1066" s="37">
        <v>2019.0</v>
      </c>
      <c r="F1066" s="37" t="s">
        <v>881</v>
      </c>
      <c r="H1066" s="37" t="s">
        <v>882</v>
      </c>
      <c r="I1066" s="37" t="s">
        <v>816</v>
      </c>
      <c r="J1066" s="37">
        <v>2230.0</v>
      </c>
      <c r="K1066" s="37">
        <v>18.02267607</v>
      </c>
      <c r="L1066" s="37">
        <v>2010.0</v>
      </c>
      <c r="M1066" s="37" t="s">
        <v>80</v>
      </c>
      <c r="O1066" s="37">
        <v>1.5</v>
      </c>
      <c r="W1066" s="37">
        <v>2.0</v>
      </c>
      <c r="BK1066" s="37" t="s">
        <v>406</v>
      </c>
      <c r="BM1066" s="37" t="s">
        <v>884</v>
      </c>
    </row>
    <row r="1067">
      <c r="A1067" s="37">
        <v>786.0</v>
      </c>
      <c r="B1067" s="37" t="s">
        <v>878</v>
      </c>
      <c r="C1067" s="37" t="s">
        <v>879</v>
      </c>
      <c r="D1067" s="37" t="s">
        <v>880</v>
      </c>
      <c r="E1067" s="37">
        <v>2019.0</v>
      </c>
      <c r="F1067" s="37" t="s">
        <v>881</v>
      </c>
      <c r="H1067" s="37" t="s">
        <v>882</v>
      </c>
      <c r="I1067" s="37" t="s">
        <v>816</v>
      </c>
      <c r="J1067" s="37">
        <v>2240.0</v>
      </c>
      <c r="K1067" s="37">
        <v>18.10637799</v>
      </c>
      <c r="L1067" s="37">
        <v>2010.0</v>
      </c>
      <c r="M1067" s="37" t="s">
        <v>80</v>
      </c>
      <c r="O1067" s="37">
        <v>1.5</v>
      </c>
      <c r="W1067" s="37">
        <v>2.0</v>
      </c>
      <c r="BK1067" s="37" t="s">
        <v>406</v>
      </c>
      <c r="BM1067" s="37" t="s">
        <v>884</v>
      </c>
    </row>
    <row r="1068">
      <c r="A1068" s="37">
        <v>786.0</v>
      </c>
      <c r="B1068" s="37" t="s">
        <v>878</v>
      </c>
      <c r="C1068" s="37" t="s">
        <v>879</v>
      </c>
      <c r="D1068" s="37" t="s">
        <v>880</v>
      </c>
      <c r="E1068" s="37">
        <v>2019.0</v>
      </c>
      <c r="F1068" s="37" t="s">
        <v>881</v>
      </c>
      <c r="H1068" s="37" t="s">
        <v>882</v>
      </c>
      <c r="I1068" s="37" t="s">
        <v>816</v>
      </c>
      <c r="J1068" s="37">
        <v>2250.0</v>
      </c>
      <c r="K1068" s="37">
        <v>18.19645016</v>
      </c>
      <c r="L1068" s="37">
        <v>2010.0</v>
      </c>
      <c r="M1068" s="37" t="s">
        <v>80</v>
      </c>
      <c r="O1068" s="37">
        <v>1.5</v>
      </c>
      <c r="W1068" s="37">
        <v>2.0</v>
      </c>
      <c r="BK1068" s="37" t="s">
        <v>406</v>
      </c>
      <c r="BM1068" s="37" t="s">
        <v>884</v>
      </c>
    </row>
    <row r="1069">
      <c r="A1069" s="37">
        <v>786.0</v>
      </c>
      <c r="B1069" s="37" t="s">
        <v>878</v>
      </c>
      <c r="C1069" s="37" t="s">
        <v>879</v>
      </c>
      <c r="D1069" s="37" t="s">
        <v>880</v>
      </c>
      <c r="E1069" s="37">
        <v>2019.0</v>
      </c>
      <c r="F1069" s="37" t="s">
        <v>881</v>
      </c>
      <c r="H1069" s="37" t="s">
        <v>882</v>
      </c>
      <c r="I1069" s="37" t="s">
        <v>816</v>
      </c>
      <c r="J1069" s="37">
        <v>2260.0</v>
      </c>
      <c r="K1069" s="37">
        <v>18.29195807</v>
      </c>
      <c r="L1069" s="37">
        <v>2010.0</v>
      </c>
      <c r="M1069" s="37" t="s">
        <v>80</v>
      </c>
      <c r="O1069" s="37">
        <v>1.5</v>
      </c>
      <c r="W1069" s="37">
        <v>2.0</v>
      </c>
      <c r="BK1069" s="37" t="s">
        <v>406</v>
      </c>
      <c r="BM1069" s="37" t="s">
        <v>884</v>
      </c>
    </row>
    <row r="1070">
      <c r="A1070" s="37">
        <v>786.0</v>
      </c>
      <c r="B1070" s="37" t="s">
        <v>878</v>
      </c>
      <c r="C1070" s="37" t="s">
        <v>879</v>
      </c>
      <c r="D1070" s="37" t="s">
        <v>880</v>
      </c>
      <c r="E1070" s="37">
        <v>2019.0</v>
      </c>
      <c r="F1070" s="37" t="s">
        <v>881</v>
      </c>
      <c r="H1070" s="37" t="s">
        <v>882</v>
      </c>
      <c r="I1070" s="37" t="s">
        <v>816</v>
      </c>
      <c r="J1070" s="37">
        <v>2270.0</v>
      </c>
      <c r="K1070" s="37">
        <v>18.39196721</v>
      </c>
      <c r="L1070" s="37">
        <v>2010.0</v>
      </c>
      <c r="M1070" s="37" t="s">
        <v>80</v>
      </c>
      <c r="O1070" s="37">
        <v>1.5</v>
      </c>
      <c r="W1070" s="37">
        <v>2.0</v>
      </c>
      <c r="BK1070" s="37" t="s">
        <v>406</v>
      </c>
      <c r="BM1070" s="37" t="s">
        <v>884</v>
      </c>
    </row>
    <row r="1071">
      <c r="A1071" s="37">
        <v>786.0</v>
      </c>
      <c r="B1071" s="37" t="s">
        <v>878</v>
      </c>
      <c r="C1071" s="37" t="s">
        <v>879</v>
      </c>
      <c r="D1071" s="37" t="s">
        <v>880</v>
      </c>
      <c r="E1071" s="37">
        <v>2019.0</v>
      </c>
      <c r="F1071" s="37" t="s">
        <v>881</v>
      </c>
      <c r="H1071" s="37" t="s">
        <v>882</v>
      </c>
      <c r="I1071" s="37" t="s">
        <v>816</v>
      </c>
      <c r="J1071" s="37">
        <v>2280.0</v>
      </c>
      <c r="K1071" s="37">
        <v>18.49554306</v>
      </c>
      <c r="L1071" s="37">
        <v>2010.0</v>
      </c>
      <c r="M1071" s="37" t="s">
        <v>80</v>
      </c>
      <c r="O1071" s="37">
        <v>1.5</v>
      </c>
      <c r="W1071" s="37">
        <v>2.0</v>
      </c>
      <c r="BK1071" s="37" t="s">
        <v>406</v>
      </c>
      <c r="BM1071" s="37" t="s">
        <v>884</v>
      </c>
    </row>
    <row r="1072">
      <c r="A1072" s="37">
        <v>786.0</v>
      </c>
      <c r="B1072" s="37" t="s">
        <v>878</v>
      </c>
      <c r="C1072" s="37" t="s">
        <v>879</v>
      </c>
      <c r="D1072" s="37" t="s">
        <v>880</v>
      </c>
      <c r="E1072" s="37">
        <v>2019.0</v>
      </c>
      <c r="F1072" s="37" t="s">
        <v>881</v>
      </c>
      <c r="H1072" s="37" t="s">
        <v>882</v>
      </c>
      <c r="I1072" s="37" t="s">
        <v>816</v>
      </c>
      <c r="J1072" s="37">
        <v>2290.0</v>
      </c>
      <c r="K1072" s="37">
        <v>18.60175111</v>
      </c>
      <c r="L1072" s="37">
        <v>2010.0</v>
      </c>
      <c r="M1072" s="37" t="s">
        <v>80</v>
      </c>
      <c r="O1072" s="37">
        <v>1.5</v>
      </c>
      <c r="W1072" s="37">
        <v>2.0</v>
      </c>
      <c r="BK1072" s="37" t="s">
        <v>406</v>
      </c>
      <c r="BM1072" s="37" t="s">
        <v>884</v>
      </c>
    </row>
    <row r="1073">
      <c r="A1073" s="37">
        <v>786.0</v>
      </c>
      <c r="B1073" s="37" t="s">
        <v>878</v>
      </c>
      <c r="C1073" s="37" t="s">
        <v>879</v>
      </c>
      <c r="D1073" s="37" t="s">
        <v>880</v>
      </c>
      <c r="E1073" s="37">
        <v>2019.0</v>
      </c>
      <c r="F1073" s="37" t="s">
        <v>881</v>
      </c>
      <c r="H1073" s="37" t="s">
        <v>882</v>
      </c>
      <c r="I1073" s="37" t="s">
        <v>816</v>
      </c>
      <c r="J1073" s="37">
        <v>2300.0</v>
      </c>
      <c r="K1073" s="37">
        <v>18.70965684</v>
      </c>
      <c r="L1073" s="37">
        <v>2010.0</v>
      </c>
      <c r="M1073" s="37" t="s">
        <v>80</v>
      </c>
      <c r="O1073" s="37">
        <v>1.5</v>
      </c>
      <c r="W1073" s="37">
        <v>2.0</v>
      </c>
      <c r="BK1073" s="37" t="s">
        <v>406</v>
      </c>
      <c r="BM1073" s="37" t="s">
        <v>884</v>
      </c>
    </row>
    <row r="1074">
      <c r="A1074" s="37">
        <v>786.0</v>
      </c>
      <c r="B1074" s="37" t="s">
        <v>878</v>
      </c>
      <c r="C1074" s="37" t="s">
        <v>879</v>
      </c>
      <c r="D1074" s="37" t="s">
        <v>880</v>
      </c>
      <c r="E1074" s="37">
        <v>2019.0</v>
      </c>
      <c r="F1074" s="37" t="s">
        <v>881</v>
      </c>
      <c r="H1074" s="37" t="s">
        <v>882</v>
      </c>
      <c r="I1074" s="37" t="s">
        <v>816</v>
      </c>
      <c r="J1074" s="37">
        <v>2010.0</v>
      </c>
      <c r="K1074" s="37">
        <v>21.81818</v>
      </c>
      <c r="L1074" s="37">
        <v>2010.0</v>
      </c>
      <c r="M1074" s="37" t="s">
        <v>80</v>
      </c>
      <c r="N1074" s="37"/>
      <c r="O1074" s="37">
        <v>1.5</v>
      </c>
      <c r="W1074" s="37">
        <v>3.0</v>
      </c>
      <c r="BK1074" s="37" t="s">
        <v>406</v>
      </c>
      <c r="BM1074" s="37" t="s">
        <v>885</v>
      </c>
    </row>
    <row r="1075">
      <c r="A1075" s="37">
        <v>786.0</v>
      </c>
      <c r="B1075" s="37" t="s">
        <v>878</v>
      </c>
      <c r="C1075" s="37" t="s">
        <v>879</v>
      </c>
      <c r="D1075" s="37" t="s">
        <v>880</v>
      </c>
      <c r="E1075" s="37">
        <v>2019.0</v>
      </c>
      <c r="F1075" s="37" t="s">
        <v>881</v>
      </c>
      <c r="H1075" s="37" t="s">
        <v>882</v>
      </c>
      <c r="I1075" s="37" t="s">
        <v>816</v>
      </c>
      <c r="J1075" s="37">
        <v>2020.0</v>
      </c>
      <c r="K1075" s="37">
        <v>28.89936</v>
      </c>
      <c r="L1075" s="37">
        <v>2010.0</v>
      </c>
      <c r="M1075" s="37" t="s">
        <v>80</v>
      </c>
      <c r="O1075" s="37">
        <v>1.5</v>
      </c>
      <c r="W1075" s="37">
        <v>3.0</v>
      </c>
      <c r="BK1075" s="37" t="s">
        <v>406</v>
      </c>
      <c r="BM1075" s="37" t="s">
        <v>885</v>
      </c>
    </row>
    <row r="1076">
      <c r="A1076" s="37">
        <v>786.0</v>
      </c>
      <c r="B1076" s="37" t="s">
        <v>878</v>
      </c>
      <c r="C1076" s="37" t="s">
        <v>879</v>
      </c>
      <c r="D1076" s="37" t="s">
        <v>880</v>
      </c>
      <c r="E1076" s="37">
        <v>2019.0</v>
      </c>
      <c r="F1076" s="37" t="s">
        <v>881</v>
      </c>
      <c r="H1076" s="37" t="s">
        <v>882</v>
      </c>
      <c r="I1076" s="37" t="s">
        <v>816</v>
      </c>
      <c r="J1076" s="37">
        <v>2030.0</v>
      </c>
      <c r="K1076" s="37">
        <v>33.36175</v>
      </c>
      <c r="L1076" s="37">
        <v>2010.0</v>
      </c>
      <c r="M1076" s="37" t="s">
        <v>80</v>
      </c>
      <c r="O1076" s="37">
        <v>1.5</v>
      </c>
      <c r="W1076" s="37">
        <v>3.0</v>
      </c>
      <c r="BK1076" s="37" t="s">
        <v>406</v>
      </c>
      <c r="BM1076" s="37" t="s">
        <v>885</v>
      </c>
    </row>
    <row r="1077">
      <c r="A1077" s="37">
        <v>786.0</v>
      </c>
      <c r="B1077" s="37" t="s">
        <v>878</v>
      </c>
      <c r="C1077" s="37" t="s">
        <v>879</v>
      </c>
      <c r="D1077" s="37" t="s">
        <v>880</v>
      </c>
      <c r="E1077" s="37">
        <v>2019.0</v>
      </c>
      <c r="F1077" s="37" t="s">
        <v>881</v>
      </c>
      <c r="H1077" s="37" t="s">
        <v>882</v>
      </c>
      <c r="I1077" s="37" t="s">
        <v>816</v>
      </c>
      <c r="J1077" s="37">
        <v>2040.0</v>
      </c>
      <c r="K1077" s="37">
        <v>35.049</v>
      </c>
      <c r="L1077" s="37">
        <v>2010.0</v>
      </c>
      <c r="M1077" s="37" t="s">
        <v>80</v>
      </c>
      <c r="O1077" s="37">
        <v>1.5</v>
      </c>
      <c r="W1077" s="37">
        <v>3.0</v>
      </c>
      <c r="BK1077" s="37" t="s">
        <v>406</v>
      </c>
      <c r="BM1077" s="37" t="s">
        <v>885</v>
      </c>
    </row>
    <row r="1078">
      <c r="A1078" s="37">
        <v>786.0</v>
      </c>
      <c r="B1078" s="37" t="s">
        <v>878</v>
      </c>
      <c r="C1078" s="37" t="s">
        <v>879</v>
      </c>
      <c r="D1078" s="37" t="s">
        <v>880</v>
      </c>
      <c r="E1078" s="37">
        <v>2019.0</v>
      </c>
      <c r="F1078" s="37" t="s">
        <v>881</v>
      </c>
      <c r="H1078" s="37" t="s">
        <v>882</v>
      </c>
      <c r="I1078" s="37" t="s">
        <v>816</v>
      </c>
      <c r="J1078" s="37">
        <v>2050.0</v>
      </c>
      <c r="K1078" s="37">
        <v>36.33731</v>
      </c>
      <c r="L1078" s="37">
        <v>2010.0</v>
      </c>
      <c r="M1078" s="37" t="s">
        <v>80</v>
      </c>
      <c r="O1078" s="37">
        <v>1.5</v>
      </c>
      <c r="W1078" s="37">
        <v>3.0</v>
      </c>
      <c r="BK1078" s="37" t="s">
        <v>406</v>
      </c>
      <c r="BM1078" s="37" t="s">
        <v>885</v>
      </c>
    </row>
    <row r="1079">
      <c r="A1079" s="37">
        <v>786.0</v>
      </c>
      <c r="B1079" s="37" t="s">
        <v>878</v>
      </c>
      <c r="C1079" s="37" t="s">
        <v>879</v>
      </c>
      <c r="D1079" s="37" t="s">
        <v>880</v>
      </c>
      <c r="E1079" s="37">
        <v>2019.0</v>
      </c>
      <c r="F1079" s="37" t="s">
        <v>881</v>
      </c>
      <c r="H1079" s="37" t="s">
        <v>882</v>
      </c>
      <c r="I1079" s="37" t="s">
        <v>816</v>
      </c>
      <c r="J1079" s="37">
        <v>2060.0</v>
      </c>
      <c r="K1079" s="37">
        <v>38.27649</v>
      </c>
      <c r="L1079" s="37">
        <v>2010.0</v>
      </c>
      <c r="M1079" s="37" t="s">
        <v>80</v>
      </c>
      <c r="O1079" s="37">
        <v>1.5</v>
      </c>
      <c r="W1079" s="37">
        <v>3.0</v>
      </c>
      <c r="BK1079" s="37" t="s">
        <v>406</v>
      </c>
      <c r="BM1079" s="37" t="s">
        <v>885</v>
      </c>
    </row>
    <row r="1080">
      <c r="A1080" s="37">
        <v>786.0</v>
      </c>
      <c r="B1080" s="37" t="s">
        <v>878</v>
      </c>
      <c r="C1080" s="37" t="s">
        <v>879</v>
      </c>
      <c r="D1080" s="37" t="s">
        <v>880</v>
      </c>
      <c r="E1080" s="37">
        <v>2019.0</v>
      </c>
      <c r="F1080" s="37" t="s">
        <v>881</v>
      </c>
      <c r="H1080" s="37" t="s">
        <v>882</v>
      </c>
      <c r="I1080" s="37" t="s">
        <v>816</v>
      </c>
      <c r="J1080" s="37">
        <v>2070.0</v>
      </c>
      <c r="K1080" s="37">
        <v>40.38399</v>
      </c>
      <c r="L1080" s="37">
        <v>2010.0</v>
      </c>
      <c r="M1080" s="37" t="s">
        <v>80</v>
      </c>
      <c r="O1080" s="37">
        <v>1.5</v>
      </c>
      <c r="W1080" s="37">
        <v>3.0</v>
      </c>
      <c r="BK1080" s="37" t="s">
        <v>406</v>
      </c>
      <c r="BM1080" s="37" t="s">
        <v>885</v>
      </c>
    </row>
    <row r="1081">
      <c r="A1081" s="37">
        <v>786.0</v>
      </c>
      <c r="B1081" s="37" t="s">
        <v>878</v>
      </c>
      <c r="C1081" s="37" t="s">
        <v>879</v>
      </c>
      <c r="D1081" s="37" t="s">
        <v>880</v>
      </c>
      <c r="E1081" s="37">
        <v>2019.0</v>
      </c>
      <c r="F1081" s="37" t="s">
        <v>881</v>
      </c>
      <c r="H1081" s="37" t="s">
        <v>882</v>
      </c>
      <c r="I1081" s="37" t="s">
        <v>816</v>
      </c>
      <c r="J1081" s="37">
        <v>2080.0</v>
      </c>
      <c r="K1081" s="37">
        <v>42.1522</v>
      </c>
      <c r="L1081" s="37">
        <v>2010.0</v>
      </c>
      <c r="M1081" s="37" t="s">
        <v>80</v>
      </c>
      <c r="O1081" s="37">
        <v>1.5</v>
      </c>
      <c r="W1081" s="37">
        <v>3.0</v>
      </c>
      <c r="BK1081" s="37" t="s">
        <v>406</v>
      </c>
      <c r="BM1081" s="37" t="s">
        <v>885</v>
      </c>
    </row>
    <row r="1082">
      <c r="A1082" s="37">
        <v>786.0</v>
      </c>
      <c r="B1082" s="37" t="s">
        <v>878</v>
      </c>
      <c r="C1082" s="37" t="s">
        <v>879</v>
      </c>
      <c r="D1082" s="37" t="s">
        <v>880</v>
      </c>
      <c r="E1082" s="37">
        <v>2019.0</v>
      </c>
      <c r="F1082" s="37" t="s">
        <v>881</v>
      </c>
      <c r="H1082" s="37" t="s">
        <v>882</v>
      </c>
      <c r="I1082" s="37" t="s">
        <v>816</v>
      </c>
      <c r="J1082" s="37">
        <v>2090.0</v>
      </c>
      <c r="K1082" s="37">
        <v>43.48824</v>
      </c>
      <c r="L1082" s="37">
        <v>2010.0</v>
      </c>
      <c r="M1082" s="37" t="s">
        <v>80</v>
      </c>
      <c r="O1082" s="37">
        <v>1.5</v>
      </c>
      <c r="W1082" s="37">
        <v>3.0</v>
      </c>
      <c r="BK1082" s="37" t="s">
        <v>406</v>
      </c>
      <c r="BM1082" s="37" t="s">
        <v>885</v>
      </c>
    </row>
    <row r="1083">
      <c r="A1083" s="37">
        <v>786.0</v>
      </c>
      <c r="B1083" s="37" t="s">
        <v>878</v>
      </c>
      <c r="C1083" s="37" t="s">
        <v>879</v>
      </c>
      <c r="D1083" s="37" t="s">
        <v>880</v>
      </c>
      <c r="E1083" s="37">
        <v>2019.0</v>
      </c>
      <c r="F1083" s="37" t="s">
        <v>881</v>
      </c>
      <c r="H1083" s="37" t="s">
        <v>882</v>
      </c>
      <c r="I1083" s="37" t="s">
        <v>816</v>
      </c>
      <c r="J1083" s="37">
        <v>2100.0</v>
      </c>
      <c r="K1083" s="37">
        <v>44.5135</v>
      </c>
      <c r="L1083" s="37">
        <v>2010.0</v>
      </c>
      <c r="M1083" s="37" t="s">
        <v>80</v>
      </c>
      <c r="O1083" s="37">
        <v>1.5</v>
      </c>
      <c r="W1083" s="37">
        <v>3.0</v>
      </c>
      <c r="BK1083" s="37" t="s">
        <v>406</v>
      </c>
      <c r="BM1083" s="37" t="s">
        <v>885</v>
      </c>
    </row>
    <row r="1084">
      <c r="A1084" s="37">
        <v>786.0</v>
      </c>
      <c r="B1084" s="37" t="s">
        <v>878</v>
      </c>
      <c r="C1084" s="37" t="s">
        <v>879</v>
      </c>
      <c r="D1084" s="37" t="s">
        <v>880</v>
      </c>
      <c r="E1084" s="37">
        <v>2019.0</v>
      </c>
      <c r="F1084" s="37" t="s">
        <v>881</v>
      </c>
      <c r="H1084" s="37" t="s">
        <v>882</v>
      </c>
      <c r="I1084" s="37" t="s">
        <v>816</v>
      </c>
      <c r="J1084" s="37">
        <v>2110.0</v>
      </c>
      <c r="K1084" s="37">
        <v>45.35117</v>
      </c>
      <c r="L1084" s="37">
        <v>2010.0</v>
      </c>
      <c r="M1084" s="37" t="s">
        <v>80</v>
      </c>
      <c r="O1084" s="37">
        <v>1.5</v>
      </c>
      <c r="W1084" s="37">
        <v>3.0</v>
      </c>
      <c r="BK1084" s="37" t="s">
        <v>406</v>
      </c>
      <c r="BM1084" s="37" t="s">
        <v>885</v>
      </c>
    </row>
    <row r="1085">
      <c r="A1085" s="37">
        <v>786.0</v>
      </c>
      <c r="B1085" s="37" t="s">
        <v>878</v>
      </c>
      <c r="C1085" s="37" t="s">
        <v>879</v>
      </c>
      <c r="D1085" s="37" t="s">
        <v>880</v>
      </c>
      <c r="E1085" s="37">
        <v>2019.0</v>
      </c>
      <c r="F1085" s="37" t="s">
        <v>881</v>
      </c>
      <c r="H1085" s="37" t="s">
        <v>882</v>
      </c>
      <c r="I1085" s="37" t="s">
        <v>816</v>
      </c>
      <c r="J1085" s="37">
        <v>2120.0</v>
      </c>
      <c r="K1085" s="37">
        <v>46.10142</v>
      </c>
      <c r="L1085" s="37">
        <v>2010.0</v>
      </c>
      <c r="M1085" s="37" t="s">
        <v>80</v>
      </c>
      <c r="O1085" s="37">
        <v>1.5</v>
      </c>
      <c r="W1085" s="37">
        <v>3.0</v>
      </c>
      <c r="BK1085" s="37" t="s">
        <v>406</v>
      </c>
      <c r="BM1085" s="37" t="s">
        <v>885</v>
      </c>
    </row>
    <row r="1086">
      <c r="A1086" s="37">
        <v>786.0</v>
      </c>
      <c r="B1086" s="37" t="s">
        <v>878</v>
      </c>
      <c r="C1086" s="37" t="s">
        <v>879</v>
      </c>
      <c r="D1086" s="37" t="s">
        <v>880</v>
      </c>
      <c r="E1086" s="37">
        <v>2019.0</v>
      </c>
      <c r="F1086" s="37" t="s">
        <v>881</v>
      </c>
      <c r="H1086" s="37" t="s">
        <v>882</v>
      </c>
      <c r="I1086" s="37" t="s">
        <v>816</v>
      </c>
      <c r="J1086" s="37">
        <v>2130.0</v>
      </c>
      <c r="K1086" s="37">
        <v>46.79049</v>
      </c>
      <c r="L1086" s="37">
        <v>2010.0</v>
      </c>
      <c r="M1086" s="37" t="s">
        <v>80</v>
      </c>
      <c r="O1086" s="37">
        <v>1.5</v>
      </c>
      <c r="W1086" s="37">
        <v>3.0</v>
      </c>
      <c r="BK1086" s="37" t="s">
        <v>406</v>
      </c>
      <c r="BM1086" s="37" t="s">
        <v>885</v>
      </c>
    </row>
    <row r="1087">
      <c r="A1087" s="37">
        <v>786.0</v>
      </c>
      <c r="B1087" s="37" t="s">
        <v>878</v>
      </c>
      <c r="C1087" s="37" t="s">
        <v>879</v>
      </c>
      <c r="D1087" s="37" t="s">
        <v>880</v>
      </c>
      <c r="E1087" s="37">
        <v>2019.0</v>
      </c>
      <c r="F1087" s="37" t="s">
        <v>881</v>
      </c>
      <c r="H1087" s="37" t="s">
        <v>882</v>
      </c>
      <c r="I1087" s="37" t="s">
        <v>816</v>
      </c>
      <c r="J1087" s="37">
        <v>2140.0</v>
      </c>
      <c r="K1087" s="37">
        <v>47.42979</v>
      </c>
      <c r="L1087" s="37">
        <v>2010.0</v>
      </c>
      <c r="M1087" s="37" t="s">
        <v>80</v>
      </c>
      <c r="O1087" s="37">
        <v>1.5</v>
      </c>
      <c r="W1087" s="37">
        <v>3.0</v>
      </c>
      <c r="BK1087" s="37" t="s">
        <v>406</v>
      </c>
      <c r="BM1087" s="37" t="s">
        <v>885</v>
      </c>
    </row>
    <row r="1088">
      <c r="A1088" s="37">
        <v>786.0</v>
      </c>
      <c r="B1088" s="37" t="s">
        <v>878</v>
      </c>
      <c r="C1088" s="37" t="s">
        <v>879</v>
      </c>
      <c r="D1088" s="37" t="s">
        <v>880</v>
      </c>
      <c r="E1088" s="37">
        <v>2019.0</v>
      </c>
      <c r="F1088" s="37" t="s">
        <v>881</v>
      </c>
      <c r="H1088" s="37" t="s">
        <v>882</v>
      </c>
      <c r="I1088" s="37" t="s">
        <v>816</v>
      </c>
      <c r="J1088" s="37">
        <v>2150.0</v>
      </c>
      <c r="K1088" s="37">
        <v>48.03075</v>
      </c>
      <c r="L1088" s="37">
        <v>2010.0</v>
      </c>
      <c r="M1088" s="37" t="s">
        <v>80</v>
      </c>
      <c r="O1088" s="37">
        <v>1.5</v>
      </c>
      <c r="W1088" s="37">
        <v>3.0</v>
      </c>
      <c r="BK1088" s="37" t="s">
        <v>406</v>
      </c>
      <c r="BM1088" s="37" t="s">
        <v>885</v>
      </c>
    </row>
    <row r="1089">
      <c r="A1089" s="37">
        <v>786.0</v>
      </c>
      <c r="B1089" s="37" t="s">
        <v>878</v>
      </c>
      <c r="C1089" s="37" t="s">
        <v>879</v>
      </c>
      <c r="D1089" s="37" t="s">
        <v>880</v>
      </c>
      <c r="E1089" s="37">
        <v>2019.0</v>
      </c>
      <c r="F1089" s="37" t="s">
        <v>881</v>
      </c>
      <c r="H1089" s="37" t="s">
        <v>882</v>
      </c>
      <c r="I1089" s="37" t="s">
        <v>816</v>
      </c>
      <c r="J1089" s="37">
        <v>2160.0</v>
      </c>
      <c r="K1089" s="37">
        <v>48.60307</v>
      </c>
      <c r="L1089" s="37">
        <v>2010.0</v>
      </c>
      <c r="M1089" s="37" t="s">
        <v>80</v>
      </c>
      <c r="O1089" s="37">
        <v>1.5</v>
      </c>
      <c r="W1089" s="37">
        <v>3.0</v>
      </c>
      <c r="BK1089" s="37" t="s">
        <v>406</v>
      </c>
      <c r="BM1089" s="37" t="s">
        <v>885</v>
      </c>
    </row>
    <row r="1090">
      <c r="A1090" s="37">
        <v>786.0</v>
      </c>
      <c r="B1090" s="37" t="s">
        <v>878</v>
      </c>
      <c r="C1090" s="37" t="s">
        <v>879</v>
      </c>
      <c r="D1090" s="37" t="s">
        <v>880</v>
      </c>
      <c r="E1090" s="37">
        <v>2019.0</v>
      </c>
      <c r="F1090" s="37" t="s">
        <v>881</v>
      </c>
      <c r="H1090" s="37" t="s">
        <v>882</v>
      </c>
      <c r="I1090" s="37" t="s">
        <v>816</v>
      </c>
      <c r="J1090" s="37">
        <v>2170.0</v>
      </c>
      <c r="K1090" s="37">
        <v>49.14874</v>
      </c>
      <c r="L1090" s="37">
        <v>2010.0</v>
      </c>
      <c r="M1090" s="37" t="s">
        <v>80</v>
      </c>
      <c r="O1090" s="37">
        <v>1.5</v>
      </c>
      <c r="W1090" s="37">
        <v>3.0</v>
      </c>
      <c r="BK1090" s="37" t="s">
        <v>406</v>
      </c>
      <c r="BM1090" s="37" t="s">
        <v>885</v>
      </c>
    </row>
    <row r="1091">
      <c r="A1091" s="37">
        <v>786.0</v>
      </c>
      <c r="B1091" s="37" t="s">
        <v>878</v>
      </c>
      <c r="C1091" s="37" t="s">
        <v>879</v>
      </c>
      <c r="D1091" s="37" t="s">
        <v>880</v>
      </c>
      <c r="E1091" s="37">
        <v>2019.0</v>
      </c>
      <c r="F1091" s="37" t="s">
        <v>881</v>
      </c>
      <c r="H1091" s="37" t="s">
        <v>882</v>
      </c>
      <c r="I1091" s="37" t="s">
        <v>816</v>
      </c>
      <c r="J1091" s="37">
        <v>2180.0</v>
      </c>
      <c r="K1091" s="37">
        <v>49.66757</v>
      </c>
      <c r="L1091" s="37">
        <v>2010.0</v>
      </c>
      <c r="M1091" s="37" t="s">
        <v>80</v>
      </c>
      <c r="O1091" s="37">
        <v>1.5</v>
      </c>
      <c r="W1091" s="37">
        <v>3.0</v>
      </c>
      <c r="BK1091" s="37" t="s">
        <v>406</v>
      </c>
      <c r="BM1091" s="37" t="s">
        <v>885</v>
      </c>
    </row>
    <row r="1092">
      <c r="A1092" s="37">
        <v>786.0</v>
      </c>
      <c r="B1092" s="37" t="s">
        <v>878</v>
      </c>
      <c r="C1092" s="37" t="s">
        <v>879</v>
      </c>
      <c r="D1092" s="37" t="s">
        <v>880</v>
      </c>
      <c r="E1092" s="37">
        <v>2019.0</v>
      </c>
      <c r="F1092" s="37" t="s">
        <v>881</v>
      </c>
      <c r="H1092" s="37" t="s">
        <v>882</v>
      </c>
      <c r="I1092" s="37" t="s">
        <v>816</v>
      </c>
      <c r="J1092" s="37">
        <v>2190.0</v>
      </c>
      <c r="K1092" s="37">
        <v>50.15937</v>
      </c>
      <c r="L1092" s="37">
        <v>2010.0</v>
      </c>
      <c r="M1092" s="37" t="s">
        <v>80</v>
      </c>
      <c r="O1092" s="37">
        <v>1.5</v>
      </c>
      <c r="W1092" s="37">
        <v>3.0</v>
      </c>
      <c r="BK1092" s="37" t="s">
        <v>406</v>
      </c>
      <c r="BM1092" s="37" t="s">
        <v>885</v>
      </c>
    </row>
    <row r="1093">
      <c r="A1093" s="37">
        <v>786.0</v>
      </c>
      <c r="B1093" s="37" t="s">
        <v>878</v>
      </c>
      <c r="C1093" s="37" t="s">
        <v>879</v>
      </c>
      <c r="D1093" s="37" t="s">
        <v>880</v>
      </c>
      <c r="E1093" s="37">
        <v>2019.0</v>
      </c>
      <c r="F1093" s="37" t="s">
        <v>881</v>
      </c>
      <c r="H1093" s="37" t="s">
        <v>882</v>
      </c>
      <c r="I1093" s="37" t="s">
        <v>816</v>
      </c>
      <c r="J1093" s="37">
        <v>2200.0</v>
      </c>
      <c r="K1093" s="37">
        <v>50.62396</v>
      </c>
      <c r="L1093" s="37">
        <v>2010.0</v>
      </c>
      <c r="M1093" s="37" t="s">
        <v>80</v>
      </c>
      <c r="O1093" s="37">
        <v>1.5</v>
      </c>
      <c r="W1093" s="37">
        <v>3.0</v>
      </c>
      <c r="BK1093" s="37" t="s">
        <v>406</v>
      </c>
      <c r="BM1093" s="37" t="s">
        <v>885</v>
      </c>
    </row>
    <row r="1094">
      <c r="A1094" s="37">
        <v>786.0</v>
      </c>
      <c r="B1094" s="37" t="s">
        <v>878</v>
      </c>
      <c r="C1094" s="37" t="s">
        <v>879</v>
      </c>
      <c r="D1094" s="37" t="s">
        <v>880</v>
      </c>
      <c r="E1094" s="37">
        <v>2019.0</v>
      </c>
      <c r="F1094" s="37" t="s">
        <v>881</v>
      </c>
      <c r="H1094" s="37" t="s">
        <v>882</v>
      </c>
      <c r="I1094" s="37" t="s">
        <v>816</v>
      </c>
      <c r="J1094" s="37">
        <v>2210.0</v>
      </c>
      <c r="K1094" s="37">
        <v>51.06055</v>
      </c>
      <c r="L1094" s="37">
        <v>2010.0</v>
      </c>
      <c r="M1094" s="37" t="s">
        <v>80</v>
      </c>
      <c r="O1094" s="37">
        <v>1.5</v>
      </c>
      <c r="W1094" s="37">
        <v>3.0</v>
      </c>
      <c r="BK1094" s="37" t="s">
        <v>406</v>
      </c>
      <c r="BM1094" s="37" t="s">
        <v>885</v>
      </c>
    </row>
    <row r="1095">
      <c r="A1095" s="37">
        <v>786.0</v>
      </c>
      <c r="B1095" s="37" t="s">
        <v>878</v>
      </c>
      <c r="C1095" s="37" t="s">
        <v>879</v>
      </c>
      <c r="D1095" s="37" t="s">
        <v>880</v>
      </c>
      <c r="E1095" s="37">
        <v>2019.0</v>
      </c>
      <c r="F1095" s="37" t="s">
        <v>881</v>
      </c>
      <c r="H1095" s="37" t="s">
        <v>882</v>
      </c>
      <c r="I1095" s="37" t="s">
        <v>816</v>
      </c>
      <c r="J1095" s="37">
        <v>2220.0</v>
      </c>
      <c r="K1095" s="37">
        <v>51.46705</v>
      </c>
      <c r="L1095" s="37">
        <v>2010.0</v>
      </c>
      <c r="M1095" s="37" t="s">
        <v>80</v>
      </c>
      <c r="O1095" s="37">
        <v>1.5</v>
      </c>
      <c r="W1095" s="37">
        <v>3.0</v>
      </c>
      <c r="BK1095" s="37" t="s">
        <v>406</v>
      </c>
      <c r="BM1095" s="37" t="s">
        <v>885</v>
      </c>
    </row>
    <row r="1096">
      <c r="A1096" s="37">
        <v>786.0</v>
      </c>
      <c r="B1096" s="37" t="s">
        <v>878</v>
      </c>
      <c r="C1096" s="37" t="s">
        <v>879</v>
      </c>
      <c r="D1096" s="37" t="s">
        <v>880</v>
      </c>
      <c r="E1096" s="37">
        <v>2019.0</v>
      </c>
      <c r="F1096" s="37" t="s">
        <v>881</v>
      </c>
      <c r="H1096" s="37" t="s">
        <v>882</v>
      </c>
      <c r="I1096" s="37" t="s">
        <v>816</v>
      </c>
      <c r="J1096" s="37">
        <v>2230.0</v>
      </c>
      <c r="K1096" s="37">
        <v>51.84116</v>
      </c>
      <c r="L1096" s="37">
        <v>2010.0</v>
      </c>
      <c r="M1096" s="37" t="s">
        <v>80</v>
      </c>
      <c r="O1096" s="37">
        <v>1.5</v>
      </c>
      <c r="W1096" s="37">
        <v>3.0</v>
      </c>
      <c r="BK1096" s="37" t="s">
        <v>406</v>
      </c>
      <c r="BM1096" s="37" t="s">
        <v>885</v>
      </c>
    </row>
    <row r="1097">
      <c r="A1097" s="37">
        <v>786.0</v>
      </c>
      <c r="B1097" s="37" t="s">
        <v>878</v>
      </c>
      <c r="C1097" s="37" t="s">
        <v>879</v>
      </c>
      <c r="D1097" s="37" t="s">
        <v>880</v>
      </c>
      <c r="E1097" s="37">
        <v>2019.0</v>
      </c>
      <c r="F1097" s="37" t="s">
        <v>881</v>
      </c>
      <c r="H1097" s="37" t="s">
        <v>882</v>
      </c>
      <c r="I1097" s="37" t="s">
        <v>816</v>
      </c>
      <c r="J1097" s="37">
        <v>2240.0</v>
      </c>
      <c r="K1097" s="37">
        <v>52.18059</v>
      </c>
      <c r="L1097" s="37">
        <v>2010.0</v>
      </c>
      <c r="M1097" s="37" t="s">
        <v>80</v>
      </c>
      <c r="O1097" s="37">
        <v>1.5</v>
      </c>
      <c r="W1097" s="37">
        <v>3.0</v>
      </c>
      <c r="BK1097" s="37" t="s">
        <v>406</v>
      </c>
      <c r="BM1097" s="37" t="s">
        <v>885</v>
      </c>
    </row>
    <row r="1098">
      <c r="A1098" s="37">
        <v>786.0</v>
      </c>
      <c r="B1098" s="37" t="s">
        <v>878</v>
      </c>
      <c r="C1098" s="37" t="s">
        <v>879</v>
      </c>
      <c r="D1098" s="37" t="s">
        <v>880</v>
      </c>
      <c r="E1098" s="37">
        <v>2019.0</v>
      </c>
      <c r="F1098" s="37" t="s">
        <v>881</v>
      </c>
      <c r="H1098" s="37" t="s">
        <v>882</v>
      </c>
      <c r="I1098" s="37" t="s">
        <v>816</v>
      </c>
      <c r="J1098" s="37">
        <v>2250.0</v>
      </c>
      <c r="K1098" s="37">
        <v>52.48304</v>
      </c>
      <c r="L1098" s="37">
        <v>2010.0</v>
      </c>
      <c r="M1098" s="37" t="s">
        <v>80</v>
      </c>
      <c r="O1098" s="37">
        <v>1.5</v>
      </c>
      <c r="W1098" s="37">
        <v>3.0</v>
      </c>
      <c r="BK1098" s="37" t="s">
        <v>406</v>
      </c>
      <c r="BM1098" s="37" t="s">
        <v>885</v>
      </c>
    </row>
    <row r="1099">
      <c r="A1099" s="37">
        <v>786.0</v>
      </c>
      <c r="B1099" s="37" t="s">
        <v>878</v>
      </c>
      <c r="C1099" s="37" t="s">
        <v>879</v>
      </c>
      <c r="D1099" s="37" t="s">
        <v>880</v>
      </c>
      <c r="E1099" s="37">
        <v>2019.0</v>
      </c>
      <c r="F1099" s="37" t="s">
        <v>881</v>
      </c>
      <c r="H1099" s="37" t="s">
        <v>882</v>
      </c>
      <c r="I1099" s="37" t="s">
        <v>816</v>
      </c>
      <c r="J1099" s="37">
        <v>2260.0</v>
      </c>
      <c r="K1099" s="37">
        <v>52.74929</v>
      </c>
      <c r="L1099" s="37">
        <v>2010.0</v>
      </c>
      <c r="M1099" s="37" t="s">
        <v>80</v>
      </c>
      <c r="O1099" s="37">
        <v>1.5</v>
      </c>
      <c r="W1099" s="37">
        <v>3.0</v>
      </c>
      <c r="BK1099" s="37" t="s">
        <v>406</v>
      </c>
      <c r="BM1099" s="37" t="s">
        <v>885</v>
      </c>
    </row>
    <row r="1100">
      <c r="A1100" s="37">
        <v>786.0</v>
      </c>
      <c r="B1100" s="37" t="s">
        <v>878</v>
      </c>
      <c r="C1100" s="37" t="s">
        <v>879</v>
      </c>
      <c r="D1100" s="37" t="s">
        <v>880</v>
      </c>
      <c r="E1100" s="37">
        <v>2019.0</v>
      </c>
      <c r="F1100" s="37" t="s">
        <v>881</v>
      </c>
      <c r="H1100" s="37" t="s">
        <v>882</v>
      </c>
      <c r="I1100" s="37" t="s">
        <v>816</v>
      </c>
      <c r="J1100" s="37">
        <v>2270.0</v>
      </c>
      <c r="K1100" s="37">
        <v>52.99126</v>
      </c>
      <c r="L1100" s="37">
        <v>2010.0</v>
      </c>
      <c r="M1100" s="37" t="s">
        <v>80</v>
      </c>
      <c r="O1100" s="37">
        <v>1.5</v>
      </c>
      <c r="W1100" s="37">
        <v>3.0</v>
      </c>
      <c r="BK1100" s="37" t="s">
        <v>406</v>
      </c>
      <c r="BM1100" s="37" t="s">
        <v>885</v>
      </c>
    </row>
    <row r="1101">
      <c r="A1101" s="37">
        <v>786.0</v>
      </c>
      <c r="B1101" s="37" t="s">
        <v>878</v>
      </c>
      <c r="C1101" s="37" t="s">
        <v>879</v>
      </c>
      <c r="D1101" s="37" t="s">
        <v>880</v>
      </c>
      <c r="E1101" s="37">
        <v>2019.0</v>
      </c>
      <c r="F1101" s="37" t="s">
        <v>881</v>
      </c>
      <c r="H1101" s="37" t="s">
        <v>882</v>
      </c>
      <c r="I1101" s="37" t="s">
        <v>816</v>
      </c>
      <c r="J1101" s="37">
        <v>2280.0</v>
      </c>
      <c r="K1101" s="37">
        <v>53.22341</v>
      </c>
      <c r="L1101" s="37">
        <v>2010.0</v>
      </c>
      <c r="M1101" s="37" t="s">
        <v>80</v>
      </c>
      <c r="O1101" s="37">
        <v>1.5</v>
      </c>
      <c r="W1101" s="37">
        <v>3.0</v>
      </c>
      <c r="BK1101" s="37" t="s">
        <v>406</v>
      </c>
      <c r="BM1101" s="37" t="s">
        <v>885</v>
      </c>
    </row>
    <row r="1102">
      <c r="A1102" s="37">
        <v>786.0</v>
      </c>
      <c r="B1102" s="37" t="s">
        <v>878</v>
      </c>
      <c r="C1102" s="37" t="s">
        <v>879</v>
      </c>
      <c r="D1102" s="37" t="s">
        <v>880</v>
      </c>
      <c r="E1102" s="37">
        <v>2019.0</v>
      </c>
      <c r="F1102" s="37" t="s">
        <v>881</v>
      </c>
      <c r="H1102" s="37" t="s">
        <v>882</v>
      </c>
      <c r="I1102" s="37" t="s">
        <v>816</v>
      </c>
      <c r="J1102" s="37">
        <v>2290.0</v>
      </c>
      <c r="K1102" s="37">
        <v>53.46021</v>
      </c>
      <c r="L1102" s="37">
        <v>2010.0</v>
      </c>
      <c r="M1102" s="37" t="s">
        <v>80</v>
      </c>
      <c r="O1102" s="37">
        <v>1.5</v>
      </c>
      <c r="W1102" s="37">
        <v>3.0</v>
      </c>
      <c r="BK1102" s="37" t="s">
        <v>406</v>
      </c>
      <c r="BM1102" s="37" t="s">
        <v>885</v>
      </c>
    </row>
    <row r="1103">
      <c r="A1103" s="37">
        <v>786.0</v>
      </c>
      <c r="B1103" s="37" t="s">
        <v>878</v>
      </c>
      <c r="C1103" s="37" t="s">
        <v>879</v>
      </c>
      <c r="D1103" s="37" t="s">
        <v>880</v>
      </c>
      <c r="E1103" s="37">
        <v>2019.0</v>
      </c>
      <c r="F1103" s="37" t="s">
        <v>881</v>
      </c>
      <c r="H1103" s="37" t="s">
        <v>882</v>
      </c>
      <c r="I1103" s="37" t="s">
        <v>816</v>
      </c>
      <c r="J1103" s="37">
        <v>2300.0</v>
      </c>
      <c r="K1103" s="37">
        <v>53.71613</v>
      </c>
      <c r="L1103" s="37">
        <v>2010.0</v>
      </c>
      <c r="M1103" s="37" t="s">
        <v>80</v>
      </c>
      <c r="O1103" s="37">
        <v>1.5</v>
      </c>
      <c r="W1103" s="37">
        <v>3.0</v>
      </c>
      <c r="BK1103" s="37" t="s">
        <v>406</v>
      </c>
      <c r="BM1103" s="37" t="s">
        <v>885</v>
      </c>
    </row>
    <row r="1104">
      <c r="A1104" s="37">
        <v>786.0</v>
      </c>
      <c r="B1104" s="37" t="s">
        <v>878</v>
      </c>
      <c r="C1104" s="37" t="s">
        <v>879</v>
      </c>
      <c r="D1104" s="37" t="s">
        <v>880</v>
      </c>
      <c r="E1104" s="37">
        <v>2019.0</v>
      </c>
      <c r="F1104" s="37" t="s">
        <v>881</v>
      </c>
      <c r="H1104" s="37" t="s">
        <v>882</v>
      </c>
      <c r="I1104" s="37" t="s">
        <v>816</v>
      </c>
      <c r="J1104" s="37">
        <v>2010.0</v>
      </c>
      <c r="K1104" s="37">
        <v>32.72727</v>
      </c>
      <c r="L1104" s="37">
        <v>2010.0</v>
      </c>
      <c r="M1104" s="37" t="s">
        <v>80</v>
      </c>
      <c r="N1104" s="37"/>
      <c r="O1104" s="37">
        <v>1.5</v>
      </c>
      <c r="W1104" s="37">
        <v>4.0</v>
      </c>
      <c r="BK1104" s="37" t="s">
        <v>406</v>
      </c>
      <c r="BM1104" s="37" t="s">
        <v>886</v>
      </c>
    </row>
    <row r="1105">
      <c r="A1105" s="37">
        <v>786.0</v>
      </c>
      <c r="B1105" s="37" t="s">
        <v>878</v>
      </c>
      <c r="C1105" s="37" t="s">
        <v>879</v>
      </c>
      <c r="D1105" s="37" t="s">
        <v>880</v>
      </c>
      <c r="E1105" s="37">
        <v>2019.0</v>
      </c>
      <c r="F1105" s="37" t="s">
        <v>881</v>
      </c>
      <c r="H1105" s="37" t="s">
        <v>882</v>
      </c>
      <c r="I1105" s="37" t="s">
        <v>816</v>
      </c>
      <c r="J1105" s="37">
        <v>2020.0</v>
      </c>
      <c r="K1105" s="37">
        <v>48.81983</v>
      </c>
      <c r="L1105" s="37">
        <v>2010.0</v>
      </c>
      <c r="M1105" s="37" t="s">
        <v>80</v>
      </c>
      <c r="O1105" s="37">
        <v>1.5</v>
      </c>
      <c r="W1105" s="37">
        <v>4.0</v>
      </c>
      <c r="BK1105" s="37" t="s">
        <v>406</v>
      </c>
      <c r="BM1105" s="37" t="s">
        <v>886</v>
      </c>
    </row>
    <row r="1106">
      <c r="A1106" s="37">
        <v>786.0</v>
      </c>
      <c r="B1106" s="37" t="s">
        <v>878</v>
      </c>
      <c r="C1106" s="37" t="s">
        <v>879</v>
      </c>
      <c r="D1106" s="37" t="s">
        <v>880</v>
      </c>
      <c r="E1106" s="37">
        <v>2019.0</v>
      </c>
      <c r="F1106" s="37" t="s">
        <v>881</v>
      </c>
      <c r="H1106" s="37" t="s">
        <v>882</v>
      </c>
      <c r="I1106" s="37" t="s">
        <v>816</v>
      </c>
      <c r="J1106" s="37">
        <v>2030.0</v>
      </c>
      <c r="K1106" s="37">
        <v>59.0868</v>
      </c>
      <c r="L1106" s="37">
        <v>2010.0</v>
      </c>
      <c r="M1106" s="37" t="s">
        <v>80</v>
      </c>
      <c r="O1106" s="37">
        <v>1.5</v>
      </c>
      <c r="W1106" s="37">
        <v>4.0</v>
      </c>
      <c r="BK1106" s="37" t="s">
        <v>406</v>
      </c>
      <c r="BM1106" s="37" t="s">
        <v>886</v>
      </c>
    </row>
    <row r="1107">
      <c r="A1107" s="37">
        <v>786.0</v>
      </c>
      <c r="B1107" s="37" t="s">
        <v>878</v>
      </c>
      <c r="C1107" s="37" t="s">
        <v>879</v>
      </c>
      <c r="D1107" s="37" t="s">
        <v>880</v>
      </c>
      <c r="E1107" s="37">
        <v>2019.0</v>
      </c>
      <c r="F1107" s="37" t="s">
        <v>881</v>
      </c>
      <c r="H1107" s="37" t="s">
        <v>882</v>
      </c>
      <c r="I1107" s="37" t="s">
        <v>816</v>
      </c>
      <c r="J1107" s="37">
        <v>2040.0</v>
      </c>
      <c r="K1107" s="37">
        <v>69.73232</v>
      </c>
      <c r="L1107" s="37">
        <v>2010.0</v>
      </c>
      <c r="M1107" s="37" t="s">
        <v>80</v>
      </c>
      <c r="O1107" s="37">
        <v>1.5</v>
      </c>
      <c r="W1107" s="37">
        <v>4.0</v>
      </c>
      <c r="BK1107" s="37" t="s">
        <v>406</v>
      </c>
      <c r="BM1107" s="37" t="s">
        <v>886</v>
      </c>
    </row>
    <row r="1108">
      <c r="A1108" s="37">
        <v>786.0</v>
      </c>
      <c r="B1108" s="37" t="s">
        <v>878</v>
      </c>
      <c r="C1108" s="37" t="s">
        <v>879</v>
      </c>
      <c r="D1108" s="37" t="s">
        <v>880</v>
      </c>
      <c r="E1108" s="37">
        <v>2019.0</v>
      </c>
      <c r="F1108" s="37" t="s">
        <v>881</v>
      </c>
      <c r="H1108" s="37" t="s">
        <v>882</v>
      </c>
      <c r="I1108" s="37" t="s">
        <v>816</v>
      </c>
      <c r="J1108" s="37">
        <v>2050.0</v>
      </c>
      <c r="K1108" s="37">
        <v>79.67004</v>
      </c>
      <c r="L1108" s="37">
        <v>2010.0</v>
      </c>
      <c r="M1108" s="37" t="s">
        <v>80</v>
      </c>
      <c r="O1108" s="37">
        <v>1.5</v>
      </c>
      <c r="W1108" s="37">
        <v>4.0</v>
      </c>
      <c r="BK1108" s="37" t="s">
        <v>406</v>
      </c>
      <c r="BM1108" s="37" t="s">
        <v>886</v>
      </c>
    </row>
    <row r="1109">
      <c r="A1109" s="37">
        <v>786.0</v>
      </c>
      <c r="B1109" s="37" t="s">
        <v>878</v>
      </c>
      <c r="C1109" s="37" t="s">
        <v>879</v>
      </c>
      <c r="D1109" s="37" t="s">
        <v>880</v>
      </c>
      <c r="E1109" s="37">
        <v>2019.0</v>
      </c>
      <c r="F1109" s="37" t="s">
        <v>881</v>
      </c>
      <c r="H1109" s="37" t="s">
        <v>882</v>
      </c>
      <c r="I1109" s="37" t="s">
        <v>816</v>
      </c>
      <c r="J1109" s="37">
        <v>2060.0</v>
      </c>
      <c r="K1109" s="37">
        <v>87.72164</v>
      </c>
      <c r="L1109" s="37">
        <v>2010.0</v>
      </c>
      <c r="M1109" s="37" t="s">
        <v>80</v>
      </c>
      <c r="O1109" s="37">
        <v>1.5</v>
      </c>
      <c r="W1109" s="37">
        <v>4.0</v>
      </c>
      <c r="BK1109" s="37" t="s">
        <v>406</v>
      </c>
      <c r="BM1109" s="37" t="s">
        <v>886</v>
      </c>
    </row>
    <row r="1110">
      <c r="A1110" s="37">
        <v>786.0</v>
      </c>
      <c r="B1110" s="37" t="s">
        <v>878</v>
      </c>
      <c r="C1110" s="37" t="s">
        <v>879</v>
      </c>
      <c r="D1110" s="37" t="s">
        <v>880</v>
      </c>
      <c r="E1110" s="37">
        <v>2019.0</v>
      </c>
      <c r="F1110" s="37" t="s">
        <v>881</v>
      </c>
      <c r="H1110" s="37" t="s">
        <v>882</v>
      </c>
      <c r="I1110" s="37" t="s">
        <v>816</v>
      </c>
      <c r="J1110" s="37">
        <v>2070.0</v>
      </c>
      <c r="K1110" s="37">
        <v>93.9236</v>
      </c>
      <c r="L1110" s="37">
        <v>2010.0</v>
      </c>
      <c r="M1110" s="37" t="s">
        <v>80</v>
      </c>
      <c r="O1110" s="37">
        <v>1.5</v>
      </c>
      <c r="W1110" s="37">
        <v>4.0</v>
      </c>
      <c r="BK1110" s="37" t="s">
        <v>406</v>
      </c>
      <c r="BM1110" s="37" t="s">
        <v>886</v>
      </c>
    </row>
    <row r="1111">
      <c r="A1111" s="37">
        <v>786.0</v>
      </c>
      <c r="B1111" s="37" t="s">
        <v>878</v>
      </c>
      <c r="C1111" s="37" t="s">
        <v>879</v>
      </c>
      <c r="D1111" s="37" t="s">
        <v>880</v>
      </c>
      <c r="E1111" s="37">
        <v>2019.0</v>
      </c>
      <c r="F1111" s="37" t="s">
        <v>881</v>
      </c>
      <c r="H1111" s="37" t="s">
        <v>882</v>
      </c>
      <c r="I1111" s="37" t="s">
        <v>816</v>
      </c>
      <c r="J1111" s="37">
        <v>2080.0</v>
      </c>
      <c r="K1111" s="37">
        <v>98.73971</v>
      </c>
      <c r="L1111" s="37">
        <v>2010.0</v>
      </c>
      <c r="M1111" s="37" t="s">
        <v>80</v>
      </c>
      <c r="O1111" s="37">
        <v>1.5</v>
      </c>
      <c r="W1111" s="37">
        <v>4.0</v>
      </c>
      <c r="BK1111" s="37" t="s">
        <v>406</v>
      </c>
      <c r="BM1111" s="37" t="s">
        <v>886</v>
      </c>
    </row>
    <row r="1112">
      <c r="A1112" s="37">
        <v>786.0</v>
      </c>
      <c r="B1112" s="37" t="s">
        <v>878</v>
      </c>
      <c r="C1112" s="37" t="s">
        <v>879</v>
      </c>
      <c r="D1112" s="37" t="s">
        <v>880</v>
      </c>
      <c r="E1112" s="37">
        <v>2019.0</v>
      </c>
      <c r="F1112" s="37" t="s">
        <v>881</v>
      </c>
      <c r="H1112" s="37" t="s">
        <v>882</v>
      </c>
      <c r="I1112" s="37" t="s">
        <v>816</v>
      </c>
      <c r="J1112" s="37">
        <v>2090.0</v>
      </c>
      <c r="K1112" s="37">
        <v>102.6342</v>
      </c>
      <c r="L1112" s="37">
        <v>2010.0</v>
      </c>
      <c r="M1112" s="37" t="s">
        <v>80</v>
      </c>
      <c r="O1112" s="37">
        <v>1.5</v>
      </c>
      <c r="W1112" s="37">
        <v>4.0</v>
      </c>
      <c r="BK1112" s="37" t="s">
        <v>406</v>
      </c>
      <c r="BM1112" s="37" t="s">
        <v>886</v>
      </c>
    </row>
    <row r="1113">
      <c r="A1113" s="37">
        <v>786.0</v>
      </c>
      <c r="B1113" s="37" t="s">
        <v>878</v>
      </c>
      <c r="C1113" s="37" t="s">
        <v>879</v>
      </c>
      <c r="D1113" s="37" t="s">
        <v>880</v>
      </c>
      <c r="E1113" s="37">
        <v>2019.0</v>
      </c>
      <c r="F1113" s="37" t="s">
        <v>881</v>
      </c>
      <c r="H1113" s="37" t="s">
        <v>882</v>
      </c>
      <c r="I1113" s="37" t="s">
        <v>816</v>
      </c>
      <c r="J1113" s="37">
        <v>2100.0</v>
      </c>
      <c r="K1113" s="37">
        <v>106.0699</v>
      </c>
      <c r="L1113" s="37">
        <v>2010.0</v>
      </c>
      <c r="M1113" s="37" t="s">
        <v>80</v>
      </c>
      <c r="O1113" s="37">
        <v>1.5</v>
      </c>
      <c r="W1113" s="37">
        <v>4.0</v>
      </c>
      <c r="BK1113" s="37" t="s">
        <v>406</v>
      </c>
      <c r="BM1113" s="37" t="s">
        <v>886</v>
      </c>
    </row>
    <row r="1114">
      <c r="A1114" s="37">
        <v>786.0</v>
      </c>
      <c r="B1114" s="37" t="s">
        <v>878</v>
      </c>
      <c r="C1114" s="37" t="s">
        <v>879</v>
      </c>
      <c r="D1114" s="37" t="s">
        <v>880</v>
      </c>
      <c r="E1114" s="37">
        <v>2019.0</v>
      </c>
      <c r="F1114" s="37" t="s">
        <v>881</v>
      </c>
      <c r="H1114" s="37" t="s">
        <v>882</v>
      </c>
      <c r="I1114" s="37" t="s">
        <v>816</v>
      </c>
      <c r="J1114" s="37">
        <v>2110.0</v>
      </c>
      <c r="K1114" s="37">
        <v>109.3535</v>
      </c>
      <c r="L1114" s="37">
        <v>2010.0</v>
      </c>
      <c r="M1114" s="37" t="s">
        <v>80</v>
      </c>
      <c r="O1114" s="37">
        <v>1.5</v>
      </c>
      <c r="W1114" s="37">
        <v>4.0</v>
      </c>
      <c r="BK1114" s="37" t="s">
        <v>406</v>
      </c>
      <c r="BM1114" s="37" t="s">
        <v>886</v>
      </c>
    </row>
    <row r="1115">
      <c r="A1115" s="37">
        <v>786.0</v>
      </c>
      <c r="B1115" s="37" t="s">
        <v>878</v>
      </c>
      <c r="C1115" s="37" t="s">
        <v>879</v>
      </c>
      <c r="D1115" s="37" t="s">
        <v>880</v>
      </c>
      <c r="E1115" s="37">
        <v>2019.0</v>
      </c>
      <c r="F1115" s="37" t="s">
        <v>881</v>
      </c>
      <c r="H1115" s="37" t="s">
        <v>882</v>
      </c>
      <c r="I1115" s="37" t="s">
        <v>816</v>
      </c>
      <c r="J1115" s="37">
        <v>2120.0</v>
      </c>
      <c r="K1115" s="37">
        <v>112.5022</v>
      </c>
      <c r="L1115" s="37">
        <v>2010.0</v>
      </c>
      <c r="M1115" s="37" t="s">
        <v>80</v>
      </c>
      <c r="O1115" s="37">
        <v>1.5</v>
      </c>
      <c r="W1115" s="37">
        <v>4.0</v>
      </c>
      <c r="BK1115" s="37" t="s">
        <v>406</v>
      </c>
      <c r="BM1115" s="37" t="s">
        <v>886</v>
      </c>
    </row>
    <row r="1116">
      <c r="A1116" s="37">
        <v>786.0</v>
      </c>
      <c r="B1116" s="37" t="s">
        <v>878</v>
      </c>
      <c r="C1116" s="37" t="s">
        <v>879</v>
      </c>
      <c r="D1116" s="37" t="s">
        <v>880</v>
      </c>
      <c r="E1116" s="37">
        <v>2019.0</v>
      </c>
      <c r="F1116" s="37" t="s">
        <v>881</v>
      </c>
      <c r="H1116" s="37" t="s">
        <v>882</v>
      </c>
      <c r="I1116" s="37" t="s">
        <v>816</v>
      </c>
      <c r="J1116" s="37">
        <v>2130.0</v>
      </c>
      <c r="K1116" s="37">
        <v>115.5019</v>
      </c>
      <c r="L1116" s="37">
        <v>2010.0</v>
      </c>
      <c r="M1116" s="37" t="s">
        <v>80</v>
      </c>
      <c r="O1116" s="37">
        <v>1.5</v>
      </c>
      <c r="W1116" s="37">
        <v>4.0</v>
      </c>
      <c r="BK1116" s="37" t="s">
        <v>406</v>
      </c>
      <c r="BM1116" s="37" t="s">
        <v>886</v>
      </c>
    </row>
    <row r="1117">
      <c r="A1117" s="37">
        <v>786.0</v>
      </c>
      <c r="B1117" s="37" t="s">
        <v>878</v>
      </c>
      <c r="C1117" s="37" t="s">
        <v>879</v>
      </c>
      <c r="D1117" s="37" t="s">
        <v>880</v>
      </c>
      <c r="E1117" s="37">
        <v>2019.0</v>
      </c>
      <c r="F1117" s="37" t="s">
        <v>881</v>
      </c>
      <c r="H1117" s="37" t="s">
        <v>882</v>
      </c>
      <c r="I1117" s="37" t="s">
        <v>816</v>
      </c>
      <c r="J1117" s="37">
        <v>2140.0</v>
      </c>
      <c r="K1117" s="37">
        <v>118.3386</v>
      </c>
      <c r="L1117" s="37">
        <v>2010.0</v>
      </c>
      <c r="M1117" s="37" t="s">
        <v>80</v>
      </c>
      <c r="O1117" s="37">
        <v>1.5</v>
      </c>
      <c r="W1117" s="37">
        <v>4.0</v>
      </c>
      <c r="BK1117" s="37" t="s">
        <v>406</v>
      </c>
      <c r="BM1117" s="37" t="s">
        <v>886</v>
      </c>
    </row>
    <row r="1118">
      <c r="A1118" s="37">
        <v>786.0</v>
      </c>
      <c r="B1118" s="37" t="s">
        <v>878</v>
      </c>
      <c r="C1118" s="37" t="s">
        <v>879</v>
      </c>
      <c r="D1118" s="37" t="s">
        <v>880</v>
      </c>
      <c r="E1118" s="37">
        <v>2019.0</v>
      </c>
      <c r="F1118" s="37" t="s">
        <v>881</v>
      </c>
      <c r="H1118" s="37" t="s">
        <v>882</v>
      </c>
      <c r="I1118" s="37" t="s">
        <v>816</v>
      </c>
      <c r="J1118" s="37">
        <v>2150.0</v>
      </c>
      <c r="K1118" s="37">
        <v>120.9983</v>
      </c>
      <c r="L1118" s="37">
        <v>2010.0</v>
      </c>
      <c r="M1118" s="37" t="s">
        <v>80</v>
      </c>
      <c r="O1118" s="37">
        <v>1.5</v>
      </c>
      <c r="W1118" s="37">
        <v>4.0</v>
      </c>
      <c r="BK1118" s="37" t="s">
        <v>406</v>
      </c>
      <c r="BM1118" s="37" t="s">
        <v>886</v>
      </c>
    </row>
    <row r="1119">
      <c r="A1119" s="37">
        <v>786.0</v>
      </c>
      <c r="B1119" s="37" t="s">
        <v>878</v>
      </c>
      <c r="C1119" s="37" t="s">
        <v>879</v>
      </c>
      <c r="D1119" s="37" t="s">
        <v>880</v>
      </c>
      <c r="E1119" s="37">
        <v>2019.0</v>
      </c>
      <c r="F1119" s="37" t="s">
        <v>881</v>
      </c>
      <c r="H1119" s="37" t="s">
        <v>882</v>
      </c>
      <c r="I1119" s="37" t="s">
        <v>816</v>
      </c>
      <c r="J1119" s="37">
        <v>2160.0</v>
      </c>
      <c r="K1119" s="37">
        <v>123.4667</v>
      </c>
      <c r="L1119" s="37">
        <v>2010.0</v>
      </c>
      <c r="M1119" s="37" t="s">
        <v>80</v>
      </c>
      <c r="O1119" s="37">
        <v>1.5</v>
      </c>
      <c r="W1119" s="37">
        <v>4.0</v>
      </c>
      <c r="BK1119" s="37" t="s">
        <v>406</v>
      </c>
      <c r="BM1119" s="37" t="s">
        <v>886</v>
      </c>
    </row>
    <row r="1120">
      <c r="A1120" s="37">
        <v>786.0</v>
      </c>
      <c r="B1120" s="37" t="s">
        <v>878</v>
      </c>
      <c r="C1120" s="37" t="s">
        <v>879</v>
      </c>
      <c r="D1120" s="37" t="s">
        <v>880</v>
      </c>
      <c r="E1120" s="37">
        <v>2019.0</v>
      </c>
      <c r="F1120" s="37" t="s">
        <v>881</v>
      </c>
      <c r="H1120" s="37" t="s">
        <v>882</v>
      </c>
      <c r="I1120" s="37" t="s">
        <v>816</v>
      </c>
      <c r="J1120" s="37">
        <v>2170.0</v>
      </c>
      <c r="K1120" s="37">
        <v>125.7316</v>
      </c>
      <c r="L1120" s="37">
        <v>2010.0</v>
      </c>
      <c r="M1120" s="37" t="s">
        <v>80</v>
      </c>
      <c r="O1120" s="37">
        <v>1.5</v>
      </c>
      <c r="W1120" s="37">
        <v>4.0</v>
      </c>
      <c r="BK1120" s="37" t="s">
        <v>406</v>
      </c>
      <c r="BM1120" s="37" t="s">
        <v>886</v>
      </c>
    </row>
    <row r="1121">
      <c r="A1121" s="37">
        <v>786.0</v>
      </c>
      <c r="B1121" s="37" t="s">
        <v>878</v>
      </c>
      <c r="C1121" s="37" t="s">
        <v>879</v>
      </c>
      <c r="D1121" s="37" t="s">
        <v>880</v>
      </c>
      <c r="E1121" s="37">
        <v>2019.0</v>
      </c>
      <c r="F1121" s="37" t="s">
        <v>881</v>
      </c>
      <c r="H1121" s="37" t="s">
        <v>882</v>
      </c>
      <c r="I1121" s="37" t="s">
        <v>816</v>
      </c>
      <c r="J1121" s="37">
        <v>2180.0</v>
      </c>
      <c r="K1121" s="37">
        <v>127.7998</v>
      </c>
      <c r="L1121" s="37">
        <v>2010.0</v>
      </c>
      <c r="M1121" s="37" t="s">
        <v>80</v>
      </c>
      <c r="O1121" s="37">
        <v>1.5</v>
      </c>
      <c r="W1121" s="37">
        <v>4.0</v>
      </c>
      <c r="BK1121" s="37" t="s">
        <v>406</v>
      </c>
      <c r="BM1121" s="37" t="s">
        <v>886</v>
      </c>
    </row>
    <row r="1122">
      <c r="A1122" s="37">
        <v>786.0</v>
      </c>
      <c r="B1122" s="37" t="s">
        <v>878</v>
      </c>
      <c r="C1122" s="37" t="s">
        <v>879</v>
      </c>
      <c r="D1122" s="37" t="s">
        <v>880</v>
      </c>
      <c r="E1122" s="37">
        <v>2019.0</v>
      </c>
      <c r="F1122" s="37" t="s">
        <v>881</v>
      </c>
      <c r="H1122" s="37" t="s">
        <v>882</v>
      </c>
      <c r="I1122" s="37" t="s">
        <v>816</v>
      </c>
      <c r="J1122" s="37">
        <v>2190.0</v>
      </c>
      <c r="K1122" s="37">
        <v>129.6902</v>
      </c>
      <c r="L1122" s="37">
        <v>2010.0</v>
      </c>
      <c r="M1122" s="37" t="s">
        <v>80</v>
      </c>
      <c r="O1122" s="37">
        <v>1.5</v>
      </c>
      <c r="W1122" s="37">
        <v>4.0</v>
      </c>
      <c r="BK1122" s="37" t="s">
        <v>406</v>
      </c>
      <c r="BM1122" s="37" t="s">
        <v>886</v>
      </c>
    </row>
    <row r="1123">
      <c r="A1123" s="37">
        <v>786.0</v>
      </c>
      <c r="B1123" s="37" t="s">
        <v>878</v>
      </c>
      <c r="C1123" s="37" t="s">
        <v>879</v>
      </c>
      <c r="D1123" s="37" t="s">
        <v>880</v>
      </c>
      <c r="E1123" s="37">
        <v>2019.0</v>
      </c>
      <c r="F1123" s="37" t="s">
        <v>881</v>
      </c>
      <c r="H1123" s="37" t="s">
        <v>882</v>
      </c>
      <c r="I1123" s="37" t="s">
        <v>816</v>
      </c>
      <c r="J1123" s="37">
        <v>2200.0</v>
      </c>
      <c r="K1123" s="37">
        <v>131.4224</v>
      </c>
      <c r="L1123" s="37">
        <v>2010.0</v>
      </c>
      <c r="M1123" s="37" t="s">
        <v>80</v>
      </c>
      <c r="O1123" s="37">
        <v>1.5</v>
      </c>
      <c r="W1123" s="37">
        <v>4.0</v>
      </c>
      <c r="BK1123" s="37" t="s">
        <v>406</v>
      </c>
      <c r="BM1123" s="37" t="s">
        <v>886</v>
      </c>
    </row>
    <row r="1124">
      <c r="A1124" s="37">
        <v>786.0</v>
      </c>
      <c r="B1124" s="37" t="s">
        <v>878</v>
      </c>
      <c r="C1124" s="37" t="s">
        <v>879</v>
      </c>
      <c r="D1124" s="37" t="s">
        <v>880</v>
      </c>
      <c r="E1124" s="37">
        <v>2019.0</v>
      </c>
      <c r="F1124" s="37" t="s">
        <v>881</v>
      </c>
      <c r="H1124" s="37" t="s">
        <v>882</v>
      </c>
      <c r="I1124" s="37" t="s">
        <v>816</v>
      </c>
      <c r="J1124" s="37">
        <v>2210.0</v>
      </c>
      <c r="K1124" s="37">
        <v>133.0155</v>
      </c>
      <c r="L1124" s="37">
        <v>2010.0</v>
      </c>
      <c r="M1124" s="37" t="s">
        <v>80</v>
      </c>
      <c r="O1124" s="37">
        <v>1.5</v>
      </c>
      <c r="W1124" s="37">
        <v>4.0</v>
      </c>
      <c r="BK1124" s="37" t="s">
        <v>406</v>
      </c>
      <c r="BM1124" s="37" t="s">
        <v>886</v>
      </c>
    </row>
    <row r="1125">
      <c r="A1125" s="37">
        <v>786.0</v>
      </c>
      <c r="B1125" s="37" t="s">
        <v>878</v>
      </c>
      <c r="C1125" s="37" t="s">
        <v>879</v>
      </c>
      <c r="D1125" s="37" t="s">
        <v>880</v>
      </c>
      <c r="E1125" s="37">
        <v>2019.0</v>
      </c>
      <c r="F1125" s="37" t="s">
        <v>881</v>
      </c>
      <c r="H1125" s="37" t="s">
        <v>882</v>
      </c>
      <c r="I1125" s="37" t="s">
        <v>816</v>
      </c>
      <c r="J1125" s="37">
        <v>2220.0</v>
      </c>
      <c r="K1125" s="37">
        <v>134.4889</v>
      </c>
      <c r="L1125" s="37">
        <v>2010.0</v>
      </c>
      <c r="M1125" s="37" t="s">
        <v>80</v>
      </c>
      <c r="O1125" s="37">
        <v>1.5</v>
      </c>
      <c r="W1125" s="37">
        <v>4.0</v>
      </c>
      <c r="BK1125" s="37" t="s">
        <v>406</v>
      </c>
      <c r="BM1125" s="37" t="s">
        <v>886</v>
      </c>
    </row>
    <row r="1126">
      <c r="A1126" s="37">
        <v>786.0</v>
      </c>
      <c r="B1126" s="37" t="s">
        <v>878</v>
      </c>
      <c r="C1126" s="37" t="s">
        <v>879</v>
      </c>
      <c r="D1126" s="37" t="s">
        <v>880</v>
      </c>
      <c r="E1126" s="37">
        <v>2019.0</v>
      </c>
      <c r="F1126" s="37" t="s">
        <v>881</v>
      </c>
      <c r="H1126" s="37" t="s">
        <v>882</v>
      </c>
      <c r="I1126" s="37" t="s">
        <v>816</v>
      </c>
      <c r="J1126" s="37">
        <v>2230.0</v>
      </c>
      <c r="K1126" s="37">
        <v>135.8618</v>
      </c>
      <c r="L1126" s="37">
        <v>2010.0</v>
      </c>
      <c r="M1126" s="37" t="s">
        <v>80</v>
      </c>
      <c r="O1126" s="37">
        <v>1.5</v>
      </c>
      <c r="W1126" s="37">
        <v>4.0</v>
      </c>
      <c r="BK1126" s="37" t="s">
        <v>406</v>
      </c>
      <c r="BM1126" s="37" t="s">
        <v>886</v>
      </c>
    </row>
    <row r="1127">
      <c r="A1127" s="37">
        <v>786.0</v>
      </c>
      <c r="B1127" s="37" t="s">
        <v>878</v>
      </c>
      <c r="C1127" s="37" t="s">
        <v>879</v>
      </c>
      <c r="D1127" s="37" t="s">
        <v>880</v>
      </c>
      <c r="E1127" s="37">
        <v>2019.0</v>
      </c>
      <c r="F1127" s="37" t="s">
        <v>881</v>
      </c>
      <c r="H1127" s="37" t="s">
        <v>882</v>
      </c>
      <c r="I1127" s="37" t="s">
        <v>816</v>
      </c>
      <c r="J1127" s="37">
        <v>2240.0</v>
      </c>
      <c r="K1127" s="37">
        <v>137.1537</v>
      </c>
      <c r="L1127" s="37">
        <v>2010.0</v>
      </c>
      <c r="M1127" s="37" t="s">
        <v>80</v>
      </c>
      <c r="O1127" s="37">
        <v>1.5</v>
      </c>
      <c r="W1127" s="37">
        <v>4.0</v>
      </c>
      <c r="BK1127" s="37" t="s">
        <v>406</v>
      </c>
      <c r="BM1127" s="37" t="s">
        <v>886</v>
      </c>
    </row>
    <row r="1128">
      <c r="A1128" s="37">
        <v>786.0</v>
      </c>
      <c r="B1128" s="37" t="s">
        <v>878</v>
      </c>
      <c r="C1128" s="37" t="s">
        <v>879</v>
      </c>
      <c r="D1128" s="37" t="s">
        <v>880</v>
      </c>
      <c r="E1128" s="37">
        <v>2019.0</v>
      </c>
      <c r="F1128" s="37" t="s">
        <v>881</v>
      </c>
      <c r="H1128" s="37" t="s">
        <v>882</v>
      </c>
      <c r="I1128" s="37" t="s">
        <v>816</v>
      </c>
      <c r="J1128" s="37">
        <v>2250.0</v>
      </c>
      <c r="K1128" s="37">
        <v>138.3838</v>
      </c>
      <c r="L1128" s="37">
        <v>2010.0</v>
      </c>
      <c r="M1128" s="37" t="s">
        <v>80</v>
      </c>
      <c r="O1128" s="37">
        <v>1.5</v>
      </c>
      <c r="W1128" s="37">
        <v>4.0</v>
      </c>
      <c r="BK1128" s="37" t="s">
        <v>406</v>
      </c>
      <c r="BM1128" s="37" t="s">
        <v>886</v>
      </c>
    </row>
    <row r="1129">
      <c r="A1129" s="37">
        <v>786.0</v>
      </c>
      <c r="B1129" s="37" t="s">
        <v>878</v>
      </c>
      <c r="C1129" s="37" t="s">
        <v>879</v>
      </c>
      <c r="D1129" s="37" t="s">
        <v>880</v>
      </c>
      <c r="E1129" s="37">
        <v>2019.0</v>
      </c>
      <c r="F1129" s="37" t="s">
        <v>881</v>
      </c>
      <c r="H1129" s="37" t="s">
        <v>882</v>
      </c>
      <c r="I1129" s="37" t="s">
        <v>816</v>
      </c>
      <c r="J1129" s="37">
        <v>2260.0</v>
      </c>
      <c r="K1129" s="37">
        <v>139.5692</v>
      </c>
      <c r="L1129" s="37">
        <v>2010.0</v>
      </c>
      <c r="M1129" s="37" t="s">
        <v>80</v>
      </c>
      <c r="O1129" s="37">
        <v>1.5</v>
      </c>
      <c r="W1129" s="37">
        <v>4.0</v>
      </c>
      <c r="BK1129" s="37" t="s">
        <v>406</v>
      </c>
      <c r="BM1129" s="37" t="s">
        <v>886</v>
      </c>
    </row>
    <row r="1130">
      <c r="A1130" s="37">
        <v>786.0</v>
      </c>
      <c r="B1130" s="37" t="s">
        <v>878</v>
      </c>
      <c r="C1130" s="37" t="s">
        <v>879</v>
      </c>
      <c r="D1130" s="37" t="s">
        <v>880</v>
      </c>
      <c r="E1130" s="37">
        <v>2019.0</v>
      </c>
      <c r="F1130" s="37" t="s">
        <v>881</v>
      </c>
      <c r="H1130" s="37" t="s">
        <v>882</v>
      </c>
      <c r="I1130" s="37" t="s">
        <v>816</v>
      </c>
      <c r="J1130" s="37">
        <v>2270.0</v>
      </c>
      <c r="K1130" s="37">
        <v>140.715</v>
      </c>
      <c r="L1130" s="37">
        <v>2010.0</v>
      </c>
      <c r="M1130" s="37" t="s">
        <v>80</v>
      </c>
      <c r="O1130" s="37">
        <v>1.5</v>
      </c>
      <c r="W1130" s="37">
        <v>4.0</v>
      </c>
      <c r="BK1130" s="37" t="s">
        <v>406</v>
      </c>
      <c r="BM1130" s="37" t="s">
        <v>886</v>
      </c>
    </row>
    <row r="1131">
      <c r="A1131" s="37">
        <v>786.0</v>
      </c>
      <c r="B1131" s="37" t="s">
        <v>878</v>
      </c>
      <c r="C1131" s="37" t="s">
        <v>879</v>
      </c>
      <c r="D1131" s="37" t="s">
        <v>880</v>
      </c>
      <c r="E1131" s="37">
        <v>2019.0</v>
      </c>
      <c r="F1131" s="37" t="s">
        <v>881</v>
      </c>
      <c r="H1131" s="37" t="s">
        <v>882</v>
      </c>
      <c r="I1131" s="37" t="s">
        <v>816</v>
      </c>
      <c r="J1131" s="37">
        <v>2280.0</v>
      </c>
      <c r="K1131" s="37">
        <v>141.8216</v>
      </c>
      <c r="L1131" s="37">
        <v>2010.0</v>
      </c>
      <c r="M1131" s="37" t="s">
        <v>80</v>
      </c>
      <c r="O1131" s="37">
        <v>1.5</v>
      </c>
      <c r="W1131" s="37">
        <v>4.0</v>
      </c>
      <c r="BK1131" s="37" t="s">
        <v>406</v>
      </c>
      <c r="BM1131" s="37" t="s">
        <v>886</v>
      </c>
    </row>
    <row r="1132">
      <c r="A1132" s="37">
        <v>786.0</v>
      </c>
      <c r="B1132" s="37" t="s">
        <v>878</v>
      </c>
      <c r="C1132" s="37" t="s">
        <v>879</v>
      </c>
      <c r="D1132" s="37" t="s">
        <v>880</v>
      </c>
      <c r="E1132" s="37">
        <v>2019.0</v>
      </c>
      <c r="F1132" s="37" t="s">
        <v>881</v>
      </c>
      <c r="H1132" s="37" t="s">
        <v>882</v>
      </c>
      <c r="I1132" s="37" t="s">
        <v>816</v>
      </c>
      <c r="J1132" s="37">
        <v>2290.0</v>
      </c>
      <c r="K1132" s="37">
        <v>142.8894</v>
      </c>
      <c r="L1132" s="37">
        <v>2010.0</v>
      </c>
      <c r="M1132" s="37" t="s">
        <v>80</v>
      </c>
      <c r="O1132" s="37">
        <v>1.5</v>
      </c>
      <c r="W1132" s="37">
        <v>4.0</v>
      </c>
      <c r="BK1132" s="37" t="s">
        <v>406</v>
      </c>
      <c r="BM1132" s="37" t="s">
        <v>886</v>
      </c>
    </row>
    <row r="1133">
      <c r="A1133" s="37">
        <v>786.0</v>
      </c>
      <c r="B1133" s="37" t="s">
        <v>878</v>
      </c>
      <c r="C1133" s="37" t="s">
        <v>879</v>
      </c>
      <c r="D1133" s="37" t="s">
        <v>880</v>
      </c>
      <c r="E1133" s="37">
        <v>2019.0</v>
      </c>
      <c r="F1133" s="37" t="s">
        <v>881</v>
      </c>
      <c r="H1133" s="37" t="s">
        <v>882</v>
      </c>
      <c r="I1133" s="37" t="s">
        <v>816</v>
      </c>
      <c r="J1133" s="37">
        <v>2300.0</v>
      </c>
      <c r="K1133" s="37">
        <v>143.919</v>
      </c>
      <c r="L1133" s="37">
        <v>2010.0</v>
      </c>
      <c r="M1133" s="37" t="s">
        <v>80</v>
      </c>
      <c r="O1133" s="37">
        <v>1.5</v>
      </c>
      <c r="W1133" s="37">
        <v>4.0</v>
      </c>
      <c r="BK1133" s="37" t="s">
        <v>406</v>
      </c>
      <c r="BM1133" s="37" t="s">
        <v>886</v>
      </c>
    </row>
    <row r="1134">
      <c r="A1134" s="37">
        <v>2913.0</v>
      </c>
      <c r="B1134" s="37" t="s">
        <v>887</v>
      </c>
      <c r="C1134" s="37" t="s">
        <v>879</v>
      </c>
      <c r="D1134" s="37" t="s">
        <v>888</v>
      </c>
      <c r="E1134" s="37">
        <v>2013.0</v>
      </c>
      <c r="F1134" s="37" t="s">
        <v>889</v>
      </c>
      <c r="G1134" s="37" t="s">
        <v>269</v>
      </c>
      <c r="I1134" s="37" t="s">
        <v>816</v>
      </c>
      <c r="J1134" s="37">
        <v>2005.0</v>
      </c>
      <c r="K1134" s="37">
        <v>8.727273</v>
      </c>
      <c r="L1134" s="37">
        <v>2005.0</v>
      </c>
      <c r="M1134" s="37" t="s">
        <v>80</v>
      </c>
      <c r="R1134" s="37">
        <v>1.0</v>
      </c>
      <c r="AJ1134" s="37">
        <v>8.727273</v>
      </c>
      <c r="AO1134" s="37">
        <v>8.935711</v>
      </c>
      <c r="AQ1134" s="37">
        <v>9.027414</v>
      </c>
      <c r="AW1134" s="37">
        <v>9.443725</v>
      </c>
      <c r="BC1134" s="37">
        <v>1.0</v>
      </c>
      <c r="BE1134" s="37"/>
      <c r="BK1134" s="37" t="s">
        <v>430</v>
      </c>
      <c r="BM1134" s="37" t="s">
        <v>890</v>
      </c>
    </row>
    <row r="1135">
      <c r="A1135" s="37">
        <v>3017.0</v>
      </c>
      <c r="B1135" s="37" t="s">
        <v>891</v>
      </c>
      <c r="C1135" s="37" t="s">
        <v>86</v>
      </c>
      <c r="D1135" s="37" t="s">
        <v>892</v>
      </c>
      <c r="E1135" s="37">
        <v>2012.0</v>
      </c>
      <c r="F1135" s="37" t="s">
        <v>893</v>
      </c>
      <c r="G1135" s="37" t="s">
        <v>894</v>
      </c>
      <c r="H1135" s="37" t="s">
        <v>84</v>
      </c>
      <c r="I1135" s="37" t="s">
        <v>816</v>
      </c>
      <c r="J1135" s="37">
        <v>2015.0</v>
      </c>
      <c r="K1135" s="44">
        <v>37.0</v>
      </c>
      <c r="L1135" s="37">
        <v>2007.0</v>
      </c>
      <c r="M1135" s="37" t="s">
        <v>319</v>
      </c>
      <c r="O1135" s="37">
        <v>3.0</v>
      </c>
      <c r="AL1135" s="44">
        <v>16.0</v>
      </c>
      <c r="AP1135" s="44">
        <v>33.0</v>
      </c>
      <c r="AT1135" s="44">
        <v>68.0</v>
      </c>
      <c r="BC1135" s="37">
        <v>1.0</v>
      </c>
      <c r="BK1135" s="37" t="s">
        <v>895</v>
      </c>
    </row>
    <row r="1136">
      <c r="A1136" s="37">
        <v>3017.0</v>
      </c>
      <c r="B1136" s="37" t="s">
        <v>891</v>
      </c>
      <c r="C1136" s="37" t="s">
        <v>86</v>
      </c>
      <c r="D1136" s="37" t="s">
        <v>892</v>
      </c>
      <c r="E1136" s="37">
        <v>2012.0</v>
      </c>
      <c r="F1136" s="37" t="s">
        <v>893</v>
      </c>
      <c r="G1136" s="37" t="s">
        <v>894</v>
      </c>
      <c r="H1136" s="37" t="s">
        <v>84</v>
      </c>
      <c r="I1136" s="37" t="s">
        <v>816</v>
      </c>
      <c r="J1136" s="37">
        <v>2015.0</v>
      </c>
      <c r="K1136" s="44">
        <v>39.0</v>
      </c>
      <c r="L1136" s="37">
        <v>2007.0</v>
      </c>
      <c r="M1136" s="37" t="s">
        <v>319</v>
      </c>
      <c r="O1136" s="37">
        <v>3.0</v>
      </c>
      <c r="R1136" s="37">
        <v>1.0</v>
      </c>
      <c r="AL1136" s="44">
        <v>16.0</v>
      </c>
      <c r="AP1136" s="44">
        <v>35.0</v>
      </c>
      <c r="AT1136" s="44">
        <v>75.0</v>
      </c>
      <c r="BC1136" s="37">
        <v>1.0</v>
      </c>
      <c r="BK1136" s="37" t="s">
        <v>895</v>
      </c>
    </row>
    <row r="1137">
      <c r="A1137" s="37">
        <v>3017.0</v>
      </c>
      <c r="B1137" s="37" t="s">
        <v>891</v>
      </c>
      <c r="C1137" s="37" t="s">
        <v>86</v>
      </c>
      <c r="D1137" s="37" t="s">
        <v>892</v>
      </c>
      <c r="E1137" s="37">
        <v>2012.0</v>
      </c>
      <c r="F1137" s="37" t="s">
        <v>893</v>
      </c>
      <c r="G1137" s="37" t="s">
        <v>894</v>
      </c>
      <c r="H1137" s="37" t="s">
        <v>84</v>
      </c>
      <c r="I1137" s="37" t="s">
        <v>816</v>
      </c>
      <c r="J1137" s="37">
        <v>2015.0</v>
      </c>
      <c r="K1137" s="44">
        <v>36.0</v>
      </c>
      <c r="L1137" s="37">
        <v>2007.0</v>
      </c>
      <c r="M1137" s="37" t="s">
        <v>319</v>
      </c>
      <c r="O1137" s="37">
        <v>3.0</v>
      </c>
      <c r="AL1137" s="44">
        <v>14.0</v>
      </c>
      <c r="AP1137" s="44">
        <v>32.0</v>
      </c>
      <c r="AT1137" s="44">
        <v>73.0</v>
      </c>
      <c r="BC1137" s="37">
        <v>1.0</v>
      </c>
      <c r="BK1137" s="37" t="s">
        <v>895</v>
      </c>
    </row>
    <row r="1138">
      <c r="A1138" s="37">
        <v>3017.0</v>
      </c>
      <c r="B1138" s="37" t="s">
        <v>891</v>
      </c>
      <c r="C1138" s="37" t="s">
        <v>86</v>
      </c>
      <c r="D1138" s="37" t="s">
        <v>892</v>
      </c>
      <c r="E1138" s="37">
        <v>2012.0</v>
      </c>
      <c r="F1138" s="37" t="s">
        <v>893</v>
      </c>
      <c r="G1138" s="37" t="s">
        <v>894</v>
      </c>
      <c r="H1138" s="37" t="s">
        <v>84</v>
      </c>
      <c r="I1138" s="37" t="s">
        <v>816</v>
      </c>
      <c r="J1138" s="37">
        <v>2015.0</v>
      </c>
      <c r="K1138" s="44">
        <v>49.0</v>
      </c>
      <c r="L1138" s="37">
        <v>2007.0</v>
      </c>
      <c r="M1138" s="37" t="s">
        <v>319</v>
      </c>
      <c r="O1138" s="37">
        <v>3.0</v>
      </c>
      <c r="AE1138" s="37">
        <v>1.0</v>
      </c>
      <c r="AL1138" s="44">
        <v>23.0</v>
      </c>
      <c r="AP1138" s="44">
        <v>46.0</v>
      </c>
      <c r="AT1138" s="44">
        <v>86.0</v>
      </c>
      <c r="BC1138" s="37">
        <v>1.0</v>
      </c>
      <c r="BK1138" s="37" t="s">
        <v>895</v>
      </c>
    </row>
    <row r="1139">
      <c r="A1139" s="37">
        <v>3017.0</v>
      </c>
      <c r="B1139" s="37" t="s">
        <v>891</v>
      </c>
      <c r="C1139" s="37" t="s">
        <v>86</v>
      </c>
      <c r="D1139" s="37" t="s">
        <v>892</v>
      </c>
      <c r="E1139" s="37">
        <v>2012.0</v>
      </c>
      <c r="F1139" s="37" t="s">
        <v>893</v>
      </c>
      <c r="G1139" s="37" t="s">
        <v>894</v>
      </c>
      <c r="H1139" s="37" t="s">
        <v>84</v>
      </c>
      <c r="I1139" s="37" t="s">
        <v>816</v>
      </c>
      <c r="J1139" s="37">
        <v>2015.0</v>
      </c>
      <c r="K1139" s="44">
        <v>26.0</v>
      </c>
      <c r="L1139" s="37">
        <v>2007.0</v>
      </c>
      <c r="M1139" s="37" t="s">
        <v>319</v>
      </c>
      <c r="O1139" s="37">
        <v>3.0</v>
      </c>
      <c r="AE1139" s="37">
        <v>1.0</v>
      </c>
      <c r="AL1139" s="44">
        <v>12.0</v>
      </c>
      <c r="AP1139" s="44">
        <v>24.0</v>
      </c>
      <c r="AT1139" s="44">
        <v>46.0</v>
      </c>
      <c r="BC1139" s="37">
        <v>1.0</v>
      </c>
      <c r="BK1139" s="37" t="s">
        <v>895</v>
      </c>
    </row>
    <row r="1140">
      <c r="A1140" s="37">
        <v>3017.0</v>
      </c>
      <c r="B1140" s="37" t="s">
        <v>891</v>
      </c>
      <c r="C1140" s="37" t="s">
        <v>86</v>
      </c>
      <c r="D1140" s="37" t="s">
        <v>892</v>
      </c>
      <c r="E1140" s="37">
        <v>2012.0</v>
      </c>
      <c r="F1140" s="37" t="s">
        <v>893</v>
      </c>
      <c r="G1140" s="37" t="s">
        <v>894</v>
      </c>
      <c r="H1140" s="37" t="s">
        <v>84</v>
      </c>
      <c r="I1140" s="37" t="s">
        <v>816</v>
      </c>
      <c r="J1140" s="37">
        <v>2015.0</v>
      </c>
      <c r="K1140" s="44">
        <v>49.0</v>
      </c>
      <c r="L1140" s="37">
        <v>2007.0</v>
      </c>
      <c r="M1140" s="37" t="s">
        <v>319</v>
      </c>
      <c r="O1140" s="37">
        <v>3.0</v>
      </c>
      <c r="R1140" s="37">
        <v>1.0</v>
      </c>
      <c r="AL1140" s="44">
        <v>24.0</v>
      </c>
      <c r="AP1140" s="44">
        <v>47.0</v>
      </c>
      <c r="AT1140" s="44">
        <v>81.0</v>
      </c>
      <c r="BC1140" s="37">
        <v>1.0</v>
      </c>
      <c r="BK1140" s="37" t="s">
        <v>895</v>
      </c>
    </row>
    <row r="1141">
      <c r="A1141" s="37">
        <v>3017.0</v>
      </c>
      <c r="B1141" s="37" t="s">
        <v>891</v>
      </c>
      <c r="C1141" s="37" t="s">
        <v>86</v>
      </c>
      <c r="D1141" s="37" t="s">
        <v>892</v>
      </c>
      <c r="E1141" s="37">
        <v>2012.0</v>
      </c>
      <c r="F1141" s="37" t="s">
        <v>893</v>
      </c>
      <c r="G1141" s="37" t="s">
        <v>894</v>
      </c>
      <c r="H1141" s="37" t="s">
        <v>84</v>
      </c>
      <c r="I1141" s="37" t="s">
        <v>816</v>
      </c>
      <c r="J1141" s="37">
        <v>2015.0</v>
      </c>
      <c r="K1141" s="44">
        <v>30.0</v>
      </c>
      <c r="L1141" s="37">
        <v>2007.0</v>
      </c>
      <c r="M1141" s="37" t="s">
        <v>319</v>
      </c>
      <c r="O1141" s="37">
        <v>3.0</v>
      </c>
      <c r="AL1141" s="44">
        <v>14.0</v>
      </c>
      <c r="AP1141" s="44">
        <v>27.0</v>
      </c>
      <c r="AT1141" s="44">
        <v>55.0</v>
      </c>
      <c r="BC1141" s="37">
        <v>1.0</v>
      </c>
      <c r="BK1141" s="37" t="s">
        <v>895</v>
      </c>
    </row>
    <row r="1142">
      <c r="A1142" s="37">
        <v>3017.0</v>
      </c>
      <c r="B1142" s="37" t="s">
        <v>891</v>
      </c>
      <c r="C1142" s="37" t="s">
        <v>86</v>
      </c>
      <c r="D1142" s="37" t="s">
        <v>892</v>
      </c>
      <c r="E1142" s="37">
        <v>2012.0</v>
      </c>
      <c r="F1142" s="37" t="s">
        <v>893</v>
      </c>
      <c r="G1142" s="37" t="s">
        <v>894</v>
      </c>
      <c r="H1142" s="37" t="s">
        <v>84</v>
      </c>
      <c r="I1142" s="37" t="s">
        <v>816</v>
      </c>
      <c r="J1142" s="37">
        <v>2015.0</v>
      </c>
      <c r="K1142" s="44">
        <v>39.0</v>
      </c>
      <c r="L1142" s="37">
        <v>2007.0</v>
      </c>
      <c r="M1142" s="37" t="s">
        <v>319</v>
      </c>
      <c r="O1142" s="37">
        <v>3.0</v>
      </c>
      <c r="Z1142" s="37">
        <v>1.0</v>
      </c>
      <c r="AL1142" s="44">
        <v>16.0</v>
      </c>
      <c r="AP1142" s="44">
        <v>35.0</v>
      </c>
      <c r="AT1142" s="44">
        <v>72.0</v>
      </c>
      <c r="BC1142" s="37">
        <v>1.0</v>
      </c>
      <c r="BK1142" s="37" t="s">
        <v>895</v>
      </c>
    </row>
    <row r="1143">
      <c r="A1143" s="37">
        <v>3017.0</v>
      </c>
      <c r="B1143" s="37" t="s">
        <v>891</v>
      </c>
      <c r="C1143" s="37" t="s">
        <v>86</v>
      </c>
      <c r="D1143" s="37" t="s">
        <v>892</v>
      </c>
      <c r="E1143" s="37">
        <v>2012.0</v>
      </c>
      <c r="F1143" s="37" t="s">
        <v>893</v>
      </c>
      <c r="G1143" s="37" t="s">
        <v>894</v>
      </c>
      <c r="H1143" s="37" t="s">
        <v>84</v>
      </c>
      <c r="I1143" s="37" t="s">
        <v>816</v>
      </c>
      <c r="J1143" s="37">
        <v>2015.0</v>
      </c>
      <c r="K1143" s="44">
        <v>42.0</v>
      </c>
      <c r="L1143" s="37">
        <v>2007.0</v>
      </c>
      <c r="M1143" s="37" t="s">
        <v>319</v>
      </c>
      <c r="O1143" s="37">
        <v>3.0</v>
      </c>
      <c r="AA1143" s="37">
        <v>1.0</v>
      </c>
      <c r="AL1143" s="44">
        <v>16.0</v>
      </c>
      <c r="AP1143" s="44">
        <v>33.0</v>
      </c>
      <c r="AT1143" s="44">
        <v>68.0</v>
      </c>
      <c r="BC1143" s="37">
        <v>1.0</v>
      </c>
      <c r="BK1143" s="37" t="s">
        <v>895</v>
      </c>
    </row>
    <row r="1144">
      <c r="A1144" s="37">
        <v>3017.0</v>
      </c>
      <c r="B1144" s="37" t="s">
        <v>891</v>
      </c>
      <c r="C1144" s="37" t="s">
        <v>86</v>
      </c>
      <c r="D1144" s="37" t="s">
        <v>892</v>
      </c>
      <c r="E1144" s="37">
        <v>2012.0</v>
      </c>
      <c r="F1144" s="37" t="s">
        <v>893</v>
      </c>
      <c r="G1144" s="37" t="s">
        <v>894</v>
      </c>
      <c r="H1144" s="37" t="s">
        <v>84</v>
      </c>
      <c r="I1144" s="37" t="s">
        <v>816</v>
      </c>
      <c r="J1144" s="37">
        <v>2015.0</v>
      </c>
      <c r="K1144" s="44">
        <v>63.0</v>
      </c>
      <c r="L1144" s="37">
        <v>2007.0</v>
      </c>
      <c r="M1144" s="37" t="s">
        <v>319</v>
      </c>
      <c r="O1144" s="37">
        <v>3.0</v>
      </c>
      <c r="AA1144" s="37">
        <v>1.0</v>
      </c>
      <c r="AL1144" s="44">
        <v>16.0</v>
      </c>
      <c r="AP1144" s="44">
        <v>45.0</v>
      </c>
      <c r="AT1144" s="44">
        <v>185.0</v>
      </c>
      <c r="BC1144" s="37">
        <v>1.0</v>
      </c>
      <c r="BK1144" s="37" t="s">
        <v>895</v>
      </c>
    </row>
    <row r="1145">
      <c r="A1145" s="37">
        <v>3017.0</v>
      </c>
      <c r="B1145" s="37" t="s">
        <v>891</v>
      </c>
      <c r="C1145" s="37" t="s">
        <v>86</v>
      </c>
      <c r="D1145" s="37" t="s">
        <v>892</v>
      </c>
      <c r="E1145" s="37">
        <v>2012.0</v>
      </c>
      <c r="F1145" s="37" t="s">
        <v>893</v>
      </c>
      <c r="G1145" s="37" t="s">
        <v>894</v>
      </c>
      <c r="H1145" s="37" t="s">
        <v>84</v>
      </c>
      <c r="I1145" s="37" t="s">
        <v>816</v>
      </c>
      <c r="J1145" s="37">
        <v>2015.0</v>
      </c>
      <c r="K1145" s="44">
        <v>35.0</v>
      </c>
      <c r="L1145" s="37">
        <v>2007.0</v>
      </c>
      <c r="M1145" s="37" t="s">
        <v>319</v>
      </c>
      <c r="O1145" s="37">
        <v>3.0</v>
      </c>
      <c r="AA1145" s="37">
        <v>1.0</v>
      </c>
      <c r="AL1145" s="44">
        <v>6.0</v>
      </c>
      <c r="AP1145" s="44">
        <v>15.0</v>
      </c>
      <c r="AT1145" s="44">
        <v>149.0</v>
      </c>
      <c r="BC1145" s="37">
        <v>1.0</v>
      </c>
      <c r="BK1145" s="37" t="s">
        <v>895</v>
      </c>
    </row>
    <row r="1146">
      <c r="A1146" s="37">
        <v>3017.0</v>
      </c>
      <c r="B1146" s="37" t="s">
        <v>891</v>
      </c>
      <c r="C1146" s="37" t="s">
        <v>86</v>
      </c>
      <c r="D1146" s="37" t="s">
        <v>892</v>
      </c>
      <c r="E1146" s="37">
        <v>2012.0</v>
      </c>
      <c r="F1146" s="37" t="s">
        <v>893</v>
      </c>
      <c r="G1146" s="37" t="s">
        <v>894</v>
      </c>
      <c r="H1146" s="37" t="s">
        <v>84</v>
      </c>
      <c r="I1146" s="37" t="s">
        <v>816</v>
      </c>
      <c r="J1146" s="37">
        <v>2015.0</v>
      </c>
      <c r="K1146" s="44">
        <v>33.0</v>
      </c>
      <c r="L1146" s="37">
        <v>2007.0</v>
      </c>
      <c r="M1146" s="37" t="s">
        <v>319</v>
      </c>
      <c r="O1146" s="37">
        <v>3.0</v>
      </c>
      <c r="AA1146" s="37">
        <v>1.0</v>
      </c>
      <c r="AG1146" s="37">
        <v>1.0</v>
      </c>
      <c r="AL1146" s="44">
        <v>5.0</v>
      </c>
      <c r="AP1146" s="44">
        <v>11.0</v>
      </c>
      <c r="AT1146" s="44">
        <v>148.0</v>
      </c>
      <c r="BC1146" s="37">
        <v>1.0</v>
      </c>
      <c r="BK1146" s="37" t="s">
        <v>895</v>
      </c>
    </row>
    <row r="1147">
      <c r="A1147" s="37">
        <v>3017.0</v>
      </c>
      <c r="B1147" s="37" t="s">
        <v>891</v>
      </c>
      <c r="C1147" s="37" t="s">
        <v>86</v>
      </c>
      <c r="D1147" s="37" t="s">
        <v>892</v>
      </c>
      <c r="E1147" s="37">
        <v>2012.0</v>
      </c>
      <c r="F1147" s="37" t="s">
        <v>893</v>
      </c>
      <c r="G1147" s="37" t="s">
        <v>894</v>
      </c>
      <c r="H1147" s="37" t="s">
        <v>84</v>
      </c>
      <c r="I1147" s="37" t="s">
        <v>816</v>
      </c>
      <c r="J1147" s="37">
        <v>2015.0</v>
      </c>
      <c r="K1147" s="44">
        <v>47.0</v>
      </c>
      <c r="L1147" s="37">
        <v>2007.0</v>
      </c>
      <c r="M1147" s="37" t="s">
        <v>319</v>
      </c>
      <c r="O1147" s="37">
        <v>3.0</v>
      </c>
      <c r="AA1147" s="37">
        <v>1.0</v>
      </c>
      <c r="AE1147" s="37">
        <v>1.0</v>
      </c>
      <c r="AG1147" s="37">
        <v>1.0</v>
      </c>
      <c r="AL1147" s="44">
        <v>8.0</v>
      </c>
      <c r="AP1147" s="44">
        <v>20.0</v>
      </c>
      <c r="AT1147" s="44">
        <v>184.0</v>
      </c>
      <c r="BC1147" s="37">
        <v>1.0</v>
      </c>
      <c r="BK1147" s="37" t="s">
        <v>895</v>
      </c>
    </row>
    <row r="1148">
      <c r="A1148" s="37">
        <v>3017.0</v>
      </c>
      <c r="B1148" s="37" t="s">
        <v>891</v>
      </c>
      <c r="C1148" s="37" t="s">
        <v>86</v>
      </c>
      <c r="D1148" s="37" t="s">
        <v>892</v>
      </c>
      <c r="E1148" s="37">
        <v>2012.0</v>
      </c>
      <c r="F1148" s="37" t="s">
        <v>893</v>
      </c>
      <c r="G1148" s="37" t="s">
        <v>894</v>
      </c>
      <c r="H1148" s="37" t="s">
        <v>84</v>
      </c>
      <c r="I1148" s="37" t="s">
        <v>816</v>
      </c>
      <c r="J1148" s="37">
        <v>2015.0</v>
      </c>
      <c r="K1148" s="44">
        <v>23.0</v>
      </c>
      <c r="L1148" s="37">
        <v>2007.0</v>
      </c>
      <c r="M1148" s="37" t="s">
        <v>319</v>
      </c>
      <c r="O1148" s="37">
        <v>3.0</v>
      </c>
      <c r="AA1148" s="37">
        <v>1.0</v>
      </c>
      <c r="AE1148" s="37">
        <v>1.0</v>
      </c>
      <c r="AG1148" s="37">
        <v>1.0</v>
      </c>
      <c r="AL1148" s="44">
        <v>4.0</v>
      </c>
      <c r="AP1148" s="44">
        <v>8.0</v>
      </c>
      <c r="AT1148" s="44">
        <v>119.0</v>
      </c>
      <c r="BC1148" s="37">
        <v>1.0</v>
      </c>
      <c r="BK1148" s="37" t="s">
        <v>895</v>
      </c>
    </row>
    <row r="1149">
      <c r="A1149" s="37">
        <v>3017.0</v>
      </c>
      <c r="B1149" s="37" t="s">
        <v>891</v>
      </c>
      <c r="C1149" s="37" t="s">
        <v>86</v>
      </c>
      <c r="D1149" s="37" t="s">
        <v>892</v>
      </c>
      <c r="E1149" s="37">
        <v>2012.0</v>
      </c>
      <c r="F1149" s="37" t="s">
        <v>893</v>
      </c>
      <c r="G1149" s="37" t="s">
        <v>894</v>
      </c>
      <c r="H1149" s="37" t="s">
        <v>84</v>
      </c>
      <c r="I1149" s="37" t="s">
        <v>816</v>
      </c>
      <c r="J1149" s="37">
        <v>2015.0</v>
      </c>
      <c r="K1149" s="44">
        <v>44.0</v>
      </c>
      <c r="L1149" s="37">
        <v>2007.0</v>
      </c>
      <c r="M1149" s="37" t="s">
        <v>319</v>
      </c>
      <c r="O1149" s="37">
        <v>3.0</v>
      </c>
      <c r="AA1149" s="37">
        <v>1.0</v>
      </c>
      <c r="AL1149" s="44">
        <v>1.0</v>
      </c>
      <c r="AP1149" s="44">
        <v>8.0</v>
      </c>
      <c r="AT1149" s="44">
        <v>210.0</v>
      </c>
      <c r="BC1149" s="37">
        <v>1.0</v>
      </c>
      <c r="BD1149" s="37">
        <v>1.0</v>
      </c>
      <c r="BE1149" s="37">
        <v>1.0</v>
      </c>
      <c r="BK1149" s="37" t="s">
        <v>895</v>
      </c>
    </row>
    <row r="1150">
      <c r="A1150" s="37">
        <v>3017.0</v>
      </c>
      <c r="B1150" s="37" t="s">
        <v>891</v>
      </c>
      <c r="C1150" s="37" t="s">
        <v>86</v>
      </c>
      <c r="D1150" s="37" t="s">
        <v>892</v>
      </c>
      <c r="E1150" s="37">
        <v>2012.0</v>
      </c>
      <c r="F1150" s="37" t="s">
        <v>893</v>
      </c>
      <c r="G1150" s="37" t="s">
        <v>894</v>
      </c>
      <c r="H1150" s="37" t="s">
        <v>84</v>
      </c>
      <c r="I1150" s="37" t="s">
        <v>816</v>
      </c>
      <c r="J1150" s="37">
        <v>2015.0</v>
      </c>
      <c r="K1150" s="44">
        <v>42.0</v>
      </c>
      <c r="L1150" s="37">
        <v>2007.0</v>
      </c>
      <c r="M1150" s="37" t="s">
        <v>319</v>
      </c>
      <c r="O1150" s="37">
        <v>3.0</v>
      </c>
      <c r="AA1150" s="37">
        <v>1.0</v>
      </c>
      <c r="AG1150" s="37">
        <v>1.0</v>
      </c>
      <c r="AL1150" s="44">
        <v>1.0</v>
      </c>
      <c r="AP1150" s="44">
        <v>7.0</v>
      </c>
      <c r="AT1150" s="44">
        <v>207.0</v>
      </c>
      <c r="BC1150" s="37">
        <v>1.0</v>
      </c>
      <c r="BD1150" s="37">
        <v>1.0</v>
      </c>
      <c r="BE1150" s="37">
        <v>1.0</v>
      </c>
      <c r="BG1150" s="37">
        <v>1.0</v>
      </c>
      <c r="BK1150" s="37" t="s">
        <v>895</v>
      </c>
    </row>
    <row r="1151">
      <c r="A1151" s="37">
        <v>3017.0</v>
      </c>
      <c r="B1151" s="37" t="s">
        <v>891</v>
      </c>
      <c r="C1151" s="37" t="s">
        <v>86</v>
      </c>
      <c r="D1151" s="37" t="s">
        <v>892</v>
      </c>
      <c r="E1151" s="37">
        <v>2012.0</v>
      </c>
      <c r="F1151" s="37" t="s">
        <v>893</v>
      </c>
      <c r="G1151" s="37" t="s">
        <v>894</v>
      </c>
      <c r="H1151" s="37" t="s">
        <v>84</v>
      </c>
      <c r="I1151" s="37" t="s">
        <v>816</v>
      </c>
      <c r="J1151" s="37">
        <v>2015.0</v>
      </c>
      <c r="K1151" s="44">
        <v>48.0</v>
      </c>
      <c r="L1151" s="37">
        <v>2007.0</v>
      </c>
      <c r="M1151" s="37" t="s">
        <v>319</v>
      </c>
      <c r="O1151" s="37">
        <v>3.0</v>
      </c>
      <c r="AA1151" s="37">
        <v>1.0</v>
      </c>
      <c r="AE1151" s="37">
        <v>1.0</v>
      </c>
      <c r="AG1151" s="37">
        <v>1.0</v>
      </c>
      <c r="AL1151" s="44">
        <v>1.0</v>
      </c>
      <c r="AP1151" s="44">
        <v>9.0</v>
      </c>
      <c r="AT1151" s="44">
        <v>231.0</v>
      </c>
      <c r="BC1151" s="37">
        <v>1.0</v>
      </c>
      <c r="BD1151" s="37">
        <v>1.0</v>
      </c>
      <c r="BE1151" s="37">
        <v>1.0</v>
      </c>
      <c r="BG1151" s="37">
        <v>1.0</v>
      </c>
      <c r="BK1151" s="37" t="s">
        <v>895</v>
      </c>
    </row>
    <row r="1152">
      <c r="A1152" s="37">
        <v>3017.0</v>
      </c>
      <c r="B1152" s="37" t="s">
        <v>891</v>
      </c>
      <c r="C1152" s="37" t="s">
        <v>86</v>
      </c>
      <c r="D1152" s="37" t="s">
        <v>892</v>
      </c>
      <c r="E1152" s="37">
        <v>2012.0</v>
      </c>
      <c r="F1152" s="37" t="s">
        <v>893</v>
      </c>
      <c r="G1152" s="37" t="s">
        <v>894</v>
      </c>
      <c r="H1152" s="37" t="s">
        <v>84</v>
      </c>
      <c r="I1152" s="37" t="s">
        <v>816</v>
      </c>
      <c r="J1152" s="37">
        <v>2015.0</v>
      </c>
      <c r="K1152" s="44">
        <v>37.0</v>
      </c>
      <c r="L1152" s="37">
        <v>2007.0</v>
      </c>
      <c r="M1152" s="37" t="s">
        <v>319</v>
      </c>
      <c r="O1152" s="37">
        <v>3.0</v>
      </c>
      <c r="AA1152" s="37">
        <v>1.0</v>
      </c>
      <c r="AE1152" s="37">
        <v>1.0</v>
      </c>
      <c r="AG1152" s="37">
        <v>1.0</v>
      </c>
      <c r="AL1152" s="44">
        <v>1.0</v>
      </c>
      <c r="AP1152" s="44">
        <v>6.0</v>
      </c>
      <c r="AT1152" s="44">
        <v>194.0</v>
      </c>
      <c r="BC1152" s="37">
        <v>1.0</v>
      </c>
      <c r="BD1152" s="37">
        <v>1.0</v>
      </c>
      <c r="BE1152" s="37">
        <v>1.0</v>
      </c>
      <c r="BG1152" s="37">
        <v>1.0</v>
      </c>
      <c r="BK1152" s="37" t="s">
        <v>895</v>
      </c>
    </row>
    <row r="1153">
      <c r="A1153" s="37">
        <v>3017.0</v>
      </c>
      <c r="B1153" s="37" t="s">
        <v>891</v>
      </c>
      <c r="C1153" s="37" t="s">
        <v>86</v>
      </c>
      <c r="D1153" s="37" t="s">
        <v>892</v>
      </c>
      <c r="E1153" s="37">
        <v>2012.0</v>
      </c>
      <c r="F1153" s="37" t="s">
        <v>893</v>
      </c>
      <c r="G1153" s="37" t="s">
        <v>894</v>
      </c>
      <c r="H1153" s="37" t="s">
        <v>84</v>
      </c>
      <c r="I1153" s="37" t="s">
        <v>816</v>
      </c>
      <c r="J1153" s="37">
        <v>2015.0</v>
      </c>
      <c r="K1153" s="44">
        <v>45.0</v>
      </c>
      <c r="L1153" s="37">
        <v>2007.0</v>
      </c>
      <c r="M1153" s="37" t="s">
        <v>319</v>
      </c>
      <c r="P1153" s="37">
        <v>0.95</v>
      </c>
      <c r="Q1153" s="37">
        <v>1.0</v>
      </c>
      <c r="AL1153" s="44">
        <v>18.0</v>
      </c>
      <c r="AP1153" s="44">
        <v>39.0</v>
      </c>
      <c r="AT1153" s="44">
        <v>93.0</v>
      </c>
      <c r="BC1153" s="37">
        <v>1.0</v>
      </c>
      <c r="BK1153" s="37" t="s">
        <v>896</v>
      </c>
    </row>
    <row r="1154">
      <c r="A1154" s="37">
        <v>3017.0</v>
      </c>
      <c r="B1154" s="37" t="s">
        <v>891</v>
      </c>
      <c r="C1154" s="37" t="s">
        <v>86</v>
      </c>
      <c r="D1154" s="37" t="s">
        <v>892</v>
      </c>
      <c r="E1154" s="37">
        <v>2012.0</v>
      </c>
      <c r="F1154" s="37" t="s">
        <v>893</v>
      </c>
      <c r="G1154" s="37" t="s">
        <v>894</v>
      </c>
      <c r="H1154" s="37" t="s">
        <v>84</v>
      </c>
      <c r="I1154" s="37" t="s">
        <v>816</v>
      </c>
      <c r="J1154" s="37">
        <v>2015.0</v>
      </c>
      <c r="K1154" s="44">
        <v>49.0</v>
      </c>
      <c r="L1154" s="37">
        <v>2007.0</v>
      </c>
      <c r="M1154" s="37" t="s">
        <v>319</v>
      </c>
      <c r="P1154" s="37">
        <v>0.95</v>
      </c>
      <c r="Q1154" s="37">
        <v>1.0</v>
      </c>
      <c r="R1154" s="37">
        <v>1.0</v>
      </c>
      <c r="AL1154" s="44">
        <v>18.0</v>
      </c>
      <c r="AP1154" s="44">
        <v>41.0</v>
      </c>
      <c r="AT1154" s="44">
        <v>108.0</v>
      </c>
      <c r="BC1154" s="37">
        <v>1.0</v>
      </c>
      <c r="BK1154" s="37" t="s">
        <v>896</v>
      </c>
    </row>
    <row r="1155">
      <c r="A1155" s="37">
        <v>3017.0</v>
      </c>
      <c r="B1155" s="37" t="s">
        <v>891</v>
      </c>
      <c r="C1155" s="37" t="s">
        <v>86</v>
      </c>
      <c r="D1155" s="37" t="s">
        <v>892</v>
      </c>
      <c r="E1155" s="37">
        <v>2012.0</v>
      </c>
      <c r="F1155" s="37" t="s">
        <v>893</v>
      </c>
      <c r="G1155" s="37" t="s">
        <v>894</v>
      </c>
      <c r="H1155" s="37" t="s">
        <v>84</v>
      </c>
      <c r="I1155" s="37" t="s">
        <v>816</v>
      </c>
      <c r="J1155" s="37">
        <v>2015.0</v>
      </c>
      <c r="K1155" s="44">
        <v>43.0</v>
      </c>
      <c r="L1155" s="37">
        <v>2007.0</v>
      </c>
      <c r="M1155" s="37" t="s">
        <v>319</v>
      </c>
      <c r="P1155" s="37">
        <v>0.95</v>
      </c>
      <c r="Q1155" s="37">
        <v>1.0</v>
      </c>
      <c r="AL1155" s="44">
        <v>15.0</v>
      </c>
      <c r="AP1155" s="44">
        <v>37.0</v>
      </c>
      <c r="AT1155" s="44">
        <v>93.0</v>
      </c>
      <c r="BC1155" s="37">
        <v>1.0</v>
      </c>
      <c r="BK1155" s="37" t="s">
        <v>896</v>
      </c>
    </row>
    <row r="1156">
      <c r="A1156" s="37">
        <v>3017.0</v>
      </c>
      <c r="B1156" s="37" t="s">
        <v>891</v>
      </c>
      <c r="C1156" s="37" t="s">
        <v>86</v>
      </c>
      <c r="D1156" s="37" t="s">
        <v>892</v>
      </c>
      <c r="E1156" s="37">
        <v>2012.0</v>
      </c>
      <c r="F1156" s="37" t="s">
        <v>893</v>
      </c>
      <c r="G1156" s="37" t="s">
        <v>894</v>
      </c>
      <c r="H1156" s="37" t="s">
        <v>84</v>
      </c>
      <c r="I1156" s="37" t="s">
        <v>816</v>
      </c>
      <c r="J1156" s="37">
        <v>2015.0</v>
      </c>
      <c r="K1156" s="44">
        <v>70.0</v>
      </c>
      <c r="L1156" s="37">
        <v>2007.0</v>
      </c>
      <c r="M1156" s="37" t="s">
        <v>319</v>
      </c>
      <c r="P1156" s="37">
        <v>0.95</v>
      </c>
      <c r="Q1156" s="37">
        <v>1.0</v>
      </c>
      <c r="AE1156" s="37">
        <v>1.0</v>
      </c>
      <c r="AL1156" s="44">
        <v>29.0</v>
      </c>
      <c r="AP1156" s="44">
        <v>62.0</v>
      </c>
      <c r="AT1156" s="44">
        <v>137.0</v>
      </c>
      <c r="BC1156" s="37">
        <v>1.0</v>
      </c>
      <c r="BK1156" s="37" t="s">
        <v>896</v>
      </c>
    </row>
    <row r="1157">
      <c r="A1157" s="37">
        <v>3017.0</v>
      </c>
      <c r="B1157" s="37" t="s">
        <v>891</v>
      </c>
      <c r="C1157" s="37" t="s">
        <v>86</v>
      </c>
      <c r="D1157" s="37" t="s">
        <v>892</v>
      </c>
      <c r="E1157" s="37">
        <v>2012.0</v>
      </c>
      <c r="F1157" s="37" t="s">
        <v>893</v>
      </c>
      <c r="G1157" s="37" t="s">
        <v>894</v>
      </c>
      <c r="H1157" s="37" t="s">
        <v>84</v>
      </c>
      <c r="I1157" s="37" t="s">
        <v>816</v>
      </c>
      <c r="J1157" s="37">
        <v>2015.0</v>
      </c>
      <c r="K1157" s="44">
        <v>45.0</v>
      </c>
      <c r="L1157" s="37">
        <v>2007.0</v>
      </c>
      <c r="M1157" s="37" t="s">
        <v>319</v>
      </c>
      <c r="P1157" s="37">
        <v>0.95</v>
      </c>
      <c r="Q1157" s="37">
        <v>1.0</v>
      </c>
      <c r="AE1157" s="37">
        <v>1.0</v>
      </c>
      <c r="AL1157" s="44">
        <v>18.0</v>
      </c>
      <c r="AP1157" s="44">
        <v>39.0</v>
      </c>
      <c r="AT1157" s="44">
        <v>91.0</v>
      </c>
      <c r="BC1157" s="37">
        <v>1.0</v>
      </c>
      <c r="BK1157" s="37" t="s">
        <v>896</v>
      </c>
    </row>
    <row r="1158">
      <c r="A1158" s="37">
        <v>3017.0</v>
      </c>
      <c r="B1158" s="37" t="s">
        <v>891</v>
      </c>
      <c r="C1158" s="37" t="s">
        <v>86</v>
      </c>
      <c r="D1158" s="37" t="s">
        <v>892</v>
      </c>
      <c r="E1158" s="37">
        <v>2012.0</v>
      </c>
      <c r="F1158" s="37" t="s">
        <v>893</v>
      </c>
      <c r="G1158" s="37" t="s">
        <v>894</v>
      </c>
      <c r="H1158" s="37" t="s">
        <v>84</v>
      </c>
      <c r="I1158" s="37" t="s">
        <v>816</v>
      </c>
      <c r="J1158" s="37">
        <v>2015.0</v>
      </c>
      <c r="K1158" s="44">
        <v>85.0</v>
      </c>
      <c r="L1158" s="37">
        <v>2007.0</v>
      </c>
      <c r="M1158" s="37" t="s">
        <v>319</v>
      </c>
      <c r="P1158" s="37">
        <v>0.95</v>
      </c>
      <c r="Q1158" s="37">
        <v>1.0</v>
      </c>
      <c r="R1158" s="37">
        <v>1.0</v>
      </c>
      <c r="AL1158" s="44">
        <v>36.0</v>
      </c>
      <c r="AP1158" s="44">
        <v>77.0</v>
      </c>
      <c r="AT1158" s="44">
        <v>161.0</v>
      </c>
      <c r="BC1158" s="37">
        <v>1.0</v>
      </c>
      <c r="BK1158" s="37" t="s">
        <v>896</v>
      </c>
    </row>
    <row r="1159">
      <c r="A1159" s="37">
        <v>3017.0</v>
      </c>
      <c r="B1159" s="37" t="s">
        <v>891</v>
      </c>
      <c r="C1159" s="37" t="s">
        <v>86</v>
      </c>
      <c r="D1159" s="37" t="s">
        <v>892</v>
      </c>
      <c r="E1159" s="37">
        <v>2012.0</v>
      </c>
      <c r="F1159" s="37" t="s">
        <v>893</v>
      </c>
      <c r="G1159" s="37" t="s">
        <v>894</v>
      </c>
      <c r="H1159" s="37" t="s">
        <v>84</v>
      </c>
      <c r="I1159" s="37" t="s">
        <v>816</v>
      </c>
      <c r="J1159" s="37">
        <v>2015.0</v>
      </c>
      <c r="K1159" s="44">
        <v>34.0</v>
      </c>
      <c r="L1159" s="37">
        <v>2007.0</v>
      </c>
      <c r="M1159" s="37" t="s">
        <v>319</v>
      </c>
      <c r="P1159" s="37">
        <v>0.95</v>
      </c>
      <c r="Q1159" s="37">
        <v>1.0</v>
      </c>
      <c r="AL1159" s="44">
        <v>15.0</v>
      </c>
      <c r="AP1159" s="44">
        <v>30.0</v>
      </c>
      <c r="AT1159" s="44">
        <v>67.0</v>
      </c>
      <c r="BC1159" s="37">
        <v>1.0</v>
      </c>
      <c r="BK1159" s="37" t="s">
        <v>896</v>
      </c>
    </row>
    <row r="1160">
      <c r="A1160" s="37">
        <v>3017.0</v>
      </c>
      <c r="B1160" s="37" t="s">
        <v>891</v>
      </c>
      <c r="C1160" s="37" t="s">
        <v>86</v>
      </c>
      <c r="D1160" s="37" t="s">
        <v>892</v>
      </c>
      <c r="E1160" s="37">
        <v>2012.0</v>
      </c>
      <c r="F1160" s="37" t="s">
        <v>893</v>
      </c>
      <c r="G1160" s="37" t="s">
        <v>894</v>
      </c>
      <c r="H1160" s="37" t="s">
        <v>84</v>
      </c>
      <c r="I1160" s="37" t="s">
        <v>816</v>
      </c>
      <c r="J1160" s="37">
        <v>2015.0</v>
      </c>
      <c r="K1160" s="44">
        <v>48.0</v>
      </c>
      <c r="L1160" s="37">
        <v>2007.0</v>
      </c>
      <c r="M1160" s="37" t="s">
        <v>319</v>
      </c>
      <c r="P1160" s="37">
        <v>0.95</v>
      </c>
      <c r="Q1160" s="37">
        <v>1.0</v>
      </c>
      <c r="Z1160" s="37">
        <v>1.0</v>
      </c>
      <c r="AL1160" s="44">
        <v>18.0</v>
      </c>
      <c r="AP1160" s="44">
        <v>41.0</v>
      </c>
      <c r="AT1160" s="44">
        <v>100.0</v>
      </c>
      <c r="BC1160" s="37">
        <v>1.0</v>
      </c>
      <c r="BK1160" s="37" t="s">
        <v>896</v>
      </c>
    </row>
    <row r="1161">
      <c r="A1161" s="37">
        <v>3017.0</v>
      </c>
      <c r="B1161" s="37" t="s">
        <v>891</v>
      </c>
      <c r="C1161" s="37" t="s">
        <v>86</v>
      </c>
      <c r="D1161" s="37" t="s">
        <v>892</v>
      </c>
      <c r="E1161" s="37">
        <v>2012.0</v>
      </c>
      <c r="F1161" s="37" t="s">
        <v>893</v>
      </c>
      <c r="G1161" s="37" t="s">
        <v>894</v>
      </c>
      <c r="H1161" s="37" t="s">
        <v>84</v>
      </c>
      <c r="I1161" s="37" t="s">
        <v>816</v>
      </c>
      <c r="J1161" s="37">
        <v>2015.0</v>
      </c>
      <c r="K1161" s="44">
        <v>61.0</v>
      </c>
      <c r="L1161" s="37">
        <v>2007.0</v>
      </c>
      <c r="M1161" s="37" t="s">
        <v>319</v>
      </c>
      <c r="P1161" s="37">
        <v>0.95</v>
      </c>
      <c r="Q1161" s="37">
        <v>1.0</v>
      </c>
      <c r="AA1161" s="37">
        <v>1.0</v>
      </c>
      <c r="AL1161" s="44">
        <v>18.0</v>
      </c>
      <c r="AP1161" s="44">
        <v>39.0</v>
      </c>
      <c r="AT1161" s="44">
        <v>93.0</v>
      </c>
      <c r="BC1161" s="37">
        <v>1.0</v>
      </c>
      <c r="BK1161" s="37" t="s">
        <v>896</v>
      </c>
    </row>
    <row r="1162">
      <c r="A1162" s="37">
        <v>3017.0</v>
      </c>
      <c r="B1162" s="37" t="s">
        <v>891</v>
      </c>
      <c r="C1162" s="37" t="s">
        <v>86</v>
      </c>
      <c r="D1162" s="37" t="s">
        <v>892</v>
      </c>
      <c r="E1162" s="37">
        <v>2012.0</v>
      </c>
      <c r="F1162" s="37" t="s">
        <v>893</v>
      </c>
      <c r="G1162" s="37" t="s">
        <v>894</v>
      </c>
      <c r="H1162" s="37" t="s">
        <v>84</v>
      </c>
      <c r="I1162" s="37" t="s">
        <v>816</v>
      </c>
      <c r="J1162" s="37">
        <v>2015.0</v>
      </c>
      <c r="K1162" s="44">
        <v>98.0</v>
      </c>
      <c r="L1162" s="37">
        <v>2007.0</v>
      </c>
      <c r="M1162" s="37" t="s">
        <v>319</v>
      </c>
      <c r="P1162" s="37">
        <v>0.95</v>
      </c>
      <c r="Q1162" s="37">
        <v>1.0</v>
      </c>
      <c r="AA1162" s="37">
        <v>1.0</v>
      </c>
      <c r="AL1162" s="44">
        <v>18.0</v>
      </c>
      <c r="AP1162" s="44">
        <v>57.0</v>
      </c>
      <c r="AT1162" s="44">
        <v>357.0</v>
      </c>
      <c r="BC1162" s="37">
        <v>1.0</v>
      </c>
      <c r="BK1162" s="37" t="s">
        <v>896</v>
      </c>
    </row>
    <row r="1163">
      <c r="A1163" s="37">
        <v>3017.0</v>
      </c>
      <c r="B1163" s="37" t="s">
        <v>891</v>
      </c>
      <c r="C1163" s="37" t="s">
        <v>86</v>
      </c>
      <c r="D1163" s="37" t="s">
        <v>892</v>
      </c>
      <c r="E1163" s="37">
        <v>2012.0</v>
      </c>
      <c r="F1163" s="37" t="s">
        <v>893</v>
      </c>
      <c r="G1163" s="37" t="s">
        <v>894</v>
      </c>
      <c r="H1163" s="37" t="s">
        <v>84</v>
      </c>
      <c r="I1163" s="37" t="s">
        <v>816</v>
      </c>
      <c r="J1163" s="37">
        <v>2015.0</v>
      </c>
      <c r="K1163" s="44">
        <v>48.0</v>
      </c>
      <c r="L1163" s="37">
        <v>2007.0</v>
      </c>
      <c r="M1163" s="37" t="s">
        <v>319</v>
      </c>
      <c r="P1163" s="37">
        <v>0.95</v>
      </c>
      <c r="Q1163" s="37">
        <v>1.0</v>
      </c>
      <c r="AA1163" s="37">
        <v>1.0</v>
      </c>
      <c r="AL1163" s="44">
        <v>7.0</v>
      </c>
      <c r="AP1163" s="44">
        <v>18.0</v>
      </c>
      <c r="AT1163" s="44">
        <v>192.0</v>
      </c>
      <c r="BC1163" s="37">
        <v>1.0</v>
      </c>
      <c r="BK1163" s="37" t="s">
        <v>896</v>
      </c>
    </row>
    <row r="1164">
      <c r="A1164" s="37">
        <v>3017.0</v>
      </c>
      <c r="B1164" s="37" t="s">
        <v>891</v>
      </c>
      <c r="C1164" s="37" t="s">
        <v>86</v>
      </c>
      <c r="D1164" s="37" t="s">
        <v>892</v>
      </c>
      <c r="E1164" s="37">
        <v>2012.0</v>
      </c>
      <c r="F1164" s="37" t="s">
        <v>893</v>
      </c>
      <c r="G1164" s="37" t="s">
        <v>894</v>
      </c>
      <c r="H1164" s="37" t="s">
        <v>84</v>
      </c>
      <c r="I1164" s="37" t="s">
        <v>816</v>
      </c>
      <c r="J1164" s="37">
        <v>2015.0</v>
      </c>
      <c r="K1164" s="44">
        <v>44.0</v>
      </c>
      <c r="L1164" s="37">
        <v>2007.0</v>
      </c>
      <c r="M1164" s="37" t="s">
        <v>319</v>
      </c>
      <c r="P1164" s="37">
        <v>0.95</v>
      </c>
      <c r="Q1164" s="37">
        <v>1.0</v>
      </c>
      <c r="AA1164" s="37">
        <v>1.0</v>
      </c>
      <c r="AG1164" s="37">
        <v>1.0</v>
      </c>
      <c r="AL1164" s="44">
        <v>5.0</v>
      </c>
      <c r="AP1164" s="44">
        <v>13.0</v>
      </c>
      <c r="AT1164" s="44">
        <v>187.0</v>
      </c>
      <c r="BC1164" s="37">
        <v>1.0</v>
      </c>
      <c r="BK1164" s="37" t="s">
        <v>896</v>
      </c>
    </row>
    <row r="1165">
      <c r="A1165" s="37">
        <v>3017.0</v>
      </c>
      <c r="B1165" s="37" t="s">
        <v>891</v>
      </c>
      <c r="C1165" s="37" t="s">
        <v>86</v>
      </c>
      <c r="D1165" s="37" t="s">
        <v>892</v>
      </c>
      <c r="E1165" s="37">
        <v>2012.0</v>
      </c>
      <c r="F1165" s="37" t="s">
        <v>893</v>
      </c>
      <c r="G1165" s="37" t="s">
        <v>894</v>
      </c>
      <c r="H1165" s="37" t="s">
        <v>84</v>
      </c>
      <c r="I1165" s="37" t="s">
        <v>816</v>
      </c>
      <c r="J1165" s="37">
        <v>2015.0</v>
      </c>
      <c r="K1165" s="44">
        <v>76.0</v>
      </c>
      <c r="L1165" s="37">
        <v>2007.0</v>
      </c>
      <c r="M1165" s="37" t="s">
        <v>319</v>
      </c>
      <c r="P1165" s="37">
        <v>0.95</v>
      </c>
      <c r="Q1165" s="37">
        <v>1.0</v>
      </c>
      <c r="AA1165" s="37">
        <v>1.0</v>
      </c>
      <c r="AE1165" s="37">
        <v>1.0</v>
      </c>
      <c r="AG1165" s="37">
        <v>1.0</v>
      </c>
      <c r="AL1165" s="44">
        <v>9.0</v>
      </c>
      <c r="AP1165" s="44">
        <v>26.0</v>
      </c>
      <c r="AT1165" s="44">
        <v>261.0</v>
      </c>
      <c r="BC1165" s="37">
        <v>1.0</v>
      </c>
      <c r="BK1165" s="37" t="s">
        <v>896</v>
      </c>
    </row>
    <row r="1166">
      <c r="A1166" s="37">
        <v>3017.0</v>
      </c>
      <c r="B1166" s="37" t="s">
        <v>891</v>
      </c>
      <c r="C1166" s="37" t="s">
        <v>86</v>
      </c>
      <c r="D1166" s="37" t="s">
        <v>892</v>
      </c>
      <c r="E1166" s="37">
        <v>2012.0</v>
      </c>
      <c r="F1166" s="37" t="s">
        <v>893</v>
      </c>
      <c r="G1166" s="37" t="s">
        <v>894</v>
      </c>
      <c r="H1166" s="37" t="s">
        <v>84</v>
      </c>
      <c r="I1166" s="37" t="s">
        <v>816</v>
      </c>
      <c r="J1166" s="37">
        <v>2015.0</v>
      </c>
      <c r="K1166" s="44">
        <v>47.0</v>
      </c>
      <c r="L1166" s="37">
        <v>2007.0</v>
      </c>
      <c r="M1166" s="37" t="s">
        <v>319</v>
      </c>
      <c r="P1166" s="37">
        <v>0.95</v>
      </c>
      <c r="Q1166" s="37">
        <v>1.0</v>
      </c>
      <c r="AA1166" s="37">
        <v>1.0</v>
      </c>
      <c r="AE1166" s="37">
        <v>1.0</v>
      </c>
      <c r="AG1166" s="37">
        <v>1.0</v>
      </c>
      <c r="AL1166" s="44">
        <v>6.0</v>
      </c>
      <c r="AP1166" s="44">
        <v>14.0</v>
      </c>
      <c r="AT1166" s="44">
        <v>205.0</v>
      </c>
      <c r="BC1166" s="37">
        <v>1.0</v>
      </c>
      <c r="BK1166" s="37" t="s">
        <v>896</v>
      </c>
    </row>
    <row r="1167">
      <c r="A1167" s="37">
        <v>3017.0</v>
      </c>
      <c r="B1167" s="37" t="s">
        <v>891</v>
      </c>
      <c r="C1167" s="37" t="s">
        <v>86</v>
      </c>
      <c r="D1167" s="37" t="s">
        <v>892</v>
      </c>
      <c r="E1167" s="37">
        <v>2012.0</v>
      </c>
      <c r="F1167" s="37" t="s">
        <v>893</v>
      </c>
      <c r="G1167" s="37" t="s">
        <v>894</v>
      </c>
      <c r="H1167" s="37" t="s">
        <v>84</v>
      </c>
      <c r="I1167" s="37" t="s">
        <v>816</v>
      </c>
      <c r="J1167" s="37">
        <v>2015.0</v>
      </c>
      <c r="K1167" s="44">
        <v>82.0</v>
      </c>
      <c r="L1167" s="37">
        <v>2007.0</v>
      </c>
      <c r="M1167" s="37" t="s">
        <v>319</v>
      </c>
      <c r="P1167" s="37">
        <v>0.95</v>
      </c>
      <c r="Q1167" s="37">
        <v>1.0</v>
      </c>
      <c r="AA1167" s="37">
        <v>1.0</v>
      </c>
      <c r="AL1167" s="44">
        <v>1.0</v>
      </c>
      <c r="AP1167" s="44">
        <v>9.0</v>
      </c>
      <c r="AT1167" s="44">
        <v>358.0</v>
      </c>
      <c r="BC1167" s="37">
        <v>1.0</v>
      </c>
      <c r="BD1167" s="37">
        <v>1.0</v>
      </c>
      <c r="BE1167" s="37">
        <v>1.0</v>
      </c>
      <c r="BK1167" s="37" t="s">
        <v>896</v>
      </c>
    </row>
    <row r="1168">
      <c r="A1168" s="37">
        <v>3017.0</v>
      </c>
      <c r="B1168" s="37" t="s">
        <v>891</v>
      </c>
      <c r="C1168" s="37" t="s">
        <v>86</v>
      </c>
      <c r="D1168" s="37" t="s">
        <v>892</v>
      </c>
      <c r="E1168" s="37">
        <v>2012.0</v>
      </c>
      <c r="F1168" s="37" t="s">
        <v>893</v>
      </c>
      <c r="G1168" s="37" t="s">
        <v>894</v>
      </c>
      <c r="H1168" s="37" t="s">
        <v>84</v>
      </c>
      <c r="I1168" s="37" t="s">
        <v>816</v>
      </c>
      <c r="J1168" s="37">
        <v>2015.0</v>
      </c>
      <c r="K1168" s="44">
        <v>76.0</v>
      </c>
      <c r="L1168" s="37">
        <v>2007.0</v>
      </c>
      <c r="M1168" s="37" t="s">
        <v>319</v>
      </c>
      <c r="P1168" s="37">
        <v>0.95</v>
      </c>
      <c r="Q1168" s="37">
        <v>1.0</v>
      </c>
      <c r="AA1168" s="37">
        <v>1.0</v>
      </c>
      <c r="AG1168" s="37">
        <v>1.0</v>
      </c>
      <c r="AL1168" s="44">
        <v>1.0</v>
      </c>
      <c r="AP1168" s="44">
        <v>7.0</v>
      </c>
      <c r="AT1168" s="44">
        <v>317.0</v>
      </c>
      <c r="BC1168" s="37">
        <v>1.0</v>
      </c>
      <c r="BD1168" s="37">
        <v>1.0</v>
      </c>
      <c r="BE1168" s="37">
        <v>1.0</v>
      </c>
      <c r="BG1168" s="37">
        <v>1.0</v>
      </c>
      <c r="BK1168" s="37" t="s">
        <v>896</v>
      </c>
    </row>
    <row r="1169">
      <c r="A1169" s="37">
        <v>3017.0</v>
      </c>
      <c r="B1169" s="37" t="s">
        <v>891</v>
      </c>
      <c r="C1169" s="37" t="s">
        <v>86</v>
      </c>
      <c r="D1169" s="37" t="s">
        <v>892</v>
      </c>
      <c r="E1169" s="37">
        <v>2012.0</v>
      </c>
      <c r="F1169" s="37" t="s">
        <v>893</v>
      </c>
      <c r="G1169" s="37" t="s">
        <v>894</v>
      </c>
      <c r="H1169" s="37" t="s">
        <v>84</v>
      </c>
      <c r="I1169" s="37" t="s">
        <v>816</v>
      </c>
      <c r="J1169" s="37">
        <v>2015.0</v>
      </c>
      <c r="K1169" s="44">
        <v>90.0</v>
      </c>
      <c r="L1169" s="37">
        <v>2007.0</v>
      </c>
      <c r="M1169" s="37" t="s">
        <v>319</v>
      </c>
      <c r="P1169" s="37">
        <v>0.95</v>
      </c>
      <c r="Q1169" s="37">
        <v>1.0</v>
      </c>
      <c r="AA1169" s="37">
        <v>1.0</v>
      </c>
      <c r="AE1169" s="37">
        <v>1.0</v>
      </c>
      <c r="AG1169" s="37">
        <v>1.0</v>
      </c>
      <c r="AL1169" s="44">
        <v>1.0</v>
      </c>
      <c r="AP1169" s="44">
        <v>10.0</v>
      </c>
      <c r="AT1169" s="44">
        <v>387.0</v>
      </c>
      <c r="BC1169" s="37">
        <v>1.0</v>
      </c>
      <c r="BD1169" s="37">
        <v>1.0</v>
      </c>
      <c r="BE1169" s="37">
        <v>1.0</v>
      </c>
      <c r="BG1169" s="37">
        <v>1.0</v>
      </c>
      <c r="BK1169" s="37" t="s">
        <v>896</v>
      </c>
    </row>
    <row r="1170">
      <c r="A1170" s="37">
        <v>3017.0</v>
      </c>
      <c r="B1170" s="37" t="s">
        <v>891</v>
      </c>
      <c r="C1170" s="37" t="s">
        <v>86</v>
      </c>
      <c r="D1170" s="37" t="s">
        <v>892</v>
      </c>
      <c r="E1170" s="37">
        <v>2012.0</v>
      </c>
      <c r="F1170" s="37" t="s">
        <v>893</v>
      </c>
      <c r="G1170" s="37" t="s">
        <v>894</v>
      </c>
      <c r="H1170" s="37" t="s">
        <v>84</v>
      </c>
      <c r="I1170" s="37" t="s">
        <v>816</v>
      </c>
      <c r="J1170" s="37">
        <v>2015.0</v>
      </c>
      <c r="K1170" s="44">
        <v>84.0</v>
      </c>
      <c r="L1170" s="37">
        <v>2007.0</v>
      </c>
      <c r="M1170" s="37" t="s">
        <v>319</v>
      </c>
      <c r="P1170" s="37">
        <v>0.95</v>
      </c>
      <c r="Q1170" s="37">
        <v>1.0</v>
      </c>
      <c r="AA1170" s="37">
        <v>1.0</v>
      </c>
      <c r="AE1170" s="37">
        <v>1.0</v>
      </c>
      <c r="AG1170" s="37">
        <v>1.0</v>
      </c>
      <c r="AL1170" s="44">
        <v>1.0</v>
      </c>
      <c r="AP1170" s="44">
        <v>8.0</v>
      </c>
      <c r="AT1170" s="44">
        <v>362.0</v>
      </c>
      <c r="BC1170" s="37">
        <v>1.0</v>
      </c>
      <c r="BD1170" s="37">
        <v>1.0</v>
      </c>
      <c r="BE1170" s="37">
        <v>1.0</v>
      </c>
      <c r="BG1170" s="37">
        <v>1.0</v>
      </c>
      <c r="BK1170" s="37" t="s">
        <v>896</v>
      </c>
    </row>
    <row r="1171">
      <c r="A1171" s="37">
        <v>3017.0</v>
      </c>
      <c r="B1171" s="37" t="s">
        <v>891</v>
      </c>
      <c r="C1171" s="37" t="s">
        <v>86</v>
      </c>
      <c r="D1171" s="37" t="s">
        <v>892</v>
      </c>
      <c r="E1171" s="37">
        <v>2012.0</v>
      </c>
      <c r="F1171" s="37" t="s">
        <v>893</v>
      </c>
      <c r="G1171" s="37" t="s">
        <v>894</v>
      </c>
      <c r="H1171" s="37" t="s">
        <v>84</v>
      </c>
      <c r="I1171" s="37" t="s">
        <v>816</v>
      </c>
      <c r="J1171" s="37">
        <v>2015.0</v>
      </c>
      <c r="K1171" s="44">
        <v>52.0</v>
      </c>
      <c r="L1171" s="37">
        <v>2007.0</v>
      </c>
      <c r="M1171" s="37" t="s">
        <v>319</v>
      </c>
      <c r="P1171" s="37">
        <v>0.14</v>
      </c>
      <c r="Q1171" s="37">
        <v>1.4</v>
      </c>
      <c r="AL1171" s="44">
        <v>20.0</v>
      </c>
      <c r="AP1171" s="44">
        <v>44.0</v>
      </c>
      <c r="AT1171" s="44">
        <v>114.0</v>
      </c>
      <c r="BC1171" s="37">
        <v>1.0</v>
      </c>
      <c r="BK1171" s="37" t="s">
        <v>897</v>
      </c>
    </row>
    <row r="1172">
      <c r="A1172" s="37">
        <v>3017.0</v>
      </c>
      <c r="B1172" s="37" t="s">
        <v>891</v>
      </c>
      <c r="C1172" s="37" t="s">
        <v>86</v>
      </c>
      <c r="D1172" s="37" t="s">
        <v>892</v>
      </c>
      <c r="E1172" s="37">
        <v>2012.0</v>
      </c>
      <c r="F1172" s="37" t="s">
        <v>893</v>
      </c>
      <c r="G1172" s="37" t="s">
        <v>894</v>
      </c>
      <c r="H1172" s="37" t="s">
        <v>84</v>
      </c>
      <c r="I1172" s="37" t="s">
        <v>816</v>
      </c>
      <c r="J1172" s="37">
        <v>2015.0</v>
      </c>
      <c r="K1172" s="44">
        <v>58.0</v>
      </c>
      <c r="L1172" s="37">
        <v>2007.0</v>
      </c>
      <c r="M1172" s="37" t="s">
        <v>319</v>
      </c>
      <c r="P1172" s="37">
        <v>0.14</v>
      </c>
      <c r="Q1172" s="37">
        <v>1.4</v>
      </c>
      <c r="R1172" s="37">
        <v>1.0</v>
      </c>
      <c r="AL1172" s="44">
        <v>20.0</v>
      </c>
      <c r="AP1172" s="44">
        <v>46.0</v>
      </c>
      <c r="AT1172" s="44">
        <v>138.0</v>
      </c>
      <c r="BC1172" s="37">
        <v>1.0</v>
      </c>
      <c r="BK1172" s="37" t="s">
        <v>897</v>
      </c>
    </row>
    <row r="1173">
      <c r="A1173" s="37">
        <v>3017.0</v>
      </c>
      <c r="B1173" s="37" t="s">
        <v>891</v>
      </c>
      <c r="C1173" s="37" t="s">
        <v>86</v>
      </c>
      <c r="D1173" s="37" t="s">
        <v>892</v>
      </c>
      <c r="E1173" s="37">
        <v>2012.0</v>
      </c>
      <c r="F1173" s="37" t="s">
        <v>893</v>
      </c>
      <c r="G1173" s="37" t="s">
        <v>894</v>
      </c>
      <c r="H1173" s="37" t="s">
        <v>84</v>
      </c>
      <c r="I1173" s="37" t="s">
        <v>816</v>
      </c>
      <c r="J1173" s="37">
        <v>2015.0</v>
      </c>
      <c r="K1173" s="44">
        <v>48.0</v>
      </c>
      <c r="L1173" s="37">
        <v>2007.0</v>
      </c>
      <c r="M1173" s="37" t="s">
        <v>319</v>
      </c>
      <c r="P1173" s="37">
        <v>0.14</v>
      </c>
      <c r="Q1173" s="37">
        <v>1.4</v>
      </c>
      <c r="AL1173" s="44">
        <v>17.0</v>
      </c>
      <c r="AP1173" s="44">
        <v>40.0</v>
      </c>
      <c r="AT1173" s="44">
        <v>109.0</v>
      </c>
      <c r="BC1173" s="37">
        <v>1.0</v>
      </c>
      <c r="BK1173" s="37" t="s">
        <v>897</v>
      </c>
    </row>
    <row r="1174">
      <c r="A1174" s="37">
        <v>3017.0</v>
      </c>
      <c r="B1174" s="37" t="s">
        <v>891</v>
      </c>
      <c r="C1174" s="37" t="s">
        <v>86</v>
      </c>
      <c r="D1174" s="37" t="s">
        <v>892</v>
      </c>
      <c r="E1174" s="37">
        <v>2012.0</v>
      </c>
      <c r="F1174" s="37" t="s">
        <v>893</v>
      </c>
      <c r="G1174" s="37" t="s">
        <v>894</v>
      </c>
      <c r="H1174" s="37" t="s">
        <v>84</v>
      </c>
      <c r="I1174" s="37" t="s">
        <v>816</v>
      </c>
      <c r="J1174" s="37">
        <v>2015.0</v>
      </c>
      <c r="K1174" s="44">
        <v>89.0</v>
      </c>
      <c r="L1174" s="37">
        <v>2007.0</v>
      </c>
      <c r="M1174" s="37" t="s">
        <v>319</v>
      </c>
      <c r="P1174" s="37">
        <v>0.14</v>
      </c>
      <c r="Q1174" s="37">
        <v>1.4</v>
      </c>
      <c r="AE1174" s="37">
        <v>1.0</v>
      </c>
      <c r="AL1174" s="44">
        <v>33.0</v>
      </c>
      <c r="AP1174" s="44">
        <v>76.0</v>
      </c>
      <c r="AT1174" s="44">
        <v>194.0</v>
      </c>
      <c r="BC1174" s="37">
        <v>1.0</v>
      </c>
      <c r="BK1174" s="37" t="s">
        <v>897</v>
      </c>
    </row>
    <row r="1175">
      <c r="A1175" s="37">
        <v>3017.0</v>
      </c>
      <c r="B1175" s="37" t="s">
        <v>891</v>
      </c>
      <c r="C1175" s="37" t="s">
        <v>86</v>
      </c>
      <c r="D1175" s="37" t="s">
        <v>892</v>
      </c>
      <c r="E1175" s="37">
        <v>2012.0</v>
      </c>
      <c r="F1175" s="37" t="s">
        <v>893</v>
      </c>
      <c r="G1175" s="37" t="s">
        <v>894</v>
      </c>
      <c r="H1175" s="37" t="s">
        <v>84</v>
      </c>
      <c r="I1175" s="37" t="s">
        <v>816</v>
      </c>
      <c r="J1175" s="37">
        <v>2015.0</v>
      </c>
      <c r="K1175" s="44">
        <v>65.0</v>
      </c>
      <c r="L1175" s="37">
        <v>2007.0</v>
      </c>
      <c r="M1175" s="37" t="s">
        <v>319</v>
      </c>
      <c r="P1175" s="37">
        <v>0.14</v>
      </c>
      <c r="Q1175" s="37">
        <v>1.4</v>
      </c>
      <c r="AE1175" s="37">
        <v>1.0</v>
      </c>
      <c r="AL1175" s="44">
        <v>24.0</v>
      </c>
      <c r="AP1175" s="44">
        <v>54.0</v>
      </c>
      <c r="AT1175" s="44">
        <v>146.0</v>
      </c>
      <c r="BC1175" s="37">
        <v>1.0</v>
      </c>
      <c r="BK1175" s="37" t="s">
        <v>897</v>
      </c>
    </row>
    <row r="1176">
      <c r="A1176" s="37">
        <v>3017.0</v>
      </c>
      <c r="B1176" s="37" t="s">
        <v>891</v>
      </c>
      <c r="C1176" s="37" t="s">
        <v>86</v>
      </c>
      <c r="D1176" s="37" t="s">
        <v>892</v>
      </c>
      <c r="E1176" s="37">
        <v>2012.0</v>
      </c>
      <c r="F1176" s="37" t="s">
        <v>893</v>
      </c>
      <c r="G1176" s="37" t="s">
        <v>894</v>
      </c>
      <c r="H1176" s="37" t="s">
        <v>84</v>
      </c>
      <c r="I1176" s="37" t="s">
        <v>816</v>
      </c>
      <c r="J1176" s="37">
        <v>2015.0</v>
      </c>
      <c r="K1176" s="44">
        <v>130.0</v>
      </c>
      <c r="L1176" s="37">
        <v>2007.0</v>
      </c>
      <c r="M1176" s="37" t="s">
        <v>319</v>
      </c>
      <c r="P1176" s="37">
        <v>0.14</v>
      </c>
      <c r="Q1176" s="37">
        <v>1.4</v>
      </c>
      <c r="R1176" s="37">
        <v>1.0</v>
      </c>
      <c r="AL1176" s="44">
        <v>49.0</v>
      </c>
      <c r="AP1176" s="44">
        <v>111.0</v>
      </c>
      <c r="AT1176" s="44">
        <v>279.0</v>
      </c>
      <c r="BC1176" s="37">
        <v>1.0</v>
      </c>
      <c r="BK1176" s="37" t="s">
        <v>897</v>
      </c>
    </row>
    <row r="1177">
      <c r="A1177" s="37">
        <v>3017.0</v>
      </c>
      <c r="B1177" s="37" t="s">
        <v>891</v>
      </c>
      <c r="C1177" s="37" t="s">
        <v>86</v>
      </c>
      <c r="D1177" s="37" t="s">
        <v>892</v>
      </c>
      <c r="E1177" s="37">
        <v>2012.0</v>
      </c>
      <c r="F1177" s="37" t="s">
        <v>893</v>
      </c>
      <c r="G1177" s="37" t="s">
        <v>894</v>
      </c>
      <c r="H1177" s="37" t="s">
        <v>84</v>
      </c>
      <c r="I1177" s="37" t="s">
        <v>816</v>
      </c>
      <c r="J1177" s="37">
        <v>2015.0</v>
      </c>
      <c r="K1177" s="44">
        <v>36.0</v>
      </c>
      <c r="L1177" s="37">
        <v>2007.0</v>
      </c>
      <c r="M1177" s="37" t="s">
        <v>319</v>
      </c>
      <c r="P1177" s="37">
        <v>0.14</v>
      </c>
      <c r="Q1177" s="37">
        <v>1.4</v>
      </c>
      <c r="AL1177" s="44">
        <v>15.0</v>
      </c>
      <c r="AP1177" s="44">
        <v>32.0</v>
      </c>
      <c r="AT1177" s="44">
        <v>75.0</v>
      </c>
      <c r="BC1177" s="37">
        <v>1.0</v>
      </c>
      <c r="BK1177" s="37" t="s">
        <v>897</v>
      </c>
    </row>
    <row r="1178">
      <c r="A1178" s="37">
        <v>3017.0</v>
      </c>
      <c r="B1178" s="37" t="s">
        <v>891</v>
      </c>
      <c r="C1178" s="37" t="s">
        <v>86</v>
      </c>
      <c r="D1178" s="37" t="s">
        <v>892</v>
      </c>
      <c r="E1178" s="37">
        <v>2012.0</v>
      </c>
      <c r="F1178" s="37" t="s">
        <v>893</v>
      </c>
      <c r="G1178" s="37" t="s">
        <v>894</v>
      </c>
      <c r="H1178" s="37" t="s">
        <v>84</v>
      </c>
      <c r="I1178" s="37" t="s">
        <v>816</v>
      </c>
      <c r="J1178" s="37">
        <v>2015.0</v>
      </c>
      <c r="K1178" s="44">
        <v>55.0</v>
      </c>
      <c r="L1178" s="37">
        <v>2007.0</v>
      </c>
      <c r="M1178" s="37" t="s">
        <v>319</v>
      </c>
      <c r="P1178" s="37">
        <v>0.14</v>
      </c>
      <c r="Q1178" s="37">
        <v>1.4</v>
      </c>
      <c r="Z1178" s="37">
        <v>1.0</v>
      </c>
      <c r="AL1178" s="44">
        <v>20.0</v>
      </c>
      <c r="AP1178" s="44">
        <v>46.0</v>
      </c>
      <c r="AT1178" s="44">
        <v>123.0</v>
      </c>
      <c r="BC1178" s="37">
        <v>1.0</v>
      </c>
      <c r="BK1178" s="37" t="s">
        <v>897</v>
      </c>
    </row>
    <row r="1179">
      <c r="A1179" s="37">
        <v>3017.0</v>
      </c>
      <c r="B1179" s="37" t="s">
        <v>891</v>
      </c>
      <c r="C1179" s="37" t="s">
        <v>86</v>
      </c>
      <c r="D1179" s="37" t="s">
        <v>892</v>
      </c>
      <c r="E1179" s="37">
        <v>2012.0</v>
      </c>
      <c r="F1179" s="37" t="s">
        <v>893</v>
      </c>
      <c r="G1179" s="37" t="s">
        <v>894</v>
      </c>
      <c r="H1179" s="37" t="s">
        <v>84</v>
      </c>
      <c r="I1179" s="37" t="s">
        <v>816</v>
      </c>
      <c r="J1179" s="37">
        <v>2015.0</v>
      </c>
      <c r="K1179" s="44">
        <v>90.0</v>
      </c>
      <c r="L1179" s="37">
        <v>2007.0</v>
      </c>
      <c r="M1179" s="37" t="s">
        <v>319</v>
      </c>
      <c r="P1179" s="37">
        <v>0.14</v>
      </c>
      <c r="Q1179" s="37">
        <v>1.4</v>
      </c>
      <c r="AA1179" s="37">
        <v>1.0</v>
      </c>
      <c r="AL1179" s="44">
        <v>20.0</v>
      </c>
      <c r="AP1179" s="44">
        <v>44.0</v>
      </c>
      <c r="AT1179" s="44">
        <v>114.0</v>
      </c>
      <c r="BC1179" s="37">
        <v>1.0</v>
      </c>
      <c r="BK1179" s="37" t="s">
        <v>897</v>
      </c>
    </row>
    <row r="1180">
      <c r="A1180" s="37">
        <v>3017.0</v>
      </c>
      <c r="B1180" s="37" t="s">
        <v>891</v>
      </c>
      <c r="C1180" s="37" t="s">
        <v>86</v>
      </c>
      <c r="D1180" s="37" t="s">
        <v>892</v>
      </c>
      <c r="E1180" s="37">
        <v>2012.0</v>
      </c>
      <c r="F1180" s="37" t="s">
        <v>893</v>
      </c>
      <c r="G1180" s="37" t="s">
        <v>894</v>
      </c>
      <c r="H1180" s="37" t="s">
        <v>84</v>
      </c>
      <c r="I1180" s="37" t="s">
        <v>816</v>
      </c>
      <c r="J1180" s="37">
        <v>2015.0</v>
      </c>
      <c r="K1180" s="44">
        <v>139.0</v>
      </c>
      <c r="L1180" s="37">
        <v>2007.0</v>
      </c>
      <c r="M1180" s="37" t="s">
        <v>319</v>
      </c>
      <c r="P1180" s="37">
        <v>0.14</v>
      </c>
      <c r="Q1180" s="37">
        <v>1.4</v>
      </c>
      <c r="AA1180" s="37">
        <v>1.0</v>
      </c>
      <c r="AL1180" s="44">
        <v>19.0</v>
      </c>
      <c r="AP1180" s="44">
        <v>67.0</v>
      </c>
      <c r="AT1180" s="44">
        <v>574.0</v>
      </c>
      <c r="BC1180" s="37">
        <v>1.0</v>
      </c>
      <c r="BK1180" s="37" t="s">
        <v>897</v>
      </c>
    </row>
    <row r="1181">
      <c r="A1181" s="37">
        <v>3017.0</v>
      </c>
      <c r="B1181" s="37" t="s">
        <v>891</v>
      </c>
      <c r="C1181" s="37" t="s">
        <v>86</v>
      </c>
      <c r="D1181" s="37" t="s">
        <v>892</v>
      </c>
      <c r="E1181" s="37">
        <v>2012.0</v>
      </c>
      <c r="F1181" s="37" t="s">
        <v>893</v>
      </c>
      <c r="G1181" s="37" t="s">
        <v>894</v>
      </c>
      <c r="H1181" s="37" t="s">
        <v>84</v>
      </c>
      <c r="I1181" s="37" t="s">
        <v>816</v>
      </c>
      <c r="J1181" s="37">
        <v>2015.0</v>
      </c>
      <c r="K1181" s="44">
        <v>57.0</v>
      </c>
      <c r="L1181" s="37">
        <v>2007.0</v>
      </c>
      <c r="M1181" s="37" t="s">
        <v>319</v>
      </c>
      <c r="P1181" s="37">
        <v>0.14</v>
      </c>
      <c r="Q1181" s="37">
        <v>1.4</v>
      </c>
      <c r="AA1181" s="37">
        <v>1.0</v>
      </c>
      <c r="AL1181" s="44">
        <v>7.0</v>
      </c>
      <c r="AP1181" s="44">
        <v>20.0</v>
      </c>
      <c r="AT1181" s="44">
        <v>218.0</v>
      </c>
      <c r="BC1181" s="37">
        <v>1.0</v>
      </c>
      <c r="BK1181" s="37" t="s">
        <v>897</v>
      </c>
    </row>
    <row r="1182">
      <c r="A1182" s="37">
        <v>3017.0</v>
      </c>
      <c r="B1182" s="37" t="s">
        <v>891</v>
      </c>
      <c r="C1182" s="37" t="s">
        <v>86</v>
      </c>
      <c r="D1182" s="37" t="s">
        <v>892</v>
      </c>
      <c r="E1182" s="37">
        <v>2012.0</v>
      </c>
      <c r="F1182" s="37" t="s">
        <v>893</v>
      </c>
      <c r="G1182" s="37" t="s">
        <v>894</v>
      </c>
      <c r="H1182" s="37" t="s">
        <v>84</v>
      </c>
      <c r="I1182" s="37" t="s">
        <v>816</v>
      </c>
      <c r="J1182" s="37">
        <v>2015.0</v>
      </c>
      <c r="K1182" s="44">
        <v>52.0</v>
      </c>
      <c r="L1182" s="37">
        <v>2007.0</v>
      </c>
      <c r="M1182" s="37" t="s">
        <v>319</v>
      </c>
      <c r="P1182" s="37">
        <v>0.14</v>
      </c>
      <c r="Q1182" s="37">
        <v>1.4</v>
      </c>
      <c r="AA1182" s="37">
        <v>1.0</v>
      </c>
      <c r="AG1182" s="37">
        <v>1.0</v>
      </c>
      <c r="AL1182" s="44">
        <v>5.0</v>
      </c>
      <c r="AP1182" s="44">
        <v>14.0</v>
      </c>
      <c r="AT1182" s="44">
        <v>210.0</v>
      </c>
      <c r="BC1182" s="37">
        <v>1.0</v>
      </c>
      <c r="BK1182" s="37" t="s">
        <v>897</v>
      </c>
    </row>
    <row r="1183">
      <c r="A1183" s="37">
        <v>3017.0</v>
      </c>
      <c r="B1183" s="37" t="s">
        <v>891</v>
      </c>
      <c r="C1183" s="37" t="s">
        <v>86</v>
      </c>
      <c r="D1183" s="37" t="s">
        <v>892</v>
      </c>
      <c r="E1183" s="37">
        <v>2012.0</v>
      </c>
      <c r="F1183" s="37" t="s">
        <v>893</v>
      </c>
      <c r="G1183" s="37" t="s">
        <v>894</v>
      </c>
      <c r="H1183" s="37" t="s">
        <v>84</v>
      </c>
      <c r="I1183" s="37" t="s">
        <v>816</v>
      </c>
      <c r="J1183" s="37">
        <v>2015.0</v>
      </c>
      <c r="K1183" s="44">
        <v>104.0</v>
      </c>
      <c r="L1183" s="37">
        <v>2007.0</v>
      </c>
      <c r="M1183" s="37" t="s">
        <v>319</v>
      </c>
      <c r="P1183" s="37">
        <v>0.14</v>
      </c>
      <c r="Q1183" s="37">
        <v>1.4</v>
      </c>
      <c r="AA1183" s="37">
        <v>1.0</v>
      </c>
      <c r="AE1183" s="37">
        <v>1.0</v>
      </c>
      <c r="AG1183" s="37">
        <v>1.0</v>
      </c>
      <c r="AL1183" s="44">
        <v>10.0</v>
      </c>
      <c r="AP1183" s="44">
        <v>30.0</v>
      </c>
      <c r="AT1183" s="44">
        <v>308.0</v>
      </c>
      <c r="BC1183" s="37">
        <v>1.0</v>
      </c>
      <c r="BK1183" s="37" t="s">
        <v>897</v>
      </c>
    </row>
    <row r="1184">
      <c r="A1184" s="37">
        <v>3017.0</v>
      </c>
      <c r="B1184" s="37" t="s">
        <v>891</v>
      </c>
      <c r="C1184" s="37" t="s">
        <v>86</v>
      </c>
      <c r="D1184" s="37" t="s">
        <v>892</v>
      </c>
      <c r="E1184" s="37">
        <v>2012.0</v>
      </c>
      <c r="F1184" s="37" t="s">
        <v>893</v>
      </c>
      <c r="G1184" s="37" t="s">
        <v>894</v>
      </c>
      <c r="H1184" s="37" t="s">
        <v>84</v>
      </c>
      <c r="I1184" s="37" t="s">
        <v>816</v>
      </c>
      <c r="J1184" s="37">
        <v>2015.0</v>
      </c>
      <c r="K1184" s="44">
        <v>73.0</v>
      </c>
      <c r="L1184" s="37">
        <v>2007.0</v>
      </c>
      <c r="M1184" s="37" t="s">
        <v>319</v>
      </c>
      <c r="P1184" s="37">
        <v>0.14</v>
      </c>
      <c r="Q1184" s="37">
        <v>1.4</v>
      </c>
      <c r="AA1184" s="37">
        <v>1.0</v>
      </c>
      <c r="AE1184" s="37">
        <v>1.0</v>
      </c>
      <c r="AG1184" s="37">
        <v>1.0</v>
      </c>
      <c r="AL1184" s="44">
        <v>7.0</v>
      </c>
      <c r="AP1184" s="44">
        <v>19.0</v>
      </c>
      <c r="AT1184" s="44">
        <v>265.0</v>
      </c>
      <c r="BC1184" s="37">
        <v>1.0</v>
      </c>
      <c r="BK1184" s="37" t="s">
        <v>897</v>
      </c>
    </row>
    <row r="1185">
      <c r="A1185" s="37">
        <v>3017.0</v>
      </c>
      <c r="B1185" s="37" t="s">
        <v>891</v>
      </c>
      <c r="C1185" s="37" t="s">
        <v>86</v>
      </c>
      <c r="D1185" s="37" t="s">
        <v>892</v>
      </c>
      <c r="E1185" s="37">
        <v>2012.0</v>
      </c>
      <c r="F1185" s="37" t="s">
        <v>893</v>
      </c>
      <c r="G1185" s="37" t="s">
        <v>894</v>
      </c>
      <c r="H1185" s="37" t="s">
        <v>84</v>
      </c>
      <c r="I1185" s="37" t="s">
        <v>816</v>
      </c>
      <c r="J1185" s="37">
        <v>2015.0</v>
      </c>
      <c r="K1185" s="44">
        <v>147.0</v>
      </c>
      <c r="L1185" s="37">
        <v>2007.0</v>
      </c>
      <c r="M1185" s="37" t="s">
        <v>319</v>
      </c>
      <c r="P1185" s="37">
        <v>0.14</v>
      </c>
      <c r="Q1185" s="37">
        <v>1.4</v>
      </c>
      <c r="AA1185" s="37">
        <v>1.0</v>
      </c>
      <c r="AL1185" s="44">
        <v>1.0</v>
      </c>
      <c r="AP1185" s="44">
        <v>10.0</v>
      </c>
      <c r="AT1185" s="44">
        <v>551.0</v>
      </c>
      <c r="BC1185" s="37">
        <v>1.0</v>
      </c>
      <c r="BD1185" s="37">
        <v>1.0</v>
      </c>
      <c r="BE1185" s="37">
        <v>1.0</v>
      </c>
      <c r="BK1185" s="37" t="s">
        <v>897</v>
      </c>
    </row>
    <row r="1186">
      <c r="A1186" s="37">
        <v>3017.0</v>
      </c>
      <c r="B1186" s="37" t="s">
        <v>891</v>
      </c>
      <c r="C1186" s="37" t="s">
        <v>86</v>
      </c>
      <c r="D1186" s="37" t="s">
        <v>892</v>
      </c>
      <c r="E1186" s="37">
        <v>2012.0</v>
      </c>
      <c r="F1186" s="37" t="s">
        <v>893</v>
      </c>
      <c r="G1186" s="37" t="s">
        <v>894</v>
      </c>
      <c r="H1186" s="37" t="s">
        <v>84</v>
      </c>
      <c r="I1186" s="37" t="s">
        <v>816</v>
      </c>
      <c r="J1186" s="37">
        <v>2015.0</v>
      </c>
      <c r="K1186" s="44">
        <v>130.0</v>
      </c>
      <c r="L1186" s="37">
        <v>2007.0</v>
      </c>
      <c r="M1186" s="37" t="s">
        <v>319</v>
      </c>
      <c r="P1186" s="37">
        <v>0.14</v>
      </c>
      <c r="Q1186" s="37">
        <v>1.4</v>
      </c>
      <c r="AA1186" s="37">
        <v>1.0</v>
      </c>
      <c r="AG1186" s="37">
        <v>1.0</v>
      </c>
      <c r="AL1186" s="44">
        <v>1.0</v>
      </c>
      <c r="AP1186" s="44">
        <v>8.0</v>
      </c>
      <c r="AT1186" s="44">
        <v>421.0</v>
      </c>
      <c r="BC1186" s="37">
        <v>1.0</v>
      </c>
      <c r="BD1186" s="37">
        <v>1.0</v>
      </c>
      <c r="BE1186" s="37">
        <v>1.0</v>
      </c>
      <c r="BG1186" s="37">
        <v>1.0</v>
      </c>
      <c r="BK1186" s="37" t="s">
        <v>897</v>
      </c>
    </row>
    <row r="1187">
      <c r="A1187" s="37">
        <v>3017.0</v>
      </c>
      <c r="B1187" s="37" t="s">
        <v>891</v>
      </c>
      <c r="C1187" s="37" t="s">
        <v>86</v>
      </c>
      <c r="D1187" s="37" t="s">
        <v>892</v>
      </c>
      <c r="E1187" s="37">
        <v>2012.0</v>
      </c>
      <c r="F1187" s="37" t="s">
        <v>893</v>
      </c>
      <c r="G1187" s="37" t="s">
        <v>894</v>
      </c>
      <c r="H1187" s="37" t="s">
        <v>84</v>
      </c>
      <c r="I1187" s="37" t="s">
        <v>816</v>
      </c>
      <c r="J1187" s="37">
        <v>2015.0</v>
      </c>
      <c r="K1187" s="44">
        <v>151.0</v>
      </c>
      <c r="L1187" s="37">
        <v>2007.0</v>
      </c>
      <c r="M1187" s="37" t="s">
        <v>319</v>
      </c>
      <c r="P1187" s="37">
        <v>0.14</v>
      </c>
      <c r="Q1187" s="37">
        <v>1.4</v>
      </c>
      <c r="AA1187" s="37">
        <v>1.0</v>
      </c>
      <c r="AE1187" s="37">
        <v>1.0</v>
      </c>
      <c r="AG1187" s="37">
        <v>1.0</v>
      </c>
      <c r="AL1187" s="44">
        <v>1.0</v>
      </c>
      <c r="AP1187" s="44">
        <v>10.0</v>
      </c>
      <c r="AT1187" s="44">
        <v>541.0</v>
      </c>
      <c r="BC1187" s="37">
        <v>1.0</v>
      </c>
      <c r="BD1187" s="37">
        <v>1.0</v>
      </c>
      <c r="BE1187" s="37">
        <v>1.0</v>
      </c>
      <c r="BG1187" s="37">
        <v>1.0</v>
      </c>
      <c r="BK1187" s="37" t="s">
        <v>897</v>
      </c>
    </row>
    <row r="1188">
      <c r="A1188" s="37">
        <v>3017.0</v>
      </c>
      <c r="B1188" s="37" t="s">
        <v>891</v>
      </c>
      <c r="C1188" s="37" t="s">
        <v>86</v>
      </c>
      <c r="D1188" s="37" t="s">
        <v>892</v>
      </c>
      <c r="E1188" s="37">
        <v>2012.0</v>
      </c>
      <c r="F1188" s="37" t="s">
        <v>893</v>
      </c>
      <c r="G1188" s="37" t="s">
        <v>894</v>
      </c>
      <c r="H1188" s="37" t="s">
        <v>84</v>
      </c>
      <c r="I1188" s="37" t="s">
        <v>816</v>
      </c>
      <c r="J1188" s="37">
        <v>2015.0</v>
      </c>
      <c r="K1188" s="44">
        <v>155.0</v>
      </c>
      <c r="L1188" s="37">
        <v>2007.0</v>
      </c>
      <c r="M1188" s="37" t="s">
        <v>319</v>
      </c>
      <c r="P1188" s="37">
        <v>0.14</v>
      </c>
      <c r="Q1188" s="37">
        <v>1.4</v>
      </c>
      <c r="AA1188" s="37">
        <v>1.0</v>
      </c>
      <c r="AE1188" s="37">
        <v>1.0</v>
      </c>
      <c r="AG1188" s="37">
        <v>1.0</v>
      </c>
      <c r="AL1188" s="44">
        <v>1.0</v>
      </c>
      <c r="AP1188" s="44">
        <v>10.0</v>
      </c>
      <c r="AT1188" s="44">
        <v>542.0</v>
      </c>
      <c r="BC1188" s="37">
        <v>1.0</v>
      </c>
      <c r="BD1188" s="37">
        <v>1.0</v>
      </c>
      <c r="BE1188" s="37">
        <v>1.0</v>
      </c>
      <c r="BG1188" s="37">
        <v>1.0</v>
      </c>
      <c r="BK1188" s="37" t="s">
        <v>897</v>
      </c>
    </row>
    <row r="1189">
      <c r="A1189" s="37">
        <v>3017.0</v>
      </c>
      <c r="B1189" s="37" t="s">
        <v>891</v>
      </c>
      <c r="C1189" s="37" t="s">
        <v>86</v>
      </c>
      <c r="D1189" s="37" t="s">
        <v>892</v>
      </c>
      <c r="E1189" s="37">
        <v>2012.0</v>
      </c>
      <c r="F1189" s="37" t="s">
        <v>893</v>
      </c>
      <c r="G1189" s="37" t="s">
        <v>894</v>
      </c>
      <c r="H1189" s="37" t="s">
        <v>84</v>
      </c>
      <c r="I1189" s="37" t="s">
        <v>816</v>
      </c>
      <c r="J1189" s="37">
        <v>2015.0</v>
      </c>
      <c r="K1189" s="44">
        <v>73.0</v>
      </c>
      <c r="L1189" s="37">
        <v>2007.0</v>
      </c>
      <c r="M1189" s="37" t="s">
        <v>319</v>
      </c>
      <c r="P1189" s="37">
        <v>-1.1</v>
      </c>
      <c r="Q1189" s="37">
        <v>2.0</v>
      </c>
      <c r="AL1189" s="44">
        <v>24.0</v>
      </c>
      <c r="AP1189" s="44">
        <v>57.0</v>
      </c>
      <c r="AT1189" s="44">
        <v>183.0</v>
      </c>
      <c r="BC1189" s="37">
        <v>1.0</v>
      </c>
      <c r="BK1189" s="37" t="s">
        <v>898</v>
      </c>
    </row>
    <row r="1190">
      <c r="A1190" s="37">
        <v>3017.0</v>
      </c>
      <c r="B1190" s="37" t="s">
        <v>891</v>
      </c>
      <c r="C1190" s="37" t="s">
        <v>86</v>
      </c>
      <c r="D1190" s="37" t="s">
        <v>892</v>
      </c>
      <c r="E1190" s="37">
        <v>2012.0</v>
      </c>
      <c r="F1190" s="37" t="s">
        <v>893</v>
      </c>
      <c r="G1190" s="37" t="s">
        <v>894</v>
      </c>
      <c r="H1190" s="37" t="s">
        <v>84</v>
      </c>
      <c r="I1190" s="37" t="s">
        <v>816</v>
      </c>
      <c r="J1190" s="37">
        <v>2015.0</v>
      </c>
      <c r="K1190" s="44">
        <v>86.0</v>
      </c>
      <c r="L1190" s="37">
        <v>2007.0</v>
      </c>
      <c r="M1190" s="37" t="s">
        <v>319</v>
      </c>
      <c r="P1190" s="37">
        <v>-1.1</v>
      </c>
      <c r="Q1190" s="37">
        <v>2.0</v>
      </c>
      <c r="R1190" s="37">
        <v>1.0</v>
      </c>
      <c r="AL1190" s="44">
        <v>24.0</v>
      </c>
      <c r="AP1190" s="44">
        <v>61.0</v>
      </c>
      <c r="AT1190" s="44">
        <v>247.0</v>
      </c>
      <c r="BC1190" s="37">
        <v>1.0</v>
      </c>
      <c r="BK1190" s="37" t="s">
        <v>898</v>
      </c>
    </row>
    <row r="1191">
      <c r="A1191" s="37">
        <v>3017.0</v>
      </c>
      <c r="B1191" s="37" t="s">
        <v>891</v>
      </c>
      <c r="C1191" s="37" t="s">
        <v>86</v>
      </c>
      <c r="D1191" s="37" t="s">
        <v>892</v>
      </c>
      <c r="E1191" s="37">
        <v>2012.0</v>
      </c>
      <c r="F1191" s="37" t="s">
        <v>893</v>
      </c>
      <c r="G1191" s="37" t="s">
        <v>894</v>
      </c>
      <c r="H1191" s="37" t="s">
        <v>84</v>
      </c>
      <c r="I1191" s="37" t="s">
        <v>816</v>
      </c>
      <c r="J1191" s="37">
        <v>2015.0</v>
      </c>
      <c r="K1191" s="44">
        <v>63.0</v>
      </c>
      <c r="L1191" s="37">
        <v>2007.0</v>
      </c>
      <c r="M1191" s="37" t="s">
        <v>319</v>
      </c>
      <c r="P1191" s="37">
        <v>-1.1</v>
      </c>
      <c r="Q1191" s="37">
        <v>2.0</v>
      </c>
      <c r="AL1191" s="44">
        <v>20.0</v>
      </c>
      <c r="AP1191" s="44">
        <v>50.0</v>
      </c>
      <c r="AT1191" s="44">
        <v>159.0</v>
      </c>
      <c r="BC1191" s="37">
        <v>1.0</v>
      </c>
      <c r="BK1191" s="37" t="s">
        <v>898</v>
      </c>
    </row>
    <row r="1192">
      <c r="A1192" s="37">
        <v>3017.0</v>
      </c>
      <c r="B1192" s="37" t="s">
        <v>891</v>
      </c>
      <c r="C1192" s="37" t="s">
        <v>86</v>
      </c>
      <c r="D1192" s="37" t="s">
        <v>892</v>
      </c>
      <c r="E1192" s="37">
        <v>2012.0</v>
      </c>
      <c r="F1192" s="37" t="s">
        <v>893</v>
      </c>
      <c r="G1192" s="37" t="s">
        <v>894</v>
      </c>
      <c r="H1192" s="37" t="s">
        <v>84</v>
      </c>
      <c r="I1192" s="37" t="s">
        <v>816</v>
      </c>
      <c r="J1192" s="37">
        <v>2015.0</v>
      </c>
      <c r="K1192" s="44">
        <v>172.0</v>
      </c>
      <c r="L1192" s="37">
        <v>2007.0</v>
      </c>
      <c r="M1192" s="37" t="s">
        <v>319</v>
      </c>
      <c r="P1192" s="37">
        <v>-1.1</v>
      </c>
      <c r="Q1192" s="37">
        <v>2.0</v>
      </c>
      <c r="AE1192" s="37">
        <v>1.0</v>
      </c>
      <c r="AL1192" s="44">
        <v>49.0</v>
      </c>
      <c r="AP1192" s="44">
        <v>128.0</v>
      </c>
      <c r="AT1192" s="44">
        <v>467.0</v>
      </c>
      <c r="BC1192" s="37">
        <v>1.0</v>
      </c>
      <c r="BK1192" s="37" t="s">
        <v>898</v>
      </c>
    </row>
    <row r="1193">
      <c r="A1193" s="37">
        <v>3017.0</v>
      </c>
      <c r="B1193" s="37" t="s">
        <v>891</v>
      </c>
      <c r="C1193" s="37" t="s">
        <v>86</v>
      </c>
      <c r="D1193" s="37" t="s">
        <v>892</v>
      </c>
      <c r="E1193" s="37">
        <v>2012.0</v>
      </c>
      <c r="F1193" s="37" t="s">
        <v>893</v>
      </c>
      <c r="G1193" s="37" t="s">
        <v>894</v>
      </c>
      <c r="H1193" s="37" t="s">
        <v>84</v>
      </c>
      <c r="I1193" s="37" t="s">
        <v>816</v>
      </c>
      <c r="J1193" s="37">
        <v>2015.0</v>
      </c>
      <c r="K1193" s="44">
        <v>172.0</v>
      </c>
      <c r="L1193" s="37">
        <v>2007.0</v>
      </c>
      <c r="M1193" s="37" t="s">
        <v>319</v>
      </c>
      <c r="P1193" s="37">
        <v>-1.1</v>
      </c>
      <c r="Q1193" s="37">
        <v>2.0</v>
      </c>
      <c r="AE1193" s="37">
        <v>1.0</v>
      </c>
      <c r="AL1193" s="44">
        <v>49.0</v>
      </c>
      <c r="AP1193" s="44">
        <v>128.0</v>
      </c>
      <c r="AT1193" s="44">
        <v>467.0</v>
      </c>
      <c r="BC1193" s="37">
        <v>1.0</v>
      </c>
      <c r="BK1193" s="37" t="s">
        <v>898</v>
      </c>
    </row>
    <row r="1194">
      <c r="A1194" s="37">
        <v>3017.0</v>
      </c>
      <c r="B1194" s="37" t="s">
        <v>891</v>
      </c>
      <c r="C1194" s="37" t="s">
        <v>86</v>
      </c>
      <c r="D1194" s="37" t="s">
        <v>892</v>
      </c>
      <c r="E1194" s="37">
        <v>2012.0</v>
      </c>
      <c r="F1194" s="37" t="s">
        <v>893</v>
      </c>
      <c r="G1194" s="37" t="s">
        <v>894</v>
      </c>
      <c r="H1194" s="37" t="s">
        <v>84</v>
      </c>
      <c r="I1194" s="37" t="s">
        <v>816</v>
      </c>
      <c r="J1194" s="37">
        <v>2015.0</v>
      </c>
      <c r="K1194" s="44">
        <v>394.0</v>
      </c>
      <c r="L1194" s="37">
        <v>2007.0</v>
      </c>
      <c r="M1194" s="37" t="s">
        <v>319</v>
      </c>
      <c r="P1194" s="37">
        <v>-1.1</v>
      </c>
      <c r="Q1194" s="37">
        <v>2.0</v>
      </c>
      <c r="R1194" s="37">
        <v>1.0</v>
      </c>
      <c r="AL1194" s="44">
        <v>97.0</v>
      </c>
      <c r="AP1194" s="44">
        <v>276.0</v>
      </c>
      <c r="AT1194" s="44">
        <v>1152.0</v>
      </c>
      <c r="BC1194" s="37">
        <v>1.0</v>
      </c>
      <c r="BK1194" s="37" t="s">
        <v>898</v>
      </c>
    </row>
    <row r="1195">
      <c r="A1195" s="37">
        <v>3017.0</v>
      </c>
      <c r="B1195" s="37" t="s">
        <v>891</v>
      </c>
      <c r="C1195" s="37" t="s">
        <v>86</v>
      </c>
      <c r="D1195" s="37" t="s">
        <v>892</v>
      </c>
      <c r="E1195" s="37">
        <v>2012.0</v>
      </c>
      <c r="F1195" s="37" t="s">
        <v>893</v>
      </c>
      <c r="G1195" s="37" t="s">
        <v>894</v>
      </c>
      <c r="H1195" s="37" t="s">
        <v>84</v>
      </c>
      <c r="I1195" s="37" t="s">
        <v>816</v>
      </c>
      <c r="J1195" s="37">
        <v>2015.0</v>
      </c>
      <c r="K1195" s="44">
        <v>43.0</v>
      </c>
      <c r="L1195" s="37">
        <v>2007.0</v>
      </c>
      <c r="M1195" s="37" t="s">
        <v>319</v>
      </c>
      <c r="P1195" s="37">
        <v>-1.1</v>
      </c>
      <c r="Q1195" s="37">
        <v>2.0</v>
      </c>
      <c r="AL1195" s="44">
        <v>17.0</v>
      </c>
      <c r="AP1195" s="44">
        <v>36.0</v>
      </c>
      <c r="AT1195" s="44">
        <v>97.0</v>
      </c>
      <c r="BC1195" s="37">
        <v>1.0</v>
      </c>
      <c r="BK1195" s="37" t="s">
        <v>898</v>
      </c>
    </row>
    <row r="1196">
      <c r="A1196" s="37">
        <v>3017.0</v>
      </c>
      <c r="B1196" s="37" t="s">
        <v>891</v>
      </c>
      <c r="C1196" s="37" t="s">
        <v>86</v>
      </c>
      <c r="D1196" s="37" t="s">
        <v>892</v>
      </c>
      <c r="E1196" s="37">
        <v>2012.0</v>
      </c>
      <c r="F1196" s="37" t="s">
        <v>893</v>
      </c>
      <c r="G1196" s="37" t="s">
        <v>894</v>
      </c>
      <c r="H1196" s="37" t="s">
        <v>84</v>
      </c>
      <c r="I1196" s="37" t="s">
        <v>816</v>
      </c>
      <c r="J1196" s="37">
        <v>2015.0</v>
      </c>
      <c r="K1196" s="44">
        <v>77.0</v>
      </c>
      <c r="L1196" s="37">
        <v>2007.0</v>
      </c>
      <c r="M1196" s="37" t="s">
        <v>319</v>
      </c>
      <c r="P1196" s="37">
        <v>-1.1</v>
      </c>
      <c r="Q1196" s="37">
        <v>2.0</v>
      </c>
      <c r="Z1196" s="37">
        <v>1.0</v>
      </c>
      <c r="AL1196" s="44">
        <v>24.0</v>
      </c>
      <c r="AP1196" s="44">
        <v>60.0</v>
      </c>
      <c r="AT1196" s="44">
        <v>193.0</v>
      </c>
      <c r="BC1196" s="37">
        <v>1.0</v>
      </c>
      <c r="BK1196" s="37" t="s">
        <v>898</v>
      </c>
    </row>
    <row r="1197">
      <c r="A1197" s="37">
        <v>3017.0</v>
      </c>
      <c r="B1197" s="37" t="s">
        <v>891</v>
      </c>
      <c r="C1197" s="37" t="s">
        <v>86</v>
      </c>
      <c r="D1197" s="37" t="s">
        <v>892</v>
      </c>
      <c r="E1197" s="37">
        <v>2012.0</v>
      </c>
      <c r="F1197" s="37" t="s">
        <v>893</v>
      </c>
      <c r="G1197" s="37" t="s">
        <v>894</v>
      </c>
      <c r="H1197" s="37" t="s">
        <v>84</v>
      </c>
      <c r="I1197" s="37" t="s">
        <v>816</v>
      </c>
      <c r="J1197" s="37">
        <v>2015.0</v>
      </c>
      <c r="K1197" s="44">
        <v>384.0</v>
      </c>
      <c r="L1197" s="37">
        <v>2007.0</v>
      </c>
      <c r="M1197" s="37" t="s">
        <v>319</v>
      </c>
      <c r="P1197" s="37">
        <v>-1.1</v>
      </c>
      <c r="Q1197" s="37">
        <v>2.0</v>
      </c>
      <c r="AA1197" s="37">
        <v>1.0</v>
      </c>
      <c r="AL1197" s="44">
        <v>24.0</v>
      </c>
      <c r="AP1197" s="44">
        <v>57.0</v>
      </c>
      <c r="AT1197" s="44">
        <v>183.0</v>
      </c>
      <c r="BC1197" s="37">
        <v>1.0</v>
      </c>
      <c r="BK1197" s="37" t="s">
        <v>898</v>
      </c>
    </row>
    <row r="1198">
      <c r="A1198" s="37">
        <v>3017.0</v>
      </c>
      <c r="B1198" s="37" t="s">
        <v>891</v>
      </c>
      <c r="C1198" s="37" t="s">
        <v>86</v>
      </c>
      <c r="D1198" s="37" t="s">
        <v>892</v>
      </c>
      <c r="E1198" s="37">
        <v>2012.0</v>
      </c>
      <c r="F1198" s="37" t="s">
        <v>893</v>
      </c>
      <c r="G1198" s="37" t="s">
        <v>894</v>
      </c>
      <c r="H1198" s="37" t="s">
        <v>84</v>
      </c>
      <c r="I1198" s="37" t="s">
        <v>816</v>
      </c>
      <c r="J1198" s="37">
        <v>2015.0</v>
      </c>
      <c r="K1198" s="44">
        <v>420.0</v>
      </c>
      <c r="L1198" s="37">
        <v>2007.0</v>
      </c>
      <c r="M1198" s="37" t="s">
        <v>319</v>
      </c>
      <c r="P1198" s="37">
        <v>-1.1</v>
      </c>
      <c r="Q1198" s="37">
        <v>2.0</v>
      </c>
      <c r="AA1198" s="37">
        <v>1.0</v>
      </c>
      <c r="AL1198" s="44">
        <v>23.0</v>
      </c>
      <c r="AP1198" s="44">
        <v>94.0</v>
      </c>
      <c r="AT1198" s="44">
        <v>1924.0</v>
      </c>
      <c r="BC1198" s="37">
        <v>1.0</v>
      </c>
      <c r="BK1198" s="37" t="s">
        <v>898</v>
      </c>
    </row>
    <row r="1199">
      <c r="A1199" s="37">
        <v>3017.0</v>
      </c>
      <c r="B1199" s="37" t="s">
        <v>891</v>
      </c>
      <c r="C1199" s="37" t="s">
        <v>86</v>
      </c>
      <c r="D1199" s="37" t="s">
        <v>892</v>
      </c>
      <c r="E1199" s="37">
        <v>2012.0</v>
      </c>
      <c r="F1199" s="37" t="s">
        <v>893</v>
      </c>
      <c r="G1199" s="37" t="s">
        <v>894</v>
      </c>
      <c r="H1199" s="37" t="s">
        <v>84</v>
      </c>
      <c r="I1199" s="37" t="s">
        <v>816</v>
      </c>
      <c r="J1199" s="37">
        <v>2015.0</v>
      </c>
      <c r="K1199" s="44">
        <v>84.0</v>
      </c>
      <c r="L1199" s="37">
        <v>2007.0</v>
      </c>
      <c r="M1199" s="37" t="s">
        <v>319</v>
      </c>
      <c r="P1199" s="37">
        <v>-1.1</v>
      </c>
      <c r="Q1199" s="37">
        <v>2.0</v>
      </c>
      <c r="AA1199" s="37">
        <v>1.0</v>
      </c>
      <c r="AL1199" s="44">
        <v>8.0</v>
      </c>
      <c r="AP1199" s="44">
        <v>26.0</v>
      </c>
      <c r="AT1199" s="44">
        <v>278.0</v>
      </c>
      <c r="BC1199" s="37">
        <v>1.0</v>
      </c>
      <c r="BK1199" s="37" t="s">
        <v>898</v>
      </c>
    </row>
    <row r="1200">
      <c r="A1200" s="37">
        <v>3017.0</v>
      </c>
      <c r="B1200" s="37" t="s">
        <v>891</v>
      </c>
      <c r="C1200" s="37" t="s">
        <v>86</v>
      </c>
      <c r="D1200" s="37" t="s">
        <v>892</v>
      </c>
      <c r="E1200" s="37">
        <v>2012.0</v>
      </c>
      <c r="F1200" s="37" t="s">
        <v>893</v>
      </c>
      <c r="G1200" s="37" t="s">
        <v>894</v>
      </c>
      <c r="H1200" s="37" t="s">
        <v>84</v>
      </c>
      <c r="I1200" s="37" t="s">
        <v>816</v>
      </c>
      <c r="J1200" s="37">
        <v>2015.0</v>
      </c>
      <c r="K1200" s="44">
        <v>73.0</v>
      </c>
      <c r="L1200" s="37">
        <v>2007.0</v>
      </c>
      <c r="M1200" s="37" t="s">
        <v>319</v>
      </c>
      <c r="P1200" s="37">
        <v>-1.1</v>
      </c>
      <c r="Q1200" s="37">
        <v>2.0</v>
      </c>
      <c r="AA1200" s="37">
        <v>1.0</v>
      </c>
      <c r="AG1200" s="37">
        <v>1.0</v>
      </c>
      <c r="AL1200" s="44">
        <v>6.0</v>
      </c>
      <c r="AP1200" s="44">
        <v>16.0</v>
      </c>
      <c r="AT1200" s="44">
        <v>252.0</v>
      </c>
      <c r="BC1200" s="37">
        <v>1.0</v>
      </c>
      <c r="BK1200" s="37" t="s">
        <v>898</v>
      </c>
    </row>
    <row r="1201">
      <c r="A1201" s="37">
        <v>3017.0</v>
      </c>
      <c r="B1201" s="37" t="s">
        <v>891</v>
      </c>
      <c r="C1201" s="37" t="s">
        <v>86</v>
      </c>
      <c r="D1201" s="37" t="s">
        <v>892</v>
      </c>
      <c r="E1201" s="37">
        <v>2012.0</v>
      </c>
      <c r="F1201" s="37" t="s">
        <v>893</v>
      </c>
      <c r="G1201" s="37" t="s">
        <v>894</v>
      </c>
      <c r="H1201" s="37" t="s">
        <v>84</v>
      </c>
      <c r="I1201" s="37" t="s">
        <v>816</v>
      </c>
      <c r="J1201" s="37">
        <v>2015.0</v>
      </c>
      <c r="K1201" s="44">
        <v>219.0</v>
      </c>
      <c r="L1201" s="37">
        <v>2007.0</v>
      </c>
      <c r="M1201" s="37" t="s">
        <v>319</v>
      </c>
      <c r="P1201" s="37">
        <v>-1.1</v>
      </c>
      <c r="Q1201" s="37">
        <v>2.0</v>
      </c>
      <c r="AA1201" s="37">
        <v>1.0</v>
      </c>
      <c r="AE1201" s="37">
        <v>1.0</v>
      </c>
      <c r="AG1201" s="37">
        <v>1.0</v>
      </c>
      <c r="AL1201" s="44">
        <v>13.0</v>
      </c>
      <c r="AP1201" s="44">
        <v>42.0</v>
      </c>
      <c r="AT1201" s="44">
        <v>913.0</v>
      </c>
      <c r="BC1201" s="37">
        <v>1.0</v>
      </c>
      <c r="BK1201" s="37" t="s">
        <v>898</v>
      </c>
    </row>
    <row r="1202">
      <c r="A1202" s="37">
        <v>3017.0</v>
      </c>
      <c r="B1202" s="37" t="s">
        <v>891</v>
      </c>
      <c r="C1202" s="37" t="s">
        <v>86</v>
      </c>
      <c r="D1202" s="37" t="s">
        <v>892</v>
      </c>
      <c r="E1202" s="37">
        <v>2012.0</v>
      </c>
      <c r="F1202" s="37" t="s">
        <v>893</v>
      </c>
      <c r="G1202" s="37" t="s">
        <v>894</v>
      </c>
      <c r="H1202" s="37" t="s">
        <v>84</v>
      </c>
      <c r="I1202" s="37" t="s">
        <v>816</v>
      </c>
      <c r="J1202" s="37">
        <v>2015.0</v>
      </c>
      <c r="K1202" s="44">
        <v>219.0</v>
      </c>
      <c r="L1202" s="37">
        <v>2007.0</v>
      </c>
      <c r="M1202" s="37" t="s">
        <v>319</v>
      </c>
      <c r="P1202" s="37">
        <v>-1.1</v>
      </c>
      <c r="Q1202" s="37">
        <v>2.0</v>
      </c>
      <c r="AA1202" s="37">
        <v>1.0</v>
      </c>
      <c r="AE1202" s="37">
        <v>1.0</v>
      </c>
      <c r="AG1202" s="37">
        <v>1.0</v>
      </c>
      <c r="AL1202" s="44">
        <v>13.0</v>
      </c>
      <c r="AP1202" s="44">
        <v>42.0</v>
      </c>
      <c r="AT1202" s="44">
        <v>913.0</v>
      </c>
      <c r="BC1202" s="37">
        <v>1.0</v>
      </c>
      <c r="BK1202" s="37" t="s">
        <v>898</v>
      </c>
    </row>
    <row r="1203">
      <c r="A1203" s="37">
        <v>3017.0</v>
      </c>
      <c r="B1203" s="37" t="s">
        <v>891</v>
      </c>
      <c r="C1203" s="37" t="s">
        <v>86</v>
      </c>
      <c r="D1203" s="37" t="s">
        <v>892</v>
      </c>
      <c r="E1203" s="37">
        <v>2012.0</v>
      </c>
      <c r="F1203" s="37" t="s">
        <v>893</v>
      </c>
      <c r="G1203" s="37" t="s">
        <v>894</v>
      </c>
      <c r="H1203" s="37" t="s">
        <v>84</v>
      </c>
      <c r="I1203" s="37" t="s">
        <v>816</v>
      </c>
      <c r="J1203" s="37">
        <v>2015.0</v>
      </c>
      <c r="K1203" s="44">
        <v>1008.0</v>
      </c>
      <c r="L1203" s="37">
        <v>2007.0</v>
      </c>
      <c r="M1203" s="37" t="s">
        <v>319</v>
      </c>
      <c r="P1203" s="37">
        <v>-1.1</v>
      </c>
      <c r="Q1203" s="37">
        <v>2.0</v>
      </c>
      <c r="AA1203" s="37">
        <v>1.0</v>
      </c>
      <c r="AL1203" s="44">
        <v>1.0</v>
      </c>
      <c r="AP1203" s="44">
        <v>13.0</v>
      </c>
      <c r="AT1203" s="44">
        <v>1772.0</v>
      </c>
      <c r="BC1203" s="37">
        <v>1.0</v>
      </c>
      <c r="BD1203" s="37">
        <v>1.0</v>
      </c>
      <c r="BE1203" s="37">
        <v>1.0</v>
      </c>
      <c r="BK1203" s="37" t="s">
        <v>898</v>
      </c>
    </row>
    <row r="1204">
      <c r="A1204" s="37">
        <v>3017.0</v>
      </c>
      <c r="B1204" s="37" t="s">
        <v>891</v>
      </c>
      <c r="C1204" s="37" t="s">
        <v>86</v>
      </c>
      <c r="D1204" s="37" t="s">
        <v>892</v>
      </c>
      <c r="E1204" s="37">
        <v>2012.0</v>
      </c>
      <c r="F1204" s="37" t="s">
        <v>893</v>
      </c>
      <c r="G1204" s="37" t="s">
        <v>894</v>
      </c>
      <c r="H1204" s="37" t="s">
        <v>84</v>
      </c>
      <c r="I1204" s="37" t="s">
        <v>816</v>
      </c>
      <c r="J1204" s="37">
        <v>2015.0</v>
      </c>
      <c r="K1204" s="44">
        <v>718.0</v>
      </c>
      <c r="L1204" s="37">
        <v>2007.0</v>
      </c>
      <c r="M1204" s="37" t="s">
        <v>319</v>
      </c>
      <c r="P1204" s="37">
        <v>-1.1</v>
      </c>
      <c r="Q1204" s="37">
        <v>2.0</v>
      </c>
      <c r="AA1204" s="37">
        <v>1.0</v>
      </c>
      <c r="AG1204" s="37">
        <v>1.0</v>
      </c>
      <c r="AL1204" s="44">
        <v>1.0</v>
      </c>
      <c r="AP1204" s="44">
        <v>9.0</v>
      </c>
      <c r="AT1204" s="44">
        <v>890.0</v>
      </c>
      <c r="BC1204" s="37">
        <v>1.0</v>
      </c>
      <c r="BD1204" s="37">
        <v>1.0</v>
      </c>
      <c r="BE1204" s="37">
        <v>1.0</v>
      </c>
      <c r="BG1204" s="37">
        <v>1.0</v>
      </c>
      <c r="BK1204" s="37" t="s">
        <v>898</v>
      </c>
    </row>
    <row r="1205">
      <c r="A1205" s="37">
        <v>3017.0</v>
      </c>
      <c r="B1205" s="37" t="s">
        <v>891</v>
      </c>
      <c r="C1205" s="37" t="s">
        <v>86</v>
      </c>
      <c r="D1205" s="37" t="s">
        <v>892</v>
      </c>
      <c r="E1205" s="37">
        <v>2012.0</v>
      </c>
      <c r="F1205" s="37" t="s">
        <v>893</v>
      </c>
      <c r="G1205" s="37" t="s">
        <v>894</v>
      </c>
      <c r="H1205" s="37" t="s">
        <v>84</v>
      </c>
      <c r="I1205" s="37" t="s">
        <v>816</v>
      </c>
      <c r="J1205" s="37">
        <v>2015.0</v>
      </c>
      <c r="K1205" s="44">
        <v>723.0</v>
      </c>
      <c r="L1205" s="37">
        <v>2007.0</v>
      </c>
      <c r="M1205" s="37" t="s">
        <v>319</v>
      </c>
      <c r="P1205" s="37">
        <v>-1.1</v>
      </c>
      <c r="Q1205" s="37">
        <v>2.0</v>
      </c>
      <c r="AA1205" s="37">
        <v>1.0</v>
      </c>
      <c r="AE1205" s="37">
        <v>1.0</v>
      </c>
      <c r="AG1205" s="37">
        <v>1.0</v>
      </c>
      <c r="AL1205" s="44">
        <v>1.0</v>
      </c>
      <c r="AP1205" s="44">
        <v>12.0</v>
      </c>
      <c r="AT1205" s="44">
        <v>1350.0</v>
      </c>
      <c r="BC1205" s="37">
        <v>1.0</v>
      </c>
      <c r="BD1205" s="37">
        <v>1.0</v>
      </c>
      <c r="BE1205" s="37">
        <v>1.0</v>
      </c>
      <c r="BG1205" s="37">
        <v>1.0</v>
      </c>
      <c r="BK1205" s="37" t="s">
        <v>898</v>
      </c>
    </row>
    <row r="1206">
      <c r="A1206" s="37">
        <v>3017.0</v>
      </c>
      <c r="B1206" s="37" t="s">
        <v>891</v>
      </c>
      <c r="C1206" s="37" t="s">
        <v>86</v>
      </c>
      <c r="D1206" s="37" t="s">
        <v>892</v>
      </c>
      <c r="E1206" s="37">
        <v>2012.0</v>
      </c>
      <c r="F1206" s="37" t="s">
        <v>893</v>
      </c>
      <c r="G1206" s="37" t="s">
        <v>894</v>
      </c>
      <c r="H1206" s="37" t="s">
        <v>84</v>
      </c>
      <c r="I1206" s="37" t="s">
        <v>816</v>
      </c>
      <c r="J1206" s="37">
        <v>2015.0</v>
      </c>
      <c r="K1206" s="44">
        <v>777.0</v>
      </c>
      <c r="L1206" s="37">
        <v>2007.0</v>
      </c>
      <c r="M1206" s="37" t="s">
        <v>319</v>
      </c>
      <c r="P1206" s="37">
        <v>-1.1</v>
      </c>
      <c r="Q1206" s="37">
        <v>2.0</v>
      </c>
      <c r="AA1206" s="37">
        <v>1.0</v>
      </c>
      <c r="AE1206" s="37">
        <v>1.0</v>
      </c>
      <c r="AG1206" s="37">
        <v>1.0</v>
      </c>
      <c r="AL1206" s="44">
        <v>2.0</v>
      </c>
      <c r="AP1206" s="44">
        <v>15.0</v>
      </c>
      <c r="AT1206" s="44">
        <v>1700.0</v>
      </c>
      <c r="BC1206" s="37">
        <v>1.0</v>
      </c>
      <c r="BD1206" s="37">
        <v>1.0</v>
      </c>
      <c r="BE1206" s="37">
        <v>1.0</v>
      </c>
      <c r="BG1206" s="37">
        <v>1.0</v>
      </c>
      <c r="BK1206" s="37" t="s">
        <v>898</v>
      </c>
    </row>
    <row r="1207">
      <c r="A1207" s="37">
        <v>3017.0</v>
      </c>
      <c r="B1207" s="37" t="s">
        <v>891</v>
      </c>
      <c r="C1207" s="37" t="s">
        <v>86</v>
      </c>
      <c r="D1207" s="37" t="s">
        <v>892</v>
      </c>
      <c r="E1207" s="37">
        <v>2012.0</v>
      </c>
      <c r="F1207" s="37" t="s">
        <v>893</v>
      </c>
      <c r="G1207" s="37" t="s">
        <v>894</v>
      </c>
      <c r="H1207" s="37" t="s">
        <v>84</v>
      </c>
      <c r="I1207" s="37" t="s">
        <v>816</v>
      </c>
      <c r="J1207" s="37">
        <v>2015.0</v>
      </c>
      <c r="K1207" s="44">
        <v>34.0</v>
      </c>
      <c r="L1207" s="37">
        <v>2007.0</v>
      </c>
      <c r="M1207" s="37" t="s">
        <v>899</v>
      </c>
      <c r="O1207" s="37">
        <v>3.0</v>
      </c>
      <c r="AL1207" s="44">
        <v>14.0</v>
      </c>
      <c r="AP1207" s="44">
        <v>30.0</v>
      </c>
      <c r="AT1207" s="44">
        <v>69.0</v>
      </c>
      <c r="BC1207" s="37">
        <v>1.0</v>
      </c>
      <c r="BK1207" s="37" t="s">
        <v>900</v>
      </c>
    </row>
    <row r="1208">
      <c r="A1208" s="37">
        <v>3017.0</v>
      </c>
      <c r="B1208" s="37" t="s">
        <v>891</v>
      </c>
      <c r="C1208" s="37" t="s">
        <v>86</v>
      </c>
      <c r="D1208" s="37" t="s">
        <v>892</v>
      </c>
      <c r="E1208" s="37">
        <v>2012.0</v>
      </c>
      <c r="F1208" s="37" t="s">
        <v>893</v>
      </c>
      <c r="G1208" s="37" t="s">
        <v>894</v>
      </c>
      <c r="H1208" s="37" t="s">
        <v>84</v>
      </c>
      <c r="I1208" s="37" t="s">
        <v>816</v>
      </c>
      <c r="J1208" s="37">
        <v>2015.0</v>
      </c>
      <c r="K1208" s="44">
        <v>35.0</v>
      </c>
      <c r="L1208" s="37">
        <v>2007.0</v>
      </c>
      <c r="M1208" s="37" t="s">
        <v>899</v>
      </c>
      <c r="O1208" s="37">
        <v>3.0</v>
      </c>
      <c r="R1208" s="37">
        <v>1.0</v>
      </c>
      <c r="AL1208" s="44">
        <v>14.0</v>
      </c>
      <c r="AP1208" s="44">
        <v>31.0</v>
      </c>
      <c r="AT1208" s="44">
        <v>71.0</v>
      </c>
      <c r="BC1208" s="37">
        <v>1.0</v>
      </c>
      <c r="BK1208" s="37" t="s">
        <v>900</v>
      </c>
    </row>
    <row r="1209">
      <c r="A1209" s="37">
        <v>3017.0</v>
      </c>
      <c r="B1209" s="37" t="s">
        <v>891</v>
      </c>
      <c r="C1209" s="37" t="s">
        <v>86</v>
      </c>
      <c r="D1209" s="37" t="s">
        <v>892</v>
      </c>
      <c r="E1209" s="37">
        <v>2012.0</v>
      </c>
      <c r="F1209" s="37" t="s">
        <v>893</v>
      </c>
      <c r="G1209" s="37" t="s">
        <v>894</v>
      </c>
      <c r="H1209" s="37" t="s">
        <v>84</v>
      </c>
      <c r="I1209" s="37" t="s">
        <v>816</v>
      </c>
      <c r="J1209" s="37">
        <v>2015.0</v>
      </c>
      <c r="K1209" s="44">
        <v>33.0</v>
      </c>
      <c r="L1209" s="37">
        <v>2007.0</v>
      </c>
      <c r="M1209" s="37" t="s">
        <v>899</v>
      </c>
      <c r="O1209" s="37">
        <v>3.0</v>
      </c>
      <c r="AL1209" s="44">
        <v>12.0</v>
      </c>
      <c r="AP1209" s="44">
        <v>28.0</v>
      </c>
      <c r="AT1209" s="44">
        <v>69.0</v>
      </c>
      <c r="BC1209" s="37">
        <v>1.0</v>
      </c>
      <c r="BK1209" s="37" t="s">
        <v>900</v>
      </c>
    </row>
    <row r="1210">
      <c r="A1210" s="37">
        <v>3017.0</v>
      </c>
      <c r="B1210" s="37" t="s">
        <v>891</v>
      </c>
      <c r="C1210" s="37" t="s">
        <v>86</v>
      </c>
      <c r="D1210" s="37" t="s">
        <v>892</v>
      </c>
      <c r="E1210" s="37">
        <v>2012.0</v>
      </c>
      <c r="F1210" s="37" t="s">
        <v>893</v>
      </c>
      <c r="G1210" s="37" t="s">
        <v>894</v>
      </c>
      <c r="H1210" s="37" t="s">
        <v>84</v>
      </c>
      <c r="I1210" s="37" t="s">
        <v>816</v>
      </c>
      <c r="J1210" s="37">
        <v>2015.0</v>
      </c>
      <c r="K1210" s="44">
        <v>52.0</v>
      </c>
      <c r="L1210" s="37">
        <v>2007.0</v>
      </c>
      <c r="M1210" s="37" t="s">
        <v>899</v>
      </c>
      <c r="O1210" s="37">
        <v>3.0</v>
      </c>
      <c r="AE1210" s="37">
        <v>1.0</v>
      </c>
      <c r="AL1210" s="44">
        <v>21.0</v>
      </c>
      <c r="AP1210" s="44">
        <v>46.0</v>
      </c>
      <c r="AT1210" s="44">
        <v>105.0</v>
      </c>
      <c r="BC1210" s="37">
        <v>1.0</v>
      </c>
      <c r="BK1210" s="37" t="s">
        <v>900</v>
      </c>
    </row>
    <row r="1211">
      <c r="A1211" s="37">
        <v>3017.0</v>
      </c>
      <c r="B1211" s="37" t="s">
        <v>891</v>
      </c>
      <c r="C1211" s="37" t="s">
        <v>86</v>
      </c>
      <c r="D1211" s="37" t="s">
        <v>892</v>
      </c>
      <c r="E1211" s="37">
        <v>2012.0</v>
      </c>
      <c r="F1211" s="37" t="s">
        <v>893</v>
      </c>
      <c r="G1211" s="37" t="s">
        <v>894</v>
      </c>
      <c r="H1211" s="37" t="s">
        <v>84</v>
      </c>
      <c r="I1211" s="37" t="s">
        <v>816</v>
      </c>
      <c r="J1211" s="37">
        <v>2015.0</v>
      </c>
      <c r="K1211" s="44">
        <v>24.0</v>
      </c>
      <c r="L1211" s="37">
        <v>2007.0</v>
      </c>
      <c r="M1211" s="37" t="s">
        <v>899</v>
      </c>
      <c r="O1211" s="37">
        <v>3.0</v>
      </c>
      <c r="AE1211" s="37">
        <v>1.0</v>
      </c>
      <c r="AL1211" s="44">
        <v>11.0</v>
      </c>
      <c r="AP1211" s="44">
        <v>22.0</v>
      </c>
      <c r="AT1211" s="44">
        <v>44.0</v>
      </c>
      <c r="BC1211" s="37">
        <v>1.0</v>
      </c>
      <c r="BK1211" s="37" t="s">
        <v>900</v>
      </c>
    </row>
    <row r="1212">
      <c r="A1212" s="37">
        <v>3017.0</v>
      </c>
      <c r="B1212" s="37" t="s">
        <v>891</v>
      </c>
      <c r="C1212" s="37" t="s">
        <v>86</v>
      </c>
      <c r="D1212" s="37" t="s">
        <v>892</v>
      </c>
      <c r="E1212" s="37">
        <v>2012.0</v>
      </c>
      <c r="F1212" s="37" t="s">
        <v>893</v>
      </c>
      <c r="G1212" s="37" t="s">
        <v>894</v>
      </c>
      <c r="H1212" s="37" t="s">
        <v>84</v>
      </c>
      <c r="I1212" s="37" t="s">
        <v>816</v>
      </c>
      <c r="J1212" s="37">
        <v>2015.0</v>
      </c>
      <c r="K1212" s="44">
        <v>64.0</v>
      </c>
      <c r="L1212" s="37">
        <v>2007.0</v>
      </c>
      <c r="M1212" s="37" t="s">
        <v>899</v>
      </c>
      <c r="O1212" s="37">
        <v>3.0</v>
      </c>
      <c r="R1212" s="37">
        <v>1.0</v>
      </c>
      <c r="AL1212" s="44">
        <v>26.0</v>
      </c>
      <c r="AP1212" s="44">
        <v>58.0</v>
      </c>
      <c r="AT1212" s="44">
        <v>123.0</v>
      </c>
      <c r="BC1212" s="37">
        <v>1.0</v>
      </c>
      <c r="BK1212" s="37" t="s">
        <v>900</v>
      </c>
    </row>
    <row r="1213">
      <c r="A1213" s="37">
        <v>3017.0</v>
      </c>
      <c r="B1213" s="37" t="s">
        <v>891</v>
      </c>
      <c r="C1213" s="37" t="s">
        <v>86</v>
      </c>
      <c r="D1213" s="37" t="s">
        <v>892</v>
      </c>
      <c r="E1213" s="37">
        <v>2012.0</v>
      </c>
      <c r="F1213" s="37" t="s">
        <v>893</v>
      </c>
      <c r="G1213" s="37" t="s">
        <v>894</v>
      </c>
      <c r="H1213" s="37" t="s">
        <v>84</v>
      </c>
      <c r="I1213" s="37" t="s">
        <v>816</v>
      </c>
      <c r="J1213" s="37">
        <v>2015.0</v>
      </c>
      <c r="K1213" s="44">
        <v>27.0</v>
      </c>
      <c r="L1213" s="37">
        <v>2007.0</v>
      </c>
      <c r="M1213" s="37" t="s">
        <v>899</v>
      </c>
      <c r="O1213" s="37">
        <v>3.0</v>
      </c>
      <c r="AL1213" s="44">
        <v>12.0</v>
      </c>
      <c r="AP1213" s="44">
        <v>24.0</v>
      </c>
      <c r="AT1213" s="44">
        <v>51.0</v>
      </c>
      <c r="BC1213" s="37">
        <v>1.0</v>
      </c>
      <c r="BK1213" s="37" t="s">
        <v>900</v>
      </c>
    </row>
    <row r="1214">
      <c r="A1214" s="37">
        <v>3017.0</v>
      </c>
      <c r="B1214" s="37" t="s">
        <v>891</v>
      </c>
      <c r="C1214" s="37" t="s">
        <v>86</v>
      </c>
      <c r="D1214" s="37" t="s">
        <v>892</v>
      </c>
      <c r="E1214" s="37">
        <v>2012.0</v>
      </c>
      <c r="F1214" s="37" t="s">
        <v>893</v>
      </c>
      <c r="G1214" s="37" t="s">
        <v>894</v>
      </c>
      <c r="H1214" s="37" t="s">
        <v>84</v>
      </c>
      <c r="I1214" s="37" t="s">
        <v>816</v>
      </c>
      <c r="J1214" s="37">
        <v>2015.0</v>
      </c>
      <c r="K1214" s="44">
        <v>35.0</v>
      </c>
      <c r="L1214" s="37">
        <v>2007.0</v>
      </c>
      <c r="M1214" s="37" t="s">
        <v>899</v>
      </c>
      <c r="O1214" s="37">
        <v>3.0</v>
      </c>
      <c r="Z1214" s="37">
        <v>1.0</v>
      </c>
      <c r="AL1214" s="44">
        <v>14.0</v>
      </c>
      <c r="AP1214" s="44">
        <v>30.0</v>
      </c>
      <c r="AT1214" s="44">
        <v>70.0</v>
      </c>
      <c r="BC1214" s="37">
        <v>1.0</v>
      </c>
      <c r="BK1214" s="37" t="s">
        <v>900</v>
      </c>
    </row>
    <row r="1215">
      <c r="A1215" s="37">
        <v>3017.0</v>
      </c>
      <c r="B1215" s="37" t="s">
        <v>891</v>
      </c>
      <c r="C1215" s="37" t="s">
        <v>86</v>
      </c>
      <c r="D1215" s="37" t="s">
        <v>892</v>
      </c>
      <c r="E1215" s="37">
        <v>2012.0</v>
      </c>
      <c r="F1215" s="37" t="s">
        <v>893</v>
      </c>
      <c r="G1215" s="37" t="s">
        <v>894</v>
      </c>
      <c r="H1215" s="37" t="s">
        <v>84</v>
      </c>
      <c r="I1215" s="37" t="s">
        <v>816</v>
      </c>
      <c r="J1215" s="37">
        <v>2015.0</v>
      </c>
      <c r="K1215" s="44">
        <v>42.0</v>
      </c>
      <c r="L1215" s="37">
        <v>2007.0</v>
      </c>
      <c r="M1215" s="37" t="s">
        <v>899</v>
      </c>
      <c r="O1215" s="37">
        <v>3.0</v>
      </c>
      <c r="AA1215" s="37">
        <v>1.0</v>
      </c>
      <c r="AL1215" s="44">
        <v>14.0</v>
      </c>
      <c r="AP1215" s="44">
        <v>30.0</v>
      </c>
      <c r="AT1215" s="44">
        <v>69.0</v>
      </c>
      <c r="BC1215" s="37">
        <v>1.0</v>
      </c>
      <c r="BK1215" s="37" t="s">
        <v>900</v>
      </c>
    </row>
    <row r="1216">
      <c r="A1216" s="37">
        <v>3017.0</v>
      </c>
      <c r="B1216" s="37" t="s">
        <v>891</v>
      </c>
      <c r="C1216" s="37" t="s">
        <v>86</v>
      </c>
      <c r="D1216" s="37" t="s">
        <v>892</v>
      </c>
      <c r="E1216" s="37">
        <v>2012.0</v>
      </c>
      <c r="F1216" s="37" t="s">
        <v>893</v>
      </c>
      <c r="G1216" s="37" t="s">
        <v>894</v>
      </c>
      <c r="H1216" s="37" t="s">
        <v>84</v>
      </c>
      <c r="I1216" s="37" t="s">
        <v>816</v>
      </c>
      <c r="J1216" s="37">
        <v>2015.0</v>
      </c>
      <c r="K1216" s="44">
        <v>50.0</v>
      </c>
      <c r="L1216" s="37">
        <v>2007.0</v>
      </c>
      <c r="M1216" s="37" t="s">
        <v>899</v>
      </c>
      <c r="O1216" s="37">
        <v>3.0</v>
      </c>
      <c r="AA1216" s="37">
        <v>1.0</v>
      </c>
      <c r="AL1216" s="44">
        <v>13.0</v>
      </c>
      <c r="AP1216" s="44">
        <v>34.0</v>
      </c>
      <c r="AT1216" s="44">
        <v>148.0</v>
      </c>
      <c r="BC1216" s="37">
        <v>1.0</v>
      </c>
      <c r="BK1216" s="37" t="s">
        <v>900</v>
      </c>
    </row>
    <row r="1217">
      <c r="A1217" s="37">
        <v>3017.0</v>
      </c>
      <c r="B1217" s="37" t="s">
        <v>891</v>
      </c>
      <c r="C1217" s="37" t="s">
        <v>86</v>
      </c>
      <c r="D1217" s="37" t="s">
        <v>892</v>
      </c>
      <c r="E1217" s="37">
        <v>2012.0</v>
      </c>
      <c r="F1217" s="37" t="s">
        <v>893</v>
      </c>
      <c r="G1217" s="37" t="s">
        <v>894</v>
      </c>
      <c r="H1217" s="37" t="s">
        <v>84</v>
      </c>
      <c r="I1217" s="37" t="s">
        <v>816</v>
      </c>
      <c r="J1217" s="37">
        <v>2015.0</v>
      </c>
      <c r="K1217" s="44">
        <v>32.0</v>
      </c>
      <c r="L1217" s="37">
        <v>2007.0</v>
      </c>
      <c r="M1217" s="37" t="s">
        <v>899</v>
      </c>
      <c r="O1217" s="37">
        <v>3.0</v>
      </c>
      <c r="AA1217" s="37">
        <v>1.0</v>
      </c>
      <c r="AL1217" s="44">
        <v>5.0</v>
      </c>
      <c r="AP1217" s="44">
        <v>11.0</v>
      </c>
      <c r="AT1217" s="44">
        <v>113.0</v>
      </c>
      <c r="BC1217" s="37">
        <v>1.0</v>
      </c>
      <c r="BK1217" s="37" t="s">
        <v>900</v>
      </c>
    </row>
    <row r="1218">
      <c r="A1218" s="37">
        <v>3017.0</v>
      </c>
      <c r="B1218" s="37" t="s">
        <v>891</v>
      </c>
      <c r="C1218" s="37" t="s">
        <v>86</v>
      </c>
      <c r="D1218" s="37" t="s">
        <v>892</v>
      </c>
      <c r="E1218" s="37">
        <v>2012.0</v>
      </c>
      <c r="F1218" s="37" t="s">
        <v>893</v>
      </c>
      <c r="G1218" s="37" t="s">
        <v>894</v>
      </c>
      <c r="H1218" s="37" t="s">
        <v>84</v>
      </c>
      <c r="I1218" s="37" t="s">
        <v>816</v>
      </c>
      <c r="J1218" s="37">
        <v>2015.0</v>
      </c>
      <c r="K1218" s="44">
        <v>29.0</v>
      </c>
      <c r="L1218" s="37">
        <v>2007.0</v>
      </c>
      <c r="M1218" s="37" t="s">
        <v>899</v>
      </c>
      <c r="O1218" s="37">
        <v>3.0</v>
      </c>
      <c r="AA1218" s="37">
        <v>1.0</v>
      </c>
      <c r="AG1218" s="37">
        <v>1.0</v>
      </c>
      <c r="AL1218" s="44">
        <v>4.0</v>
      </c>
      <c r="AP1218" s="44">
        <v>9.0</v>
      </c>
      <c r="AT1218" s="44">
        <v>111.0</v>
      </c>
      <c r="BC1218" s="37">
        <v>1.0</v>
      </c>
      <c r="BK1218" s="37" t="s">
        <v>900</v>
      </c>
    </row>
    <row r="1219">
      <c r="A1219" s="37">
        <v>3017.0</v>
      </c>
      <c r="B1219" s="37" t="s">
        <v>891</v>
      </c>
      <c r="C1219" s="37" t="s">
        <v>86</v>
      </c>
      <c r="D1219" s="37" t="s">
        <v>892</v>
      </c>
      <c r="E1219" s="37">
        <v>2012.0</v>
      </c>
      <c r="F1219" s="37" t="s">
        <v>893</v>
      </c>
      <c r="G1219" s="37" t="s">
        <v>894</v>
      </c>
      <c r="H1219" s="37" t="s">
        <v>84</v>
      </c>
      <c r="I1219" s="37" t="s">
        <v>816</v>
      </c>
      <c r="J1219" s="37">
        <v>2015.0</v>
      </c>
      <c r="K1219" s="44">
        <v>44.0</v>
      </c>
      <c r="L1219" s="37">
        <v>2007.0</v>
      </c>
      <c r="M1219" s="37" t="s">
        <v>899</v>
      </c>
      <c r="O1219" s="37">
        <v>3.0</v>
      </c>
      <c r="AA1219" s="37">
        <v>1.0</v>
      </c>
      <c r="AE1219" s="37">
        <v>1.0</v>
      </c>
      <c r="AG1219" s="37">
        <v>1.0</v>
      </c>
      <c r="AL1219" s="44">
        <v>7.0</v>
      </c>
      <c r="AP1219" s="44">
        <v>15.0</v>
      </c>
      <c r="AT1219" s="44">
        <v>201.0</v>
      </c>
      <c r="BC1219" s="37">
        <v>1.0</v>
      </c>
      <c r="BK1219" s="37" t="s">
        <v>900</v>
      </c>
    </row>
    <row r="1220">
      <c r="A1220" s="37">
        <v>3017.0</v>
      </c>
      <c r="B1220" s="37" t="s">
        <v>891</v>
      </c>
      <c r="C1220" s="37" t="s">
        <v>86</v>
      </c>
      <c r="D1220" s="37" t="s">
        <v>892</v>
      </c>
      <c r="E1220" s="37">
        <v>2012.0</v>
      </c>
      <c r="F1220" s="37" t="s">
        <v>893</v>
      </c>
      <c r="G1220" s="37" t="s">
        <v>894</v>
      </c>
      <c r="H1220" s="37" t="s">
        <v>84</v>
      </c>
      <c r="I1220" s="37" t="s">
        <v>816</v>
      </c>
      <c r="J1220" s="37">
        <v>2015.0</v>
      </c>
      <c r="K1220" s="44">
        <v>20.0</v>
      </c>
      <c r="L1220" s="37">
        <v>2007.0</v>
      </c>
      <c r="M1220" s="37" t="s">
        <v>899</v>
      </c>
      <c r="O1220" s="37">
        <v>3.0</v>
      </c>
      <c r="AA1220" s="37">
        <v>1.0</v>
      </c>
      <c r="AE1220" s="37">
        <v>1.0</v>
      </c>
      <c r="AG1220" s="37">
        <v>1.0</v>
      </c>
      <c r="AL1220" s="44">
        <v>3.0</v>
      </c>
      <c r="AP1220" s="44">
        <v>7.0</v>
      </c>
      <c r="AT1220" s="44">
        <v>71.0</v>
      </c>
      <c r="BC1220" s="37">
        <v>1.0</v>
      </c>
      <c r="BK1220" s="37" t="s">
        <v>900</v>
      </c>
    </row>
    <row r="1221">
      <c r="A1221" s="37">
        <v>3017.0</v>
      </c>
      <c r="B1221" s="37" t="s">
        <v>891</v>
      </c>
      <c r="C1221" s="37" t="s">
        <v>86</v>
      </c>
      <c r="D1221" s="37" t="s">
        <v>892</v>
      </c>
      <c r="E1221" s="37">
        <v>2012.0</v>
      </c>
      <c r="F1221" s="37" t="s">
        <v>893</v>
      </c>
      <c r="G1221" s="37" t="s">
        <v>894</v>
      </c>
      <c r="H1221" s="37" t="s">
        <v>84</v>
      </c>
      <c r="I1221" s="37" t="s">
        <v>816</v>
      </c>
      <c r="J1221" s="37">
        <v>2015.0</v>
      </c>
      <c r="K1221" s="44">
        <v>39.0</v>
      </c>
      <c r="L1221" s="37">
        <v>2007.0</v>
      </c>
      <c r="M1221" s="37" t="s">
        <v>899</v>
      </c>
      <c r="O1221" s="37">
        <v>3.0</v>
      </c>
      <c r="AA1221" s="37">
        <v>1.0</v>
      </c>
      <c r="AL1221" s="44">
        <v>1.0</v>
      </c>
      <c r="AP1221" s="44">
        <v>6.0</v>
      </c>
      <c r="AT1221" s="44">
        <v>221.0</v>
      </c>
      <c r="BC1221" s="37">
        <v>1.0</v>
      </c>
      <c r="BD1221" s="37">
        <v>1.0</v>
      </c>
      <c r="BE1221" s="37">
        <v>1.0</v>
      </c>
      <c r="BK1221" s="37" t="s">
        <v>900</v>
      </c>
    </row>
    <row r="1222">
      <c r="A1222" s="37">
        <v>3017.0</v>
      </c>
      <c r="B1222" s="37" t="s">
        <v>891</v>
      </c>
      <c r="C1222" s="37" t="s">
        <v>86</v>
      </c>
      <c r="D1222" s="37" t="s">
        <v>892</v>
      </c>
      <c r="E1222" s="37">
        <v>2012.0</v>
      </c>
      <c r="F1222" s="37" t="s">
        <v>893</v>
      </c>
      <c r="G1222" s="37" t="s">
        <v>894</v>
      </c>
      <c r="H1222" s="37" t="s">
        <v>84</v>
      </c>
      <c r="I1222" s="37" t="s">
        <v>816</v>
      </c>
      <c r="J1222" s="37">
        <v>2015.0</v>
      </c>
      <c r="K1222" s="44">
        <v>36.0</v>
      </c>
      <c r="L1222" s="37">
        <v>2007.0</v>
      </c>
      <c r="M1222" s="37" t="s">
        <v>899</v>
      </c>
      <c r="O1222" s="37">
        <v>3.0</v>
      </c>
      <c r="AA1222" s="37">
        <v>1.0</v>
      </c>
      <c r="AG1222" s="37">
        <v>1.0</v>
      </c>
      <c r="AL1222" s="44">
        <v>1.0</v>
      </c>
      <c r="AP1222" s="44">
        <v>5.0</v>
      </c>
      <c r="AT1222" s="44">
        <v>204.0</v>
      </c>
      <c r="BC1222" s="37">
        <v>1.0</v>
      </c>
      <c r="BD1222" s="37">
        <v>1.0</v>
      </c>
      <c r="BE1222" s="37">
        <v>1.0</v>
      </c>
      <c r="BG1222" s="37">
        <v>1.0</v>
      </c>
      <c r="BK1222" s="37" t="s">
        <v>900</v>
      </c>
    </row>
    <row r="1223">
      <c r="A1223" s="37">
        <v>3017.0</v>
      </c>
      <c r="B1223" s="37" t="s">
        <v>891</v>
      </c>
      <c r="C1223" s="37" t="s">
        <v>86</v>
      </c>
      <c r="D1223" s="37" t="s">
        <v>892</v>
      </c>
      <c r="E1223" s="37">
        <v>2012.0</v>
      </c>
      <c r="F1223" s="37" t="s">
        <v>893</v>
      </c>
      <c r="G1223" s="37" t="s">
        <v>894</v>
      </c>
      <c r="H1223" s="37" t="s">
        <v>84</v>
      </c>
      <c r="I1223" s="37" t="s">
        <v>816</v>
      </c>
      <c r="J1223" s="37">
        <v>2015.0</v>
      </c>
      <c r="K1223" s="44">
        <v>43.0</v>
      </c>
      <c r="L1223" s="37">
        <v>2007.0</v>
      </c>
      <c r="M1223" s="37" t="s">
        <v>899</v>
      </c>
      <c r="O1223" s="37">
        <v>3.0</v>
      </c>
      <c r="AA1223" s="37">
        <v>1.0</v>
      </c>
      <c r="AE1223" s="37">
        <v>1.0</v>
      </c>
      <c r="AG1223" s="37">
        <v>1.0</v>
      </c>
      <c r="AL1223" s="44">
        <v>1.0</v>
      </c>
      <c r="AP1223" s="44">
        <v>7.0</v>
      </c>
      <c r="AT1223" s="44">
        <v>249.0</v>
      </c>
      <c r="BC1223" s="37">
        <v>1.0</v>
      </c>
      <c r="BD1223" s="37">
        <v>1.0</v>
      </c>
      <c r="BE1223" s="37">
        <v>1.0</v>
      </c>
      <c r="BG1223" s="37">
        <v>1.0</v>
      </c>
      <c r="BK1223" s="37" t="s">
        <v>900</v>
      </c>
    </row>
    <row r="1224">
      <c r="A1224" s="37">
        <v>3017.0</v>
      </c>
      <c r="B1224" s="37" t="s">
        <v>891</v>
      </c>
      <c r="C1224" s="37" t="s">
        <v>86</v>
      </c>
      <c r="D1224" s="37" t="s">
        <v>892</v>
      </c>
      <c r="E1224" s="37">
        <v>2012.0</v>
      </c>
      <c r="F1224" s="37" t="s">
        <v>893</v>
      </c>
      <c r="G1224" s="37" t="s">
        <v>894</v>
      </c>
      <c r="H1224" s="37" t="s">
        <v>84</v>
      </c>
      <c r="I1224" s="37" t="s">
        <v>816</v>
      </c>
      <c r="J1224" s="37">
        <v>2015.0</v>
      </c>
      <c r="K1224" s="44">
        <v>31.0</v>
      </c>
      <c r="L1224" s="37">
        <v>2007.0</v>
      </c>
      <c r="M1224" s="37" t="s">
        <v>899</v>
      </c>
      <c r="O1224" s="37">
        <v>3.0</v>
      </c>
      <c r="AA1224" s="37">
        <v>1.0</v>
      </c>
      <c r="AE1224" s="37">
        <v>1.0</v>
      </c>
      <c r="AG1224" s="37">
        <v>1.0</v>
      </c>
      <c r="AL1224" s="44">
        <v>1.0</v>
      </c>
      <c r="AP1224" s="44">
        <v>5.0</v>
      </c>
      <c r="AT1224" s="44">
        <v>187.0</v>
      </c>
      <c r="BC1224" s="37">
        <v>1.0</v>
      </c>
      <c r="BD1224" s="37">
        <v>1.0</v>
      </c>
      <c r="BE1224" s="37">
        <v>1.0</v>
      </c>
      <c r="BG1224" s="37">
        <v>1.0</v>
      </c>
      <c r="BK1224" s="37" t="s">
        <v>900</v>
      </c>
    </row>
    <row r="1225">
      <c r="A1225" s="37">
        <v>3017.0</v>
      </c>
      <c r="B1225" s="37" t="s">
        <v>891</v>
      </c>
      <c r="C1225" s="37" t="s">
        <v>86</v>
      </c>
      <c r="D1225" s="37" t="s">
        <v>892</v>
      </c>
      <c r="E1225" s="37">
        <v>2012.0</v>
      </c>
      <c r="F1225" s="37" t="s">
        <v>893</v>
      </c>
      <c r="G1225" s="37" t="s">
        <v>894</v>
      </c>
      <c r="H1225" s="37" t="s">
        <v>84</v>
      </c>
      <c r="I1225" s="37" t="s">
        <v>816</v>
      </c>
      <c r="J1225" s="37">
        <v>2015.0</v>
      </c>
      <c r="K1225" s="44">
        <v>41.0</v>
      </c>
      <c r="L1225" s="37">
        <v>2007.0</v>
      </c>
      <c r="M1225" s="37" t="s">
        <v>899</v>
      </c>
      <c r="P1225" s="37">
        <v>0.95</v>
      </c>
      <c r="Q1225" s="37">
        <v>1.0</v>
      </c>
      <c r="AL1225" s="44">
        <v>16.0</v>
      </c>
      <c r="AP1225" s="44">
        <v>35.0</v>
      </c>
      <c r="AT1225" s="44">
        <v>88.0</v>
      </c>
      <c r="BC1225" s="37">
        <v>1.0</v>
      </c>
      <c r="BK1225" s="37" t="s">
        <v>901</v>
      </c>
    </row>
    <row r="1226">
      <c r="A1226" s="37">
        <v>3017.0</v>
      </c>
      <c r="B1226" s="37" t="s">
        <v>891</v>
      </c>
      <c r="C1226" s="37" t="s">
        <v>86</v>
      </c>
      <c r="D1226" s="37" t="s">
        <v>892</v>
      </c>
      <c r="E1226" s="37">
        <v>2012.0</v>
      </c>
      <c r="F1226" s="37" t="s">
        <v>893</v>
      </c>
      <c r="G1226" s="37" t="s">
        <v>894</v>
      </c>
      <c r="H1226" s="37" t="s">
        <v>84</v>
      </c>
      <c r="I1226" s="37" t="s">
        <v>816</v>
      </c>
      <c r="J1226" s="37">
        <v>2015.0</v>
      </c>
      <c r="K1226" s="44">
        <v>42.0</v>
      </c>
      <c r="L1226" s="37">
        <v>2007.0</v>
      </c>
      <c r="M1226" s="37" t="s">
        <v>899</v>
      </c>
      <c r="P1226" s="37">
        <v>0.95</v>
      </c>
      <c r="Q1226" s="37">
        <v>1.0</v>
      </c>
      <c r="R1226" s="37">
        <v>1.0</v>
      </c>
      <c r="AL1226" s="44">
        <v>16.0</v>
      </c>
      <c r="AP1226" s="44">
        <v>36.0</v>
      </c>
      <c r="AT1226" s="44">
        <v>92.0</v>
      </c>
      <c r="BC1226" s="37">
        <v>1.0</v>
      </c>
      <c r="BK1226" s="37" t="s">
        <v>901</v>
      </c>
    </row>
    <row r="1227">
      <c r="A1227" s="37">
        <v>3017.0</v>
      </c>
      <c r="B1227" s="37" t="s">
        <v>891</v>
      </c>
      <c r="C1227" s="37" t="s">
        <v>86</v>
      </c>
      <c r="D1227" s="37" t="s">
        <v>892</v>
      </c>
      <c r="E1227" s="37">
        <v>2012.0</v>
      </c>
      <c r="F1227" s="37" t="s">
        <v>893</v>
      </c>
      <c r="G1227" s="37" t="s">
        <v>894</v>
      </c>
      <c r="H1227" s="37" t="s">
        <v>84</v>
      </c>
      <c r="I1227" s="37" t="s">
        <v>816</v>
      </c>
      <c r="J1227" s="37">
        <v>2015.0</v>
      </c>
      <c r="K1227" s="44">
        <v>38.0</v>
      </c>
      <c r="L1227" s="37">
        <v>2007.0</v>
      </c>
      <c r="M1227" s="37" t="s">
        <v>899</v>
      </c>
      <c r="P1227" s="37">
        <v>0.95</v>
      </c>
      <c r="Q1227" s="37">
        <v>1.0</v>
      </c>
      <c r="AL1227" s="44">
        <v>13.0</v>
      </c>
      <c r="AP1227" s="44">
        <v>32.0</v>
      </c>
      <c r="AT1227" s="44">
        <v>84.0</v>
      </c>
      <c r="BC1227" s="37">
        <v>1.0</v>
      </c>
      <c r="BK1227" s="37" t="s">
        <v>901</v>
      </c>
    </row>
    <row r="1228">
      <c r="A1228" s="37">
        <v>3017.0</v>
      </c>
      <c r="B1228" s="37" t="s">
        <v>891</v>
      </c>
      <c r="C1228" s="37" t="s">
        <v>86</v>
      </c>
      <c r="D1228" s="37" t="s">
        <v>892</v>
      </c>
      <c r="E1228" s="37">
        <v>2012.0</v>
      </c>
      <c r="F1228" s="37" t="s">
        <v>893</v>
      </c>
      <c r="G1228" s="37" t="s">
        <v>894</v>
      </c>
      <c r="H1228" s="37" t="s">
        <v>84</v>
      </c>
      <c r="I1228" s="37" t="s">
        <v>816</v>
      </c>
      <c r="J1228" s="37">
        <v>2015.0</v>
      </c>
      <c r="K1228" s="44">
        <v>72.0</v>
      </c>
      <c r="L1228" s="37">
        <v>2007.0</v>
      </c>
      <c r="M1228" s="37" t="s">
        <v>899</v>
      </c>
      <c r="P1228" s="37">
        <v>0.95</v>
      </c>
      <c r="Q1228" s="37">
        <v>1.0</v>
      </c>
      <c r="AE1228" s="37">
        <v>1.0</v>
      </c>
      <c r="AL1228" s="44">
        <v>26.0</v>
      </c>
      <c r="AP1228" s="44">
        <v>61.0</v>
      </c>
      <c r="AT1228" s="44">
        <v>159.0</v>
      </c>
      <c r="BC1228" s="37">
        <v>1.0</v>
      </c>
      <c r="BK1228" s="37" t="s">
        <v>901</v>
      </c>
    </row>
    <row r="1229">
      <c r="A1229" s="37">
        <v>3017.0</v>
      </c>
      <c r="B1229" s="37" t="s">
        <v>891</v>
      </c>
      <c r="C1229" s="37" t="s">
        <v>86</v>
      </c>
      <c r="D1229" s="37" t="s">
        <v>892</v>
      </c>
      <c r="E1229" s="37">
        <v>2012.0</v>
      </c>
      <c r="F1229" s="37" t="s">
        <v>893</v>
      </c>
      <c r="G1229" s="37" t="s">
        <v>894</v>
      </c>
      <c r="H1229" s="37" t="s">
        <v>84</v>
      </c>
      <c r="I1229" s="37" t="s">
        <v>816</v>
      </c>
      <c r="J1229" s="37">
        <v>2015.0</v>
      </c>
      <c r="K1229" s="44">
        <v>40.0</v>
      </c>
      <c r="L1229" s="37">
        <v>2007.0</v>
      </c>
      <c r="M1229" s="37" t="s">
        <v>899</v>
      </c>
      <c r="P1229" s="37">
        <v>0.95</v>
      </c>
      <c r="Q1229" s="37">
        <v>1.0</v>
      </c>
      <c r="AE1229" s="37">
        <v>1.0</v>
      </c>
      <c r="AL1229" s="44">
        <v>16.0</v>
      </c>
      <c r="AP1229" s="44">
        <v>35.0</v>
      </c>
      <c r="AT1229" s="44">
        <v>85.0</v>
      </c>
      <c r="BC1229" s="37">
        <v>1.0</v>
      </c>
      <c r="BK1229" s="37" t="s">
        <v>901</v>
      </c>
    </row>
    <row r="1230">
      <c r="A1230" s="37">
        <v>3017.0</v>
      </c>
      <c r="B1230" s="37" t="s">
        <v>891</v>
      </c>
      <c r="C1230" s="37" t="s">
        <v>86</v>
      </c>
      <c r="D1230" s="37" t="s">
        <v>892</v>
      </c>
      <c r="E1230" s="37">
        <v>2012.0</v>
      </c>
      <c r="F1230" s="37" t="s">
        <v>893</v>
      </c>
      <c r="G1230" s="37" t="s">
        <v>894</v>
      </c>
      <c r="H1230" s="37" t="s">
        <v>84</v>
      </c>
      <c r="I1230" s="37" t="s">
        <v>816</v>
      </c>
      <c r="J1230" s="37">
        <v>2015.0</v>
      </c>
      <c r="K1230" s="44">
        <v>107.0</v>
      </c>
      <c r="L1230" s="37">
        <v>2007.0</v>
      </c>
      <c r="M1230" s="37" t="s">
        <v>899</v>
      </c>
      <c r="P1230" s="37">
        <v>0.95</v>
      </c>
      <c r="Q1230" s="37">
        <v>1.0</v>
      </c>
      <c r="R1230" s="37">
        <v>1.0</v>
      </c>
      <c r="AL1230" s="44">
        <v>37.0</v>
      </c>
      <c r="AP1230" s="44">
        <v>91.0</v>
      </c>
      <c r="AT1230" s="44">
        <v>234.0</v>
      </c>
      <c r="BC1230" s="37">
        <v>1.0</v>
      </c>
      <c r="BK1230" s="37" t="s">
        <v>901</v>
      </c>
    </row>
    <row r="1231">
      <c r="A1231" s="37">
        <v>3017.0</v>
      </c>
      <c r="B1231" s="37" t="s">
        <v>891</v>
      </c>
      <c r="C1231" s="37" t="s">
        <v>86</v>
      </c>
      <c r="D1231" s="37" t="s">
        <v>892</v>
      </c>
      <c r="E1231" s="37">
        <v>2012.0</v>
      </c>
      <c r="F1231" s="37" t="s">
        <v>893</v>
      </c>
      <c r="G1231" s="37" t="s">
        <v>894</v>
      </c>
      <c r="H1231" s="37" t="s">
        <v>84</v>
      </c>
      <c r="I1231" s="37" t="s">
        <v>816</v>
      </c>
      <c r="J1231" s="37">
        <v>2015.0</v>
      </c>
      <c r="K1231" s="44">
        <v>30.0</v>
      </c>
      <c r="L1231" s="37">
        <v>2007.0</v>
      </c>
      <c r="M1231" s="37" t="s">
        <v>899</v>
      </c>
      <c r="P1231" s="37">
        <v>0.95</v>
      </c>
      <c r="Q1231" s="37">
        <v>1.0</v>
      </c>
      <c r="AL1231" s="44">
        <v>13.0</v>
      </c>
      <c r="AP1231" s="44">
        <v>26.0</v>
      </c>
      <c r="AT1231" s="44">
        <v>59.0</v>
      </c>
      <c r="BC1231" s="37">
        <v>1.0</v>
      </c>
      <c r="BK1231" s="37" t="s">
        <v>901</v>
      </c>
    </row>
    <row r="1232">
      <c r="A1232" s="37">
        <v>3017.0</v>
      </c>
      <c r="B1232" s="37" t="s">
        <v>891</v>
      </c>
      <c r="C1232" s="37" t="s">
        <v>86</v>
      </c>
      <c r="D1232" s="37" t="s">
        <v>892</v>
      </c>
      <c r="E1232" s="37">
        <v>2012.0</v>
      </c>
      <c r="F1232" s="37" t="s">
        <v>893</v>
      </c>
      <c r="G1232" s="37" t="s">
        <v>894</v>
      </c>
      <c r="H1232" s="37" t="s">
        <v>84</v>
      </c>
      <c r="I1232" s="37" t="s">
        <v>816</v>
      </c>
      <c r="J1232" s="37">
        <v>2015.0</v>
      </c>
      <c r="K1232" s="44">
        <v>42.0</v>
      </c>
      <c r="L1232" s="37">
        <v>2007.0</v>
      </c>
      <c r="M1232" s="37" t="s">
        <v>899</v>
      </c>
      <c r="P1232" s="37">
        <v>0.95</v>
      </c>
      <c r="Q1232" s="37">
        <v>1.0</v>
      </c>
      <c r="Z1232" s="37">
        <v>1.0</v>
      </c>
      <c r="AL1232" s="44">
        <v>16.0</v>
      </c>
      <c r="AP1232" s="44">
        <v>35.0</v>
      </c>
      <c r="AT1232" s="44">
        <v>91.0</v>
      </c>
      <c r="BC1232" s="37">
        <v>1.0</v>
      </c>
      <c r="BK1232" s="37" t="s">
        <v>901</v>
      </c>
    </row>
    <row r="1233">
      <c r="A1233" s="37">
        <v>3017.0</v>
      </c>
      <c r="B1233" s="37" t="s">
        <v>891</v>
      </c>
      <c r="C1233" s="37" t="s">
        <v>86</v>
      </c>
      <c r="D1233" s="37" t="s">
        <v>892</v>
      </c>
      <c r="E1233" s="37">
        <v>2012.0</v>
      </c>
      <c r="F1233" s="37" t="s">
        <v>893</v>
      </c>
      <c r="G1233" s="37" t="s">
        <v>894</v>
      </c>
      <c r="H1233" s="37" t="s">
        <v>84</v>
      </c>
      <c r="I1233" s="37" t="s">
        <v>816</v>
      </c>
      <c r="J1233" s="37">
        <v>2015.0</v>
      </c>
      <c r="K1233" s="44">
        <v>54.0</v>
      </c>
      <c r="L1233" s="37">
        <v>2007.0</v>
      </c>
      <c r="M1233" s="37" t="s">
        <v>899</v>
      </c>
      <c r="P1233" s="37">
        <v>0.95</v>
      </c>
      <c r="Q1233" s="37">
        <v>1.0</v>
      </c>
      <c r="AA1233" s="37">
        <v>1.0</v>
      </c>
      <c r="AL1233" s="44">
        <v>16.0</v>
      </c>
      <c r="AP1233" s="44">
        <v>35.0</v>
      </c>
      <c r="AT1233" s="44">
        <v>88.0</v>
      </c>
      <c r="BC1233" s="37">
        <v>1.0</v>
      </c>
      <c r="BK1233" s="37" t="s">
        <v>901</v>
      </c>
    </row>
    <row r="1234">
      <c r="A1234" s="37">
        <v>3017.0</v>
      </c>
      <c r="B1234" s="37" t="s">
        <v>891</v>
      </c>
      <c r="C1234" s="37" t="s">
        <v>86</v>
      </c>
      <c r="D1234" s="37" t="s">
        <v>892</v>
      </c>
      <c r="E1234" s="37">
        <v>2012.0</v>
      </c>
      <c r="F1234" s="37" t="s">
        <v>893</v>
      </c>
      <c r="G1234" s="37" t="s">
        <v>894</v>
      </c>
      <c r="H1234" s="37" t="s">
        <v>84</v>
      </c>
      <c r="I1234" s="37" t="s">
        <v>816</v>
      </c>
      <c r="J1234" s="37">
        <v>2015.0</v>
      </c>
      <c r="K1234" s="44">
        <v>63.0</v>
      </c>
      <c r="L1234" s="37">
        <v>2007.0</v>
      </c>
      <c r="M1234" s="37" t="s">
        <v>899</v>
      </c>
      <c r="P1234" s="37">
        <v>0.95</v>
      </c>
      <c r="Q1234" s="37">
        <v>1.0</v>
      </c>
      <c r="AA1234" s="37">
        <v>1.0</v>
      </c>
      <c r="AL1234" s="44">
        <v>14.0</v>
      </c>
      <c r="AP1234" s="44">
        <v>39.0</v>
      </c>
      <c r="AT1234" s="44">
        <v>204.0</v>
      </c>
      <c r="BC1234" s="37">
        <v>1.0</v>
      </c>
      <c r="BK1234" s="37" t="s">
        <v>901</v>
      </c>
    </row>
    <row r="1235">
      <c r="A1235" s="37">
        <v>3017.0</v>
      </c>
      <c r="B1235" s="37" t="s">
        <v>891</v>
      </c>
      <c r="C1235" s="37" t="s">
        <v>86</v>
      </c>
      <c r="D1235" s="37" t="s">
        <v>892</v>
      </c>
      <c r="E1235" s="37">
        <v>2012.0</v>
      </c>
      <c r="F1235" s="37" t="s">
        <v>893</v>
      </c>
      <c r="G1235" s="37" t="s">
        <v>894</v>
      </c>
      <c r="H1235" s="37" t="s">
        <v>84</v>
      </c>
      <c r="I1235" s="37" t="s">
        <v>816</v>
      </c>
      <c r="J1235" s="37">
        <v>2015.0</v>
      </c>
      <c r="K1235" s="44">
        <v>42.0</v>
      </c>
      <c r="L1235" s="37">
        <v>2007.0</v>
      </c>
      <c r="M1235" s="37" t="s">
        <v>899</v>
      </c>
      <c r="P1235" s="37">
        <v>0.95</v>
      </c>
      <c r="Q1235" s="37">
        <v>1.0</v>
      </c>
      <c r="AA1235" s="37">
        <v>1.0</v>
      </c>
      <c r="AL1235" s="44">
        <v>6.0</v>
      </c>
      <c r="AP1235" s="44">
        <v>13.0</v>
      </c>
      <c r="AT1235" s="44">
        <v>176.0</v>
      </c>
      <c r="BC1235" s="37">
        <v>1.0</v>
      </c>
      <c r="BK1235" s="37" t="s">
        <v>901</v>
      </c>
    </row>
    <row r="1236">
      <c r="A1236" s="37">
        <v>3017.0</v>
      </c>
      <c r="B1236" s="37" t="s">
        <v>891</v>
      </c>
      <c r="C1236" s="37" t="s">
        <v>86</v>
      </c>
      <c r="D1236" s="37" t="s">
        <v>892</v>
      </c>
      <c r="E1236" s="37">
        <v>2012.0</v>
      </c>
      <c r="F1236" s="37" t="s">
        <v>893</v>
      </c>
      <c r="G1236" s="37" t="s">
        <v>894</v>
      </c>
      <c r="H1236" s="37" t="s">
        <v>84</v>
      </c>
      <c r="I1236" s="37" t="s">
        <v>816</v>
      </c>
      <c r="J1236" s="37">
        <v>2015.0</v>
      </c>
      <c r="K1236" s="44">
        <v>38.0</v>
      </c>
      <c r="L1236" s="37">
        <v>2007.0</v>
      </c>
      <c r="M1236" s="37" t="s">
        <v>899</v>
      </c>
      <c r="P1236" s="37">
        <v>0.95</v>
      </c>
      <c r="Q1236" s="37">
        <v>1.0</v>
      </c>
      <c r="AA1236" s="37">
        <v>1.0</v>
      </c>
      <c r="AG1236" s="37">
        <v>1.0</v>
      </c>
      <c r="AL1236" s="44">
        <v>4.0</v>
      </c>
      <c r="AP1236" s="44">
        <v>9.0</v>
      </c>
      <c r="AT1236" s="44">
        <v>174.0</v>
      </c>
      <c r="BC1236" s="37">
        <v>1.0</v>
      </c>
      <c r="BK1236" s="37" t="s">
        <v>901</v>
      </c>
    </row>
    <row r="1237">
      <c r="A1237" s="37">
        <v>3017.0</v>
      </c>
      <c r="B1237" s="37" t="s">
        <v>891</v>
      </c>
      <c r="C1237" s="37" t="s">
        <v>86</v>
      </c>
      <c r="D1237" s="37" t="s">
        <v>892</v>
      </c>
      <c r="E1237" s="37">
        <v>2012.0</v>
      </c>
      <c r="F1237" s="37" t="s">
        <v>893</v>
      </c>
      <c r="G1237" s="37" t="s">
        <v>894</v>
      </c>
      <c r="H1237" s="37" t="s">
        <v>84</v>
      </c>
      <c r="I1237" s="37" t="s">
        <v>816</v>
      </c>
      <c r="J1237" s="37">
        <v>2015.0</v>
      </c>
      <c r="K1237" s="44">
        <v>68.0</v>
      </c>
      <c r="L1237" s="37">
        <v>2007.0</v>
      </c>
      <c r="M1237" s="37" t="s">
        <v>899</v>
      </c>
      <c r="P1237" s="37">
        <v>0.95</v>
      </c>
      <c r="Q1237" s="37">
        <v>1.0</v>
      </c>
      <c r="AA1237" s="37">
        <v>1.0</v>
      </c>
      <c r="AE1237" s="37">
        <v>1.0</v>
      </c>
      <c r="AG1237" s="37">
        <v>1.0</v>
      </c>
      <c r="AL1237" s="44">
        <v>8.0</v>
      </c>
      <c r="AP1237" s="44">
        <v>18.0</v>
      </c>
      <c r="AT1237" s="44">
        <v>288.0</v>
      </c>
      <c r="BC1237" s="37">
        <v>1.0</v>
      </c>
      <c r="BK1237" s="37" t="s">
        <v>901</v>
      </c>
    </row>
    <row r="1238">
      <c r="A1238" s="37">
        <v>3017.0</v>
      </c>
      <c r="B1238" s="37" t="s">
        <v>891</v>
      </c>
      <c r="C1238" s="37" t="s">
        <v>86</v>
      </c>
      <c r="D1238" s="37" t="s">
        <v>892</v>
      </c>
      <c r="E1238" s="37">
        <v>2012.0</v>
      </c>
      <c r="F1238" s="37" t="s">
        <v>893</v>
      </c>
      <c r="G1238" s="37" t="s">
        <v>894</v>
      </c>
      <c r="H1238" s="37" t="s">
        <v>84</v>
      </c>
      <c r="I1238" s="37" t="s">
        <v>816</v>
      </c>
      <c r="J1238" s="37">
        <v>2015.0</v>
      </c>
      <c r="K1238" s="44">
        <v>41.0</v>
      </c>
      <c r="L1238" s="37">
        <v>2007.0</v>
      </c>
      <c r="M1238" s="37" t="s">
        <v>899</v>
      </c>
      <c r="P1238" s="37">
        <v>0.95</v>
      </c>
      <c r="Q1238" s="37">
        <v>1.0</v>
      </c>
      <c r="AA1238" s="37">
        <v>1.0</v>
      </c>
      <c r="AE1238" s="37">
        <v>1.0</v>
      </c>
      <c r="AG1238" s="37">
        <v>1.0</v>
      </c>
      <c r="AL1238" s="44">
        <v>5.0</v>
      </c>
      <c r="AP1238" s="44">
        <v>10.0</v>
      </c>
      <c r="AT1238" s="44">
        <v>166.0</v>
      </c>
      <c r="BC1238" s="37">
        <v>1.0</v>
      </c>
      <c r="BK1238" s="37" t="s">
        <v>901</v>
      </c>
    </row>
    <row r="1239">
      <c r="A1239" s="37">
        <v>3017.0</v>
      </c>
      <c r="B1239" s="37" t="s">
        <v>891</v>
      </c>
      <c r="C1239" s="37" t="s">
        <v>86</v>
      </c>
      <c r="D1239" s="37" t="s">
        <v>892</v>
      </c>
      <c r="E1239" s="37">
        <v>2012.0</v>
      </c>
      <c r="F1239" s="37" t="s">
        <v>893</v>
      </c>
      <c r="G1239" s="37" t="s">
        <v>894</v>
      </c>
      <c r="H1239" s="37" t="s">
        <v>84</v>
      </c>
      <c r="I1239" s="37" t="s">
        <v>816</v>
      </c>
      <c r="J1239" s="37">
        <v>2015.0</v>
      </c>
      <c r="K1239" s="44">
        <v>61.0</v>
      </c>
      <c r="L1239" s="37">
        <v>2007.0</v>
      </c>
      <c r="M1239" s="37" t="s">
        <v>899</v>
      </c>
      <c r="P1239" s="37">
        <v>0.95</v>
      </c>
      <c r="Q1239" s="37">
        <v>1.0</v>
      </c>
      <c r="AA1239" s="37">
        <v>1.0</v>
      </c>
      <c r="AL1239" s="44">
        <v>1.0</v>
      </c>
      <c r="AP1239" s="44">
        <v>7.0</v>
      </c>
      <c r="AT1239" s="44">
        <v>319.0</v>
      </c>
      <c r="BC1239" s="37">
        <v>1.0</v>
      </c>
      <c r="BD1239" s="37">
        <v>1.0</v>
      </c>
      <c r="BE1239" s="37">
        <v>1.0</v>
      </c>
      <c r="BK1239" s="37" t="s">
        <v>901</v>
      </c>
    </row>
    <row r="1240">
      <c r="A1240" s="37">
        <v>3017.0</v>
      </c>
      <c r="B1240" s="37" t="s">
        <v>891</v>
      </c>
      <c r="C1240" s="37" t="s">
        <v>86</v>
      </c>
      <c r="D1240" s="37" t="s">
        <v>892</v>
      </c>
      <c r="E1240" s="37">
        <v>2012.0</v>
      </c>
      <c r="F1240" s="37" t="s">
        <v>893</v>
      </c>
      <c r="G1240" s="37" t="s">
        <v>894</v>
      </c>
      <c r="H1240" s="37" t="s">
        <v>84</v>
      </c>
      <c r="I1240" s="37" t="s">
        <v>816</v>
      </c>
      <c r="J1240" s="37">
        <v>2015.0</v>
      </c>
      <c r="K1240" s="44">
        <v>55.0</v>
      </c>
      <c r="L1240" s="37">
        <v>2007.0</v>
      </c>
      <c r="M1240" s="37" t="s">
        <v>899</v>
      </c>
      <c r="P1240" s="37">
        <v>0.95</v>
      </c>
      <c r="Q1240" s="37">
        <v>1.0</v>
      </c>
      <c r="AA1240" s="37">
        <v>1.0</v>
      </c>
      <c r="AG1240" s="37">
        <v>1.0</v>
      </c>
      <c r="AL1240" s="44">
        <v>1.0</v>
      </c>
      <c r="AP1240" s="44">
        <v>6.0</v>
      </c>
      <c r="AT1240" s="44">
        <v>289.0</v>
      </c>
      <c r="BC1240" s="37">
        <v>1.0</v>
      </c>
      <c r="BD1240" s="37">
        <v>1.0</v>
      </c>
      <c r="BE1240" s="37">
        <v>1.0</v>
      </c>
      <c r="BG1240" s="37">
        <v>1.0</v>
      </c>
      <c r="BK1240" s="37" t="s">
        <v>901</v>
      </c>
    </row>
    <row r="1241">
      <c r="A1241" s="37">
        <v>3017.0</v>
      </c>
      <c r="B1241" s="37" t="s">
        <v>891</v>
      </c>
      <c r="C1241" s="37" t="s">
        <v>86</v>
      </c>
      <c r="D1241" s="37" t="s">
        <v>892</v>
      </c>
      <c r="E1241" s="37">
        <v>2012.0</v>
      </c>
      <c r="F1241" s="37" t="s">
        <v>893</v>
      </c>
      <c r="G1241" s="37" t="s">
        <v>894</v>
      </c>
      <c r="H1241" s="37" t="s">
        <v>84</v>
      </c>
      <c r="I1241" s="37" t="s">
        <v>816</v>
      </c>
      <c r="J1241" s="37">
        <v>2015.0</v>
      </c>
      <c r="K1241" s="44">
        <v>69.0</v>
      </c>
      <c r="L1241" s="37">
        <v>2007.0</v>
      </c>
      <c r="M1241" s="37" t="s">
        <v>899</v>
      </c>
      <c r="P1241" s="37">
        <v>0.95</v>
      </c>
      <c r="Q1241" s="37">
        <v>1.0</v>
      </c>
      <c r="AA1241" s="37">
        <v>1.0</v>
      </c>
      <c r="AE1241" s="37">
        <v>1.0</v>
      </c>
      <c r="AG1241" s="37">
        <v>1.0</v>
      </c>
      <c r="AL1241" s="44">
        <v>1.0</v>
      </c>
      <c r="AP1241" s="44">
        <v>7.0</v>
      </c>
      <c r="AT1241" s="44">
        <v>370.0</v>
      </c>
      <c r="BC1241" s="37">
        <v>1.0</v>
      </c>
      <c r="BD1241" s="37">
        <v>1.0</v>
      </c>
      <c r="BE1241" s="37">
        <v>1.0</v>
      </c>
      <c r="BG1241" s="37">
        <v>1.0</v>
      </c>
      <c r="BK1241" s="37" t="s">
        <v>901</v>
      </c>
    </row>
    <row r="1242">
      <c r="A1242" s="37">
        <v>3017.0</v>
      </c>
      <c r="B1242" s="37" t="s">
        <v>891</v>
      </c>
      <c r="C1242" s="37" t="s">
        <v>86</v>
      </c>
      <c r="D1242" s="37" t="s">
        <v>892</v>
      </c>
      <c r="E1242" s="37">
        <v>2012.0</v>
      </c>
      <c r="F1242" s="37" t="s">
        <v>893</v>
      </c>
      <c r="G1242" s="37" t="s">
        <v>894</v>
      </c>
      <c r="H1242" s="37" t="s">
        <v>84</v>
      </c>
      <c r="I1242" s="37" t="s">
        <v>816</v>
      </c>
      <c r="J1242" s="37">
        <v>2015.0</v>
      </c>
      <c r="K1242" s="44">
        <v>62.0</v>
      </c>
      <c r="L1242" s="37">
        <v>2007.0</v>
      </c>
      <c r="M1242" s="37" t="s">
        <v>899</v>
      </c>
      <c r="P1242" s="37">
        <v>0.95</v>
      </c>
      <c r="Q1242" s="37">
        <v>1.0</v>
      </c>
      <c r="AA1242" s="37">
        <v>1.0</v>
      </c>
      <c r="AE1242" s="37">
        <v>1.0</v>
      </c>
      <c r="AG1242" s="37">
        <v>1.0</v>
      </c>
      <c r="AL1242" s="44">
        <v>1.0</v>
      </c>
      <c r="AP1242" s="44">
        <v>6.0</v>
      </c>
      <c r="AT1242" s="44">
        <v>332.0</v>
      </c>
      <c r="BC1242" s="37">
        <v>1.0</v>
      </c>
      <c r="BD1242" s="37">
        <v>1.0</v>
      </c>
      <c r="BE1242" s="37">
        <v>1.0</v>
      </c>
      <c r="BG1242" s="37">
        <v>1.0</v>
      </c>
      <c r="BK1242" s="37" t="s">
        <v>901</v>
      </c>
    </row>
    <row r="1243">
      <c r="A1243" s="37">
        <v>3017.0</v>
      </c>
      <c r="B1243" s="37" t="s">
        <v>891</v>
      </c>
      <c r="C1243" s="37" t="s">
        <v>86</v>
      </c>
      <c r="D1243" s="37" t="s">
        <v>892</v>
      </c>
      <c r="E1243" s="37">
        <v>2012.0</v>
      </c>
      <c r="F1243" s="37" t="s">
        <v>893</v>
      </c>
      <c r="G1243" s="37" t="s">
        <v>894</v>
      </c>
      <c r="H1243" s="37" t="s">
        <v>84</v>
      </c>
      <c r="I1243" s="37" t="s">
        <v>816</v>
      </c>
      <c r="J1243" s="37">
        <v>2015.0</v>
      </c>
      <c r="K1243" s="44">
        <v>46.0</v>
      </c>
      <c r="L1243" s="37">
        <v>2007.0</v>
      </c>
      <c r="M1243" s="37" t="s">
        <v>899</v>
      </c>
      <c r="P1243" s="37">
        <v>0.14</v>
      </c>
      <c r="Q1243" s="37">
        <v>1.4</v>
      </c>
      <c r="AL1243" s="44">
        <v>17.0</v>
      </c>
      <c r="AP1243" s="44">
        <v>39.0</v>
      </c>
      <c r="AT1243" s="44">
        <v>102.0</v>
      </c>
      <c r="BC1243" s="37">
        <v>1.0</v>
      </c>
      <c r="BK1243" s="37" t="s">
        <v>902</v>
      </c>
    </row>
    <row r="1244">
      <c r="A1244" s="37">
        <v>3017.0</v>
      </c>
      <c r="B1244" s="37" t="s">
        <v>891</v>
      </c>
      <c r="C1244" s="37" t="s">
        <v>86</v>
      </c>
      <c r="D1244" s="37" t="s">
        <v>892</v>
      </c>
      <c r="E1244" s="37">
        <v>2012.0</v>
      </c>
      <c r="F1244" s="37" t="s">
        <v>893</v>
      </c>
      <c r="G1244" s="37" t="s">
        <v>894</v>
      </c>
      <c r="H1244" s="37" t="s">
        <v>84</v>
      </c>
      <c r="I1244" s="37" t="s">
        <v>816</v>
      </c>
      <c r="J1244" s="37">
        <v>2015.0</v>
      </c>
      <c r="K1244" s="44">
        <v>47.0</v>
      </c>
      <c r="L1244" s="37">
        <v>2007.0</v>
      </c>
      <c r="M1244" s="37" t="s">
        <v>899</v>
      </c>
      <c r="P1244" s="37">
        <v>0.14</v>
      </c>
      <c r="Q1244" s="37">
        <v>1.4</v>
      </c>
      <c r="R1244" s="37">
        <v>1.0</v>
      </c>
      <c r="AL1244" s="44">
        <v>17.0</v>
      </c>
      <c r="AP1244" s="44">
        <v>39.0</v>
      </c>
      <c r="AT1244" s="44">
        <v>107.0</v>
      </c>
      <c r="BC1244" s="37">
        <v>1.0</v>
      </c>
      <c r="BK1244" s="37" t="s">
        <v>902</v>
      </c>
    </row>
    <row r="1245">
      <c r="A1245" s="37">
        <v>3017.0</v>
      </c>
      <c r="B1245" s="37" t="s">
        <v>891</v>
      </c>
      <c r="C1245" s="37" t="s">
        <v>86</v>
      </c>
      <c r="D1245" s="37" t="s">
        <v>892</v>
      </c>
      <c r="E1245" s="37">
        <v>2012.0</v>
      </c>
      <c r="F1245" s="37" t="s">
        <v>893</v>
      </c>
      <c r="G1245" s="37" t="s">
        <v>894</v>
      </c>
      <c r="H1245" s="37" t="s">
        <v>84</v>
      </c>
      <c r="I1245" s="37" t="s">
        <v>816</v>
      </c>
      <c r="J1245" s="37">
        <v>2015.0</v>
      </c>
      <c r="K1245" s="44">
        <v>42.0</v>
      </c>
      <c r="L1245" s="37">
        <v>2007.0</v>
      </c>
      <c r="M1245" s="37" t="s">
        <v>899</v>
      </c>
      <c r="P1245" s="37">
        <v>0.14</v>
      </c>
      <c r="Q1245" s="37">
        <v>1.4</v>
      </c>
      <c r="AL1245" s="44">
        <v>14.0</v>
      </c>
      <c r="AP1245" s="44">
        <v>35.0</v>
      </c>
      <c r="AT1245" s="44">
        <v>95.0</v>
      </c>
      <c r="BC1245" s="37">
        <v>1.0</v>
      </c>
      <c r="BK1245" s="37" t="s">
        <v>902</v>
      </c>
    </row>
    <row r="1246">
      <c r="A1246" s="37">
        <v>3017.0</v>
      </c>
      <c r="B1246" s="37" t="s">
        <v>891</v>
      </c>
      <c r="C1246" s="37" t="s">
        <v>86</v>
      </c>
      <c r="D1246" s="37" t="s">
        <v>892</v>
      </c>
      <c r="E1246" s="37">
        <v>2012.0</v>
      </c>
      <c r="F1246" s="37" t="s">
        <v>893</v>
      </c>
      <c r="G1246" s="37" t="s">
        <v>894</v>
      </c>
      <c r="H1246" s="37" t="s">
        <v>84</v>
      </c>
      <c r="I1246" s="37" t="s">
        <v>816</v>
      </c>
      <c r="J1246" s="37">
        <v>2015.0</v>
      </c>
      <c r="K1246" s="44">
        <v>89.0</v>
      </c>
      <c r="L1246" s="37">
        <v>2007.0</v>
      </c>
      <c r="M1246" s="37" t="s">
        <v>899</v>
      </c>
      <c r="P1246" s="37">
        <v>0.14</v>
      </c>
      <c r="Q1246" s="37">
        <v>1.4</v>
      </c>
      <c r="AE1246" s="37">
        <v>1.0</v>
      </c>
      <c r="AL1246" s="44">
        <v>30.0</v>
      </c>
      <c r="AP1246" s="44">
        <v>72.0</v>
      </c>
      <c r="AT1246" s="44">
        <v>208.0</v>
      </c>
      <c r="BC1246" s="37">
        <v>1.0</v>
      </c>
      <c r="BK1246" s="37" t="s">
        <v>902</v>
      </c>
    </row>
    <row r="1247">
      <c r="A1247" s="37">
        <v>3017.0</v>
      </c>
      <c r="B1247" s="37" t="s">
        <v>891</v>
      </c>
      <c r="C1247" s="37" t="s">
        <v>86</v>
      </c>
      <c r="D1247" s="37" t="s">
        <v>892</v>
      </c>
      <c r="E1247" s="37">
        <v>2012.0</v>
      </c>
      <c r="F1247" s="37" t="s">
        <v>893</v>
      </c>
      <c r="G1247" s="37" t="s">
        <v>894</v>
      </c>
      <c r="H1247" s="37" t="s">
        <v>84</v>
      </c>
      <c r="I1247" s="37" t="s">
        <v>816</v>
      </c>
      <c r="J1247" s="37">
        <v>2015.0</v>
      </c>
      <c r="K1247" s="44">
        <v>58.0</v>
      </c>
      <c r="L1247" s="37">
        <v>2007.0</v>
      </c>
      <c r="M1247" s="37" t="s">
        <v>899</v>
      </c>
      <c r="P1247" s="37">
        <v>0.14</v>
      </c>
      <c r="Q1247" s="37">
        <v>1.4</v>
      </c>
      <c r="AE1247" s="37">
        <v>1.0</v>
      </c>
      <c r="AL1247" s="44">
        <v>21.0</v>
      </c>
      <c r="AP1247" s="44">
        <v>48.0</v>
      </c>
      <c r="AT1247" s="44">
        <v>132.0</v>
      </c>
      <c r="BC1247" s="37">
        <v>1.0</v>
      </c>
      <c r="BK1247" s="37" t="s">
        <v>902</v>
      </c>
    </row>
    <row r="1248">
      <c r="A1248" s="37">
        <v>3017.0</v>
      </c>
      <c r="B1248" s="37" t="s">
        <v>891</v>
      </c>
      <c r="C1248" s="37" t="s">
        <v>86</v>
      </c>
      <c r="D1248" s="37" t="s">
        <v>892</v>
      </c>
      <c r="E1248" s="37">
        <v>2012.0</v>
      </c>
      <c r="F1248" s="37" t="s">
        <v>893</v>
      </c>
      <c r="G1248" s="37" t="s">
        <v>894</v>
      </c>
      <c r="H1248" s="37" t="s">
        <v>84</v>
      </c>
      <c r="I1248" s="37" t="s">
        <v>816</v>
      </c>
      <c r="J1248" s="37">
        <v>2015.0</v>
      </c>
      <c r="K1248" s="44">
        <v>150.0</v>
      </c>
      <c r="L1248" s="37">
        <v>2007.0</v>
      </c>
      <c r="M1248" s="37" t="s">
        <v>899</v>
      </c>
      <c r="P1248" s="37">
        <v>0.14</v>
      </c>
      <c r="Q1248" s="37">
        <v>1.4</v>
      </c>
      <c r="R1248" s="37">
        <v>1.0</v>
      </c>
      <c r="AL1248" s="44">
        <v>48.0</v>
      </c>
      <c r="AP1248" s="44">
        <v>122.0</v>
      </c>
      <c r="AT1248" s="44">
        <v>358.0</v>
      </c>
      <c r="BC1248" s="37">
        <v>1.0</v>
      </c>
      <c r="BK1248" s="37" t="s">
        <v>902</v>
      </c>
    </row>
    <row r="1249">
      <c r="A1249" s="37">
        <v>3017.0</v>
      </c>
      <c r="B1249" s="37" t="s">
        <v>891</v>
      </c>
      <c r="C1249" s="37" t="s">
        <v>86</v>
      </c>
      <c r="D1249" s="37" t="s">
        <v>892</v>
      </c>
      <c r="E1249" s="37">
        <v>2012.0</v>
      </c>
      <c r="F1249" s="37" t="s">
        <v>893</v>
      </c>
      <c r="G1249" s="37" t="s">
        <v>894</v>
      </c>
      <c r="H1249" s="37" t="s">
        <v>84</v>
      </c>
      <c r="I1249" s="37" t="s">
        <v>816</v>
      </c>
      <c r="J1249" s="37">
        <v>2015.0</v>
      </c>
      <c r="K1249" s="44">
        <v>32.0</v>
      </c>
      <c r="L1249" s="37">
        <v>2007.0</v>
      </c>
      <c r="M1249" s="37" t="s">
        <v>899</v>
      </c>
      <c r="P1249" s="37">
        <v>0.14</v>
      </c>
      <c r="Q1249" s="37">
        <v>1.4</v>
      </c>
      <c r="AL1249" s="44">
        <v>13.0</v>
      </c>
      <c r="AP1249" s="44">
        <v>28.0</v>
      </c>
      <c r="AT1249" s="44">
        <v>65.0</v>
      </c>
      <c r="BC1249" s="37">
        <v>1.0</v>
      </c>
      <c r="BK1249" s="37" t="s">
        <v>902</v>
      </c>
    </row>
    <row r="1250">
      <c r="A1250" s="37">
        <v>3017.0</v>
      </c>
      <c r="B1250" s="37" t="s">
        <v>891</v>
      </c>
      <c r="C1250" s="37" t="s">
        <v>86</v>
      </c>
      <c r="D1250" s="37" t="s">
        <v>892</v>
      </c>
      <c r="E1250" s="37">
        <v>2012.0</v>
      </c>
      <c r="F1250" s="37" t="s">
        <v>893</v>
      </c>
      <c r="G1250" s="37" t="s">
        <v>894</v>
      </c>
      <c r="H1250" s="37" t="s">
        <v>84</v>
      </c>
      <c r="I1250" s="37" t="s">
        <v>816</v>
      </c>
      <c r="J1250" s="37">
        <v>2015.0</v>
      </c>
      <c r="K1250" s="44">
        <v>47.0</v>
      </c>
      <c r="L1250" s="37">
        <v>2007.0</v>
      </c>
      <c r="M1250" s="37" t="s">
        <v>899</v>
      </c>
      <c r="P1250" s="37">
        <v>0.14</v>
      </c>
      <c r="Q1250" s="37">
        <v>1.4</v>
      </c>
      <c r="Z1250" s="37">
        <v>1.0</v>
      </c>
      <c r="AL1250" s="44">
        <v>17.0</v>
      </c>
      <c r="AP1250" s="44">
        <v>39.0</v>
      </c>
      <c r="AT1250" s="44">
        <v>109.0</v>
      </c>
      <c r="BC1250" s="37">
        <v>1.0</v>
      </c>
      <c r="BK1250" s="37" t="s">
        <v>902</v>
      </c>
    </row>
    <row r="1251">
      <c r="A1251" s="37">
        <v>3017.0</v>
      </c>
      <c r="B1251" s="37" t="s">
        <v>891</v>
      </c>
      <c r="C1251" s="37" t="s">
        <v>86</v>
      </c>
      <c r="D1251" s="37" t="s">
        <v>892</v>
      </c>
      <c r="E1251" s="37">
        <v>2012.0</v>
      </c>
      <c r="F1251" s="37" t="s">
        <v>893</v>
      </c>
      <c r="G1251" s="37" t="s">
        <v>894</v>
      </c>
      <c r="H1251" s="37" t="s">
        <v>84</v>
      </c>
      <c r="I1251" s="37" t="s">
        <v>816</v>
      </c>
      <c r="J1251" s="37">
        <v>2015.0</v>
      </c>
      <c r="K1251" s="44">
        <v>64.0</v>
      </c>
      <c r="L1251" s="37">
        <v>2007.0</v>
      </c>
      <c r="M1251" s="37" t="s">
        <v>899</v>
      </c>
      <c r="P1251" s="37">
        <v>0.14</v>
      </c>
      <c r="Q1251" s="37">
        <v>1.4</v>
      </c>
      <c r="AA1251" s="37">
        <v>1.0</v>
      </c>
      <c r="AL1251" s="44">
        <v>17.0</v>
      </c>
      <c r="AP1251" s="44">
        <v>39.0</v>
      </c>
      <c r="AT1251" s="44">
        <v>102.0</v>
      </c>
      <c r="BC1251" s="37">
        <v>1.0</v>
      </c>
      <c r="BK1251" s="37" t="s">
        <v>902</v>
      </c>
    </row>
    <row r="1252">
      <c r="A1252" s="37">
        <v>3017.0</v>
      </c>
      <c r="B1252" s="37" t="s">
        <v>891</v>
      </c>
      <c r="C1252" s="37" t="s">
        <v>86</v>
      </c>
      <c r="D1252" s="37" t="s">
        <v>892</v>
      </c>
      <c r="E1252" s="37">
        <v>2012.0</v>
      </c>
      <c r="F1252" s="37" t="s">
        <v>893</v>
      </c>
      <c r="G1252" s="37" t="s">
        <v>894</v>
      </c>
      <c r="H1252" s="37" t="s">
        <v>84</v>
      </c>
      <c r="I1252" s="37" t="s">
        <v>816</v>
      </c>
      <c r="J1252" s="37">
        <v>2015.0</v>
      </c>
      <c r="K1252" s="44">
        <v>73.0</v>
      </c>
      <c r="L1252" s="37">
        <v>2007.0</v>
      </c>
      <c r="M1252" s="37" t="s">
        <v>899</v>
      </c>
      <c r="P1252" s="37">
        <v>0.14</v>
      </c>
      <c r="Q1252" s="37">
        <v>1.4</v>
      </c>
      <c r="AA1252" s="37">
        <v>1.0</v>
      </c>
      <c r="AL1252" s="44">
        <v>16.0</v>
      </c>
      <c r="AP1252" s="44">
        <v>44.0</v>
      </c>
      <c r="AT1252" s="44">
        <v>245.0</v>
      </c>
      <c r="BC1252" s="37">
        <v>1.0</v>
      </c>
      <c r="BK1252" s="37" t="s">
        <v>902</v>
      </c>
    </row>
    <row r="1253">
      <c r="A1253" s="37">
        <v>3017.0</v>
      </c>
      <c r="B1253" s="37" t="s">
        <v>891</v>
      </c>
      <c r="C1253" s="37" t="s">
        <v>86</v>
      </c>
      <c r="D1253" s="37" t="s">
        <v>892</v>
      </c>
      <c r="E1253" s="37">
        <v>2012.0</v>
      </c>
      <c r="F1253" s="37" t="s">
        <v>893</v>
      </c>
      <c r="G1253" s="37" t="s">
        <v>894</v>
      </c>
      <c r="H1253" s="37" t="s">
        <v>84</v>
      </c>
      <c r="I1253" s="37" t="s">
        <v>816</v>
      </c>
      <c r="J1253" s="37">
        <v>2015.0</v>
      </c>
      <c r="K1253" s="44">
        <v>49.0</v>
      </c>
      <c r="L1253" s="37">
        <v>2007.0</v>
      </c>
      <c r="M1253" s="37" t="s">
        <v>899</v>
      </c>
      <c r="P1253" s="37">
        <v>0.14</v>
      </c>
      <c r="Q1253" s="37">
        <v>1.4</v>
      </c>
      <c r="AA1253" s="37">
        <v>1.0</v>
      </c>
      <c r="AL1253" s="44">
        <v>6.0</v>
      </c>
      <c r="AP1253" s="44">
        <v>14.0</v>
      </c>
      <c r="AT1253" s="44">
        <v>205.0</v>
      </c>
      <c r="BC1253" s="37">
        <v>1.0</v>
      </c>
      <c r="BK1253" s="37" t="s">
        <v>902</v>
      </c>
    </row>
    <row r="1254">
      <c r="A1254" s="37">
        <v>3017.0</v>
      </c>
      <c r="B1254" s="37" t="s">
        <v>891</v>
      </c>
      <c r="C1254" s="37" t="s">
        <v>86</v>
      </c>
      <c r="D1254" s="37" t="s">
        <v>892</v>
      </c>
      <c r="E1254" s="37">
        <v>2012.0</v>
      </c>
      <c r="F1254" s="37" t="s">
        <v>893</v>
      </c>
      <c r="G1254" s="37" t="s">
        <v>894</v>
      </c>
      <c r="H1254" s="37" t="s">
        <v>84</v>
      </c>
      <c r="I1254" s="37" t="s">
        <v>816</v>
      </c>
      <c r="J1254" s="37">
        <v>2015.0</v>
      </c>
      <c r="K1254" s="44">
        <v>45.0</v>
      </c>
      <c r="L1254" s="37">
        <v>2007.0</v>
      </c>
      <c r="M1254" s="37" t="s">
        <v>899</v>
      </c>
      <c r="P1254" s="37">
        <v>0.14</v>
      </c>
      <c r="Q1254" s="37">
        <v>1.4</v>
      </c>
      <c r="AA1254" s="37">
        <v>1.0</v>
      </c>
      <c r="AG1254" s="37">
        <v>1.0</v>
      </c>
      <c r="AL1254" s="44">
        <v>5.0</v>
      </c>
      <c r="AP1254" s="44">
        <v>10.0</v>
      </c>
      <c r="AT1254" s="44">
        <v>202.0</v>
      </c>
      <c r="BC1254" s="37">
        <v>1.0</v>
      </c>
      <c r="BK1254" s="37" t="s">
        <v>902</v>
      </c>
    </row>
    <row r="1255">
      <c r="A1255" s="37">
        <v>3017.0</v>
      </c>
      <c r="B1255" s="37" t="s">
        <v>891</v>
      </c>
      <c r="C1255" s="37" t="s">
        <v>86</v>
      </c>
      <c r="D1255" s="37" t="s">
        <v>892</v>
      </c>
      <c r="E1255" s="37">
        <v>2012.0</v>
      </c>
      <c r="F1255" s="37" t="s">
        <v>893</v>
      </c>
      <c r="G1255" s="37" t="s">
        <v>894</v>
      </c>
      <c r="H1255" s="37" t="s">
        <v>84</v>
      </c>
      <c r="I1255" s="37" t="s">
        <v>816</v>
      </c>
      <c r="J1255" s="37">
        <v>2015.0</v>
      </c>
      <c r="K1255" s="44">
        <v>89.0</v>
      </c>
      <c r="L1255" s="37">
        <v>2007.0</v>
      </c>
      <c r="M1255" s="37" t="s">
        <v>899</v>
      </c>
      <c r="P1255" s="37">
        <v>0.14</v>
      </c>
      <c r="Q1255" s="37">
        <v>1.4</v>
      </c>
      <c r="AA1255" s="37">
        <v>1.0</v>
      </c>
      <c r="AE1255" s="37">
        <v>1.0</v>
      </c>
      <c r="AG1255" s="37">
        <v>1.0</v>
      </c>
      <c r="AL1255" s="44">
        <v>9.0</v>
      </c>
      <c r="AP1255" s="44">
        <v>20.0</v>
      </c>
      <c r="AT1255" s="44">
        <v>344.0</v>
      </c>
      <c r="BC1255" s="37">
        <v>1.0</v>
      </c>
      <c r="BK1255" s="37" t="s">
        <v>902</v>
      </c>
    </row>
    <row r="1256">
      <c r="A1256" s="37">
        <v>3017.0</v>
      </c>
      <c r="B1256" s="37" t="s">
        <v>891</v>
      </c>
      <c r="C1256" s="37" t="s">
        <v>86</v>
      </c>
      <c r="D1256" s="37" t="s">
        <v>892</v>
      </c>
      <c r="E1256" s="37">
        <v>2012.0</v>
      </c>
      <c r="F1256" s="37" t="s">
        <v>893</v>
      </c>
      <c r="G1256" s="37" t="s">
        <v>894</v>
      </c>
      <c r="H1256" s="37" t="s">
        <v>84</v>
      </c>
      <c r="I1256" s="37" t="s">
        <v>816</v>
      </c>
      <c r="J1256" s="37">
        <v>2015.0</v>
      </c>
      <c r="K1256" s="44">
        <v>61.0</v>
      </c>
      <c r="L1256" s="37">
        <v>2007.0</v>
      </c>
      <c r="M1256" s="37" t="s">
        <v>899</v>
      </c>
      <c r="P1256" s="37">
        <v>0.14</v>
      </c>
      <c r="Q1256" s="37">
        <v>1.4</v>
      </c>
      <c r="AA1256" s="37">
        <v>1.0</v>
      </c>
      <c r="AE1256" s="37">
        <v>1.0</v>
      </c>
      <c r="AG1256" s="37">
        <v>1.0</v>
      </c>
      <c r="AL1256" s="44">
        <v>6.0</v>
      </c>
      <c r="AP1256" s="44">
        <v>13.0</v>
      </c>
      <c r="AT1256" s="44">
        <v>285.0</v>
      </c>
      <c r="BC1256" s="37">
        <v>1.0</v>
      </c>
      <c r="BK1256" s="37" t="s">
        <v>902</v>
      </c>
    </row>
    <row r="1257">
      <c r="A1257" s="37">
        <v>3017.0</v>
      </c>
      <c r="B1257" s="37" t="s">
        <v>891</v>
      </c>
      <c r="C1257" s="37" t="s">
        <v>86</v>
      </c>
      <c r="D1257" s="37" t="s">
        <v>892</v>
      </c>
      <c r="E1257" s="37">
        <v>2012.0</v>
      </c>
      <c r="F1257" s="37" t="s">
        <v>893</v>
      </c>
      <c r="G1257" s="37" t="s">
        <v>894</v>
      </c>
      <c r="H1257" s="37" t="s">
        <v>84</v>
      </c>
      <c r="I1257" s="37" t="s">
        <v>816</v>
      </c>
      <c r="J1257" s="37">
        <v>2015.0</v>
      </c>
      <c r="K1257" s="44">
        <v>90.0</v>
      </c>
      <c r="L1257" s="37">
        <v>2007.0</v>
      </c>
      <c r="M1257" s="37" t="s">
        <v>899</v>
      </c>
      <c r="P1257" s="37">
        <v>0.14</v>
      </c>
      <c r="Q1257" s="37">
        <v>1.4</v>
      </c>
      <c r="AA1257" s="37">
        <v>1.0</v>
      </c>
      <c r="AL1257" s="44">
        <v>1.0</v>
      </c>
      <c r="AP1257" s="44">
        <v>8.0</v>
      </c>
      <c r="AT1257" s="44">
        <v>376.0</v>
      </c>
      <c r="BC1257" s="37">
        <v>1.0</v>
      </c>
      <c r="BD1257" s="37">
        <v>1.0</v>
      </c>
      <c r="BE1257" s="37">
        <v>1.0</v>
      </c>
      <c r="BK1257" s="37" t="s">
        <v>902</v>
      </c>
    </row>
    <row r="1258">
      <c r="A1258" s="37">
        <v>3017.0</v>
      </c>
      <c r="B1258" s="37" t="s">
        <v>891</v>
      </c>
      <c r="C1258" s="37" t="s">
        <v>86</v>
      </c>
      <c r="D1258" s="37" t="s">
        <v>892</v>
      </c>
      <c r="E1258" s="37">
        <v>2012.0</v>
      </c>
      <c r="F1258" s="37" t="s">
        <v>893</v>
      </c>
      <c r="G1258" s="37" t="s">
        <v>894</v>
      </c>
      <c r="H1258" s="37" t="s">
        <v>84</v>
      </c>
      <c r="I1258" s="37" t="s">
        <v>816</v>
      </c>
      <c r="J1258" s="37">
        <v>2015.0</v>
      </c>
      <c r="K1258" s="44">
        <v>84.0</v>
      </c>
      <c r="L1258" s="37">
        <v>2007.0</v>
      </c>
      <c r="M1258" s="37" t="s">
        <v>899</v>
      </c>
      <c r="P1258" s="37">
        <v>0.14</v>
      </c>
      <c r="Q1258" s="37">
        <v>1.4</v>
      </c>
      <c r="AA1258" s="37">
        <v>1.0</v>
      </c>
      <c r="AG1258" s="37">
        <v>1.0</v>
      </c>
      <c r="AL1258" s="44">
        <v>1.0</v>
      </c>
      <c r="AP1258" s="44">
        <v>6.0</v>
      </c>
      <c r="AT1258" s="44">
        <v>349.0</v>
      </c>
      <c r="BC1258" s="37">
        <v>1.0</v>
      </c>
      <c r="BD1258" s="37">
        <v>1.0</v>
      </c>
      <c r="BE1258" s="37">
        <v>1.0</v>
      </c>
      <c r="BG1258" s="37">
        <v>1.0</v>
      </c>
      <c r="BK1258" s="37" t="s">
        <v>902</v>
      </c>
    </row>
    <row r="1259">
      <c r="A1259" s="37">
        <v>3017.0</v>
      </c>
      <c r="B1259" s="37" t="s">
        <v>891</v>
      </c>
      <c r="C1259" s="37" t="s">
        <v>86</v>
      </c>
      <c r="D1259" s="37" t="s">
        <v>892</v>
      </c>
      <c r="E1259" s="37">
        <v>2012.0</v>
      </c>
      <c r="F1259" s="37" t="s">
        <v>893</v>
      </c>
      <c r="G1259" s="37" t="s">
        <v>894</v>
      </c>
      <c r="H1259" s="37" t="s">
        <v>84</v>
      </c>
      <c r="I1259" s="37" t="s">
        <v>816</v>
      </c>
      <c r="J1259" s="37">
        <v>2015.0</v>
      </c>
      <c r="K1259" s="44">
        <v>104.0</v>
      </c>
      <c r="L1259" s="37">
        <v>2007.0</v>
      </c>
      <c r="M1259" s="37" t="s">
        <v>899</v>
      </c>
      <c r="P1259" s="37">
        <v>0.14</v>
      </c>
      <c r="Q1259" s="37">
        <v>1.4</v>
      </c>
      <c r="AA1259" s="37">
        <v>1.0</v>
      </c>
      <c r="AE1259" s="37">
        <v>1.0</v>
      </c>
      <c r="AG1259" s="37">
        <v>1.0</v>
      </c>
      <c r="AL1259" s="44">
        <v>1.0</v>
      </c>
      <c r="AP1259" s="44">
        <v>8.0</v>
      </c>
      <c r="AT1259" s="44">
        <v>465.0</v>
      </c>
      <c r="BC1259" s="37">
        <v>1.0</v>
      </c>
      <c r="BD1259" s="37">
        <v>1.0</v>
      </c>
      <c r="BE1259" s="37">
        <v>1.0</v>
      </c>
      <c r="BG1259" s="37">
        <v>1.0</v>
      </c>
      <c r="BK1259" s="37" t="s">
        <v>902</v>
      </c>
    </row>
    <row r="1260">
      <c r="A1260" s="37">
        <v>3017.0</v>
      </c>
      <c r="B1260" s="37" t="s">
        <v>891</v>
      </c>
      <c r="C1260" s="37" t="s">
        <v>86</v>
      </c>
      <c r="D1260" s="37" t="s">
        <v>892</v>
      </c>
      <c r="E1260" s="37">
        <v>2012.0</v>
      </c>
      <c r="F1260" s="37" t="s">
        <v>893</v>
      </c>
      <c r="G1260" s="37" t="s">
        <v>894</v>
      </c>
      <c r="H1260" s="37" t="s">
        <v>84</v>
      </c>
      <c r="I1260" s="37" t="s">
        <v>816</v>
      </c>
      <c r="J1260" s="37">
        <v>2015.0</v>
      </c>
      <c r="K1260" s="44">
        <v>104.0</v>
      </c>
      <c r="L1260" s="37">
        <v>2007.0</v>
      </c>
      <c r="M1260" s="37" t="s">
        <v>899</v>
      </c>
      <c r="P1260" s="37">
        <v>0.14</v>
      </c>
      <c r="Q1260" s="37">
        <v>1.4</v>
      </c>
      <c r="AA1260" s="37">
        <v>1.0</v>
      </c>
      <c r="AE1260" s="37">
        <v>1.0</v>
      </c>
      <c r="AG1260" s="37">
        <v>1.0</v>
      </c>
      <c r="AL1260" s="44">
        <v>1.0</v>
      </c>
      <c r="AP1260" s="44">
        <v>8.0</v>
      </c>
      <c r="AT1260" s="44">
        <v>451.0</v>
      </c>
      <c r="BC1260" s="37">
        <v>1.0</v>
      </c>
      <c r="BD1260" s="37">
        <v>1.0</v>
      </c>
      <c r="BE1260" s="37">
        <v>1.0</v>
      </c>
      <c r="BG1260" s="37">
        <v>1.0</v>
      </c>
      <c r="BK1260" s="37" t="s">
        <v>902</v>
      </c>
    </row>
    <row r="1261">
      <c r="A1261" s="37">
        <v>3017.0</v>
      </c>
      <c r="B1261" s="37" t="s">
        <v>891</v>
      </c>
      <c r="C1261" s="37" t="s">
        <v>86</v>
      </c>
      <c r="D1261" s="37" t="s">
        <v>892</v>
      </c>
      <c r="E1261" s="37">
        <v>2012.0</v>
      </c>
      <c r="F1261" s="37" t="s">
        <v>893</v>
      </c>
      <c r="G1261" s="37" t="s">
        <v>894</v>
      </c>
      <c r="H1261" s="37" t="s">
        <v>84</v>
      </c>
      <c r="I1261" s="37" t="s">
        <v>816</v>
      </c>
      <c r="J1261" s="37">
        <v>2015.0</v>
      </c>
      <c r="K1261" s="44">
        <v>60.0</v>
      </c>
      <c r="L1261" s="37">
        <v>2007.0</v>
      </c>
      <c r="M1261" s="37" t="s">
        <v>899</v>
      </c>
      <c r="P1261" s="37">
        <v>-1.1</v>
      </c>
      <c r="Q1261" s="37">
        <v>2.0</v>
      </c>
      <c r="AL1261" s="44">
        <v>21.0</v>
      </c>
      <c r="AP1261" s="44">
        <v>48.0</v>
      </c>
      <c r="AT1261" s="44">
        <v>144.0</v>
      </c>
      <c r="BC1261" s="37">
        <v>1.0</v>
      </c>
      <c r="BK1261" s="37" t="s">
        <v>903</v>
      </c>
    </row>
    <row r="1262">
      <c r="A1262" s="37">
        <v>3017.0</v>
      </c>
      <c r="B1262" s="37" t="s">
        <v>891</v>
      </c>
      <c r="C1262" s="37" t="s">
        <v>86</v>
      </c>
      <c r="D1262" s="37" t="s">
        <v>892</v>
      </c>
      <c r="E1262" s="37">
        <v>2012.0</v>
      </c>
      <c r="F1262" s="37" t="s">
        <v>893</v>
      </c>
      <c r="G1262" s="37" t="s">
        <v>894</v>
      </c>
      <c r="H1262" s="37" t="s">
        <v>84</v>
      </c>
      <c r="I1262" s="37" t="s">
        <v>816</v>
      </c>
      <c r="J1262" s="37">
        <v>2015.0</v>
      </c>
      <c r="K1262" s="44">
        <v>62.0</v>
      </c>
      <c r="L1262" s="37">
        <v>2007.0</v>
      </c>
      <c r="M1262" s="37" t="s">
        <v>899</v>
      </c>
      <c r="P1262" s="37">
        <v>-1.1</v>
      </c>
      <c r="Q1262" s="37">
        <v>2.0</v>
      </c>
      <c r="R1262" s="37">
        <v>1.0</v>
      </c>
      <c r="AL1262" s="44">
        <v>21.0</v>
      </c>
      <c r="AP1262" s="44">
        <v>49.0</v>
      </c>
      <c r="AT1262" s="44">
        <v>152.0</v>
      </c>
      <c r="BC1262" s="37">
        <v>1.0</v>
      </c>
      <c r="BK1262" s="37" t="s">
        <v>903</v>
      </c>
    </row>
    <row r="1263">
      <c r="A1263" s="37">
        <v>3017.0</v>
      </c>
      <c r="B1263" s="37" t="s">
        <v>891</v>
      </c>
      <c r="C1263" s="37" t="s">
        <v>86</v>
      </c>
      <c r="D1263" s="37" t="s">
        <v>892</v>
      </c>
      <c r="E1263" s="37">
        <v>2012.0</v>
      </c>
      <c r="F1263" s="37" t="s">
        <v>893</v>
      </c>
      <c r="G1263" s="37" t="s">
        <v>894</v>
      </c>
      <c r="H1263" s="37" t="s">
        <v>84</v>
      </c>
      <c r="I1263" s="37" t="s">
        <v>816</v>
      </c>
      <c r="J1263" s="37">
        <v>2015.0</v>
      </c>
      <c r="K1263" s="44">
        <v>53.0</v>
      </c>
      <c r="L1263" s="37">
        <v>2007.0</v>
      </c>
      <c r="M1263" s="37" t="s">
        <v>899</v>
      </c>
      <c r="P1263" s="37">
        <v>-1.1</v>
      </c>
      <c r="Q1263" s="37">
        <v>2.0</v>
      </c>
      <c r="AL1263" s="44">
        <v>17.0</v>
      </c>
      <c r="AP1263" s="44">
        <v>42.0</v>
      </c>
      <c r="AT1263" s="44">
        <v>127.0</v>
      </c>
      <c r="BC1263" s="37">
        <v>1.0</v>
      </c>
      <c r="BK1263" s="37" t="s">
        <v>903</v>
      </c>
    </row>
    <row r="1264">
      <c r="A1264" s="37">
        <v>3017.0</v>
      </c>
      <c r="B1264" s="37" t="s">
        <v>891</v>
      </c>
      <c r="C1264" s="37" t="s">
        <v>86</v>
      </c>
      <c r="D1264" s="37" t="s">
        <v>892</v>
      </c>
      <c r="E1264" s="37">
        <v>2012.0</v>
      </c>
      <c r="F1264" s="37" t="s">
        <v>893</v>
      </c>
      <c r="G1264" s="37" t="s">
        <v>894</v>
      </c>
      <c r="H1264" s="37" t="s">
        <v>84</v>
      </c>
      <c r="I1264" s="37" t="s">
        <v>816</v>
      </c>
      <c r="J1264" s="37">
        <v>2015.0</v>
      </c>
      <c r="K1264" s="44">
        <v>143.0</v>
      </c>
      <c r="L1264" s="37">
        <v>2007.0</v>
      </c>
      <c r="M1264" s="37" t="s">
        <v>899</v>
      </c>
      <c r="P1264" s="37">
        <v>-1.1</v>
      </c>
      <c r="Q1264" s="37">
        <v>2.0</v>
      </c>
      <c r="AE1264" s="37">
        <v>1.0</v>
      </c>
      <c r="AL1264" s="44">
        <v>43.0</v>
      </c>
      <c r="AP1264" s="44">
        <v>108.0</v>
      </c>
      <c r="AT1264" s="44">
        <v>377.0</v>
      </c>
      <c r="BC1264" s="37">
        <v>1.0</v>
      </c>
      <c r="BK1264" s="37" t="s">
        <v>903</v>
      </c>
    </row>
    <row r="1265">
      <c r="A1265" s="37">
        <v>3017.0</v>
      </c>
      <c r="B1265" s="37" t="s">
        <v>891</v>
      </c>
      <c r="C1265" s="37" t="s">
        <v>86</v>
      </c>
      <c r="D1265" s="37" t="s">
        <v>892</v>
      </c>
      <c r="E1265" s="37">
        <v>2012.0</v>
      </c>
      <c r="F1265" s="37" t="s">
        <v>893</v>
      </c>
      <c r="G1265" s="37" t="s">
        <v>894</v>
      </c>
      <c r="H1265" s="37" t="s">
        <v>84</v>
      </c>
      <c r="I1265" s="37" t="s">
        <v>816</v>
      </c>
      <c r="J1265" s="37">
        <v>2015.0</v>
      </c>
      <c r="K1265" s="44">
        <v>143.0</v>
      </c>
      <c r="L1265" s="37">
        <v>2007.0</v>
      </c>
      <c r="M1265" s="37" t="s">
        <v>899</v>
      </c>
      <c r="P1265" s="37">
        <v>-1.1</v>
      </c>
      <c r="Q1265" s="37">
        <v>2.0</v>
      </c>
      <c r="AE1265" s="37">
        <v>1.0</v>
      </c>
      <c r="AL1265" s="44">
        <v>43.0</v>
      </c>
      <c r="AP1265" s="44">
        <v>108.0</v>
      </c>
      <c r="AT1265" s="44">
        <v>377.0</v>
      </c>
      <c r="BC1265" s="37">
        <v>1.0</v>
      </c>
      <c r="BK1265" s="37" t="s">
        <v>903</v>
      </c>
    </row>
    <row r="1266">
      <c r="A1266" s="37">
        <v>3017.0</v>
      </c>
      <c r="B1266" s="37" t="s">
        <v>891</v>
      </c>
      <c r="C1266" s="37" t="s">
        <v>86</v>
      </c>
      <c r="D1266" s="37" t="s">
        <v>892</v>
      </c>
      <c r="E1266" s="37">
        <v>2012.0</v>
      </c>
      <c r="F1266" s="37" t="s">
        <v>893</v>
      </c>
      <c r="G1266" s="37" t="s">
        <v>894</v>
      </c>
      <c r="H1266" s="37" t="s">
        <v>84</v>
      </c>
      <c r="I1266" s="37" t="s">
        <v>816</v>
      </c>
      <c r="J1266" s="37">
        <v>2015.0</v>
      </c>
      <c r="K1266" s="44">
        <v>316.0</v>
      </c>
      <c r="L1266" s="37">
        <v>2007.0</v>
      </c>
      <c r="M1266" s="37" t="s">
        <v>899</v>
      </c>
      <c r="P1266" s="37">
        <v>-1.1</v>
      </c>
      <c r="Q1266" s="37">
        <v>2.0</v>
      </c>
      <c r="R1266" s="37">
        <v>1.0</v>
      </c>
      <c r="AL1266" s="44">
        <v>83.0</v>
      </c>
      <c r="AP1266" s="44">
        <v>228.0</v>
      </c>
      <c r="AT1266" s="44">
        <v>890.0</v>
      </c>
      <c r="BC1266" s="37">
        <v>1.0</v>
      </c>
      <c r="BK1266" s="37" t="s">
        <v>903</v>
      </c>
    </row>
    <row r="1267">
      <c r="A1267" s="37">
        <v>3017.0</v>
      </c>
      <c r="B1267" s="37" t="s">
        <v>891</v>
      </c>
      <c r="C1267" s="37" t="s">
        <v>86</v>
      </c>
      <c r="D1267" s="37" t="s">
        <v>892</v>
      </c>
      <c r="E1267" s="37">
        <v>2012.0</v>
      </c>
      <c r="F1267" s="37" t="s">
        <v>893</v>
      </c>
      <c r="G1267" s="37" t="s">
        <v>894</v>
      </c>
      <c r="H1267" s="37" t="s">
        <v>84</v>
      </c>
      <c r="I1267" s="37" t="s">
        <v>816</v>
      </c>
      <c r="J1267" s="37">
        <v>2015.0</v>
      </c>
      <c r="K1267" s="44">
        <v>37.0</v>
      </c>
      <c r="L1267" s="37">
        <v>2007.0</v>
      </c>
      <c r="M1267" s="37" t="s">
        <v>899</v>
      </c>
      <c r="P1267" s="37">
        <v>-1.1</v>
      </c>
      <c r="Q1267" s="37">
        <v>2.0</v>
      </c>
      <c r="AL1267" s="44">
        <v>15.0</v>
      </c>
      <c r="AP1267" s="44">
        <v>32.0</v>
      </c>
      <c r="AT1267" s="44">
        <v>79.0</v>
      </c>
      <c r="BC1267" s="37">
        <v>1.0</v>
      </c>
      <c r="BK1267" s="37" t="s">
        <v>903</v>
      </c>
    </row>
    <row r="1268">
      <c r="A1268" s="37">
        <v>3017.0</v>
      </c>
      <c r="B1268" s="37" t="s">
        <v>891</v>
      </c>
      <c r="C1268" s="37" t="s">
        <v>86</v>
      </c>
      <c r="D1268" s="37" t="s">
        <v>892</v>
      </c>
      <c r="E1268" s="37">
        <v>2012.0</v>
      </c>
      <c r="F1268" s="37" t="s">
        <v>893</v>
      </c>
      <c r="G1268" s="37" t="s">
        <v>894</v>
      </c>
      <c r="H1268" s="37" t="s">
        <v>84</v>
      </c>
      <c r="I1268" s="37" t="s">
        <v>816</v>
      </c>
      <c r="J1268" s="37">
        <v>2015.0</v>
      </c>
      <c r="K1268" s="44">
        <v>63.0</v>
      </c>
      <c r="L1268" s="37">
        <v>2007.0</v>
      </c>
      <c r="M1268" s="37" t="s">
        <v>899</v>
      </c>
      <c r="P1268" s="37">
        <v>-1.1</v>
      </c>
      <c r="Q1268" s="37">
        <v>2.0</v>
      </c>
      <c r="Z1268" s="37">
        <v>1.0</v>
      </c>
      <c r="AL1268" s="44">
        <v>21.0</v>
      </c>
      <c r="AP1268" s="44">
        <v>48.0</v>
      </c>
      <c r="AT1268" s="44">
        <v>170.0</v>
      </c>
      <c r="BC1268" s="37">
        <v>1.0</v>
      </c>
      <c r="BK1268" s="37" t="s">
        <v>903</v>
      </c>
    </row>
    <row r="1269">
      <c r="A1269" s="37">
        <v>3017.0</v>
      </c>
      <c r="B1269" s="37" t="s">
        <v>891</v>
      </c>
      <c r="C1269" s="37" t="s">
        <v>86</v>
      </c>
      <c r="D1269" s="37" t="s">
        <v>892</v>
      </c>
      <c r="E1269" s="37">
        <v>2012.0</v>
      </c>
      <c r="F1269" s="37" t="s">
        <v>893</v>
      </c>
      <c r="G1269" s="37" t="s">
        <v>894</v>
      </c>
      <c r="H1269" s="37" t="s">
        <v>84</v>
      </c>
      <c r="I1269" s="37" t="s">
        <v>816</v>
      </c>
      <c r="J1269" s="37">
        <v>2015.0</v>
      </c>
      <c r="K1269" s="44">
        <v>97.0</v>
      </c>
      <c r="L1269" s="37">
        <v>2007.0</v>
      </c>
      <c r="M1269" s="37" t="s">
        <v>899</v>
      </c>
      <c r="P1269" s="37">
        <v>-1.1</v>
      </c>
      <c r="Q1269" s="37">
        <v>2.0</v>
      </c>
      <c r="AA1269" s="37">
        <v>1.0</v>
      </c>
      <c r="AL1269" s="44">
        <v>21.0</v>
      </c>
      <c r="AP1269" s="44">
        <v>48.0</v>
      </c>
      <c r="AT1269" s="44">
        <v>144.0</v>
      </c>
      <c r="BC1269" s="37">
        <v>1.0</v>
      </c>
      <c r="BK1269" s="37" t="s">
        <v>903</v>
      </c>
    </row>
    <row r="1270">
      <c r="A1270" s="37">
        <v>3017.0</v>
      </c>
      <c r="B1270" s="37" t="s">
        <v>891</v>
      </c>
      <c r="C1270" s="37" t="s">
        <v>86</v>
      </c>
      <c r="D1270" s="37" t="s">
        <v>892</v>
      </c>
      <c r="E1270" s="37">
        <v>2012.0</v>
      </c>
      <c r="F1270" s="37" t="s">
        <v>893</v>
      </c>
      <c r="G1270" s="37" t="s">
        <v>894</v>
      </c>
      <c r="H1270" s="37" t="s">
        <v>84</v>
      </c>
      <c r="I1270" s="37" t="s">
        <v>816</v>
      </c>
      <c r="J1270" s="37">
        <v>2015.0</v>
      </c>
      <c r="K1270" s="44">
        <v>105.0</v>
      </c>
      <c r="L1270" s="37">
        <v>2007.0</v>
      </c>
      <c r="M1270" s="37" t="s">
        <v>899</v>
      </c>
      <c r="P1270" s="37">
        <v>-1.1</v>
      </c>
      <c r="Q1270" s="37">
        <v>2.0</v>
      </c>
      <c r="AA1270" s="37">
        <v>1.0</v>
      </c>
      <c r="AL1270" s="44">
        <v>19.0</v>
      </c>
      <c r="AP1270" s="44">
        <v>55.0</v>
      </c>
      <c r="AT1270" s="44">
        <v>369.0</v>
      </c>
      <c r="BC1270" s="37">
        <v>1.0</v>
      </c>
      <c r="BK1270" s="37" t="s">
        <v>903</v>
      </c>
    </row>
    <row r="1271">
      <c r="A1271" s="37">
        <v>3017.0</v>
      </c>
      <c r="B1271" s="37" t="s">
        <v>891</v>
      </c>
      <c r="C1271" s="37" t="s">
        <v>86</v>
      </c>
      <c r="D1271" s="37" t="s">
        <v>892</v>
      </c>
      <c r="E1271" s="37">
        <v>2012.0</v>
      </c>
      <c r="F1271" s="37" t="s">
        <v>893</v>
      </c>
      <c r="G1271" s="37" t="s">
        <v>894</v>
      </c>
      <c r="H1271" s="37" t="s">
        <v>84</v>
      </c>
      <c r="I1271" s="37" t="s">
        <v>816</v>
      </c>
      <c r="J1271" s="37">
        <v>2015.0</v>
      </c>
      <c r="K1271" s="44">
        <v>68.0</v>
      </c>
      <c r="L1271" s="37">
        <v>2007.0</v>
      </c>
      <c r="M1271" s="37" t="s">
        <v>899</v>
      </c>
      <c r="P1271" s="37">
        <v>-1.1</v>
      </c>
      <c r="Q1271" s="37">
        <v>2.0</v>
      </c>
      <c r="AA1271" s="37">
        <v>1.0</v>
      </c>
      <c r="AL1271" s="44">
        <v>7.0</v>
      </c>
      <c r="AP1271" s="44">
        <v>17.0</v>
      </c>
      <c r="AT1271" s="44">
        <v>278.0</v>
      </c>
      <c r="BC1271" s="37">
        <v>1.0</v>
      </c>
      <c r="BK1271" s="37" t="s">
        <v>903</v>
      </c>
    </row>
    <row r="1272">
      <c r="A1272" s="37">
        <v>3017.0</v>
      </c>
      <c r="B1272" s="37" t="s">
        <v>891</v>
      </c>
      <c r="C1272" s="37" t="s">
        <v>86</v>
      </c>
      <c r="D1272" s="37" t="s">
        <v>892</v>
      </c>
      <c r="E1272" s="37">
        <v>2012.0</v>
      </c>
      <c r="F1272" s="37" t="s">
        <v>893</v>
      </c>
      <c r="G1272" s="37" t="s">
        <v>894</v>
      </c>
      <c r="H1272" s="37" t="s">
        <v>84</v>
      </c>
      <c r="I1272" s="37" t="s">
        <v>816</v>
      </c>
      <c r="J1272" s="37">
        <v>2015.0</v>
      </c>
      <c r="K1272" s="44">
        <v>60.0</v>
      </c>
      <c r="L1272" s="37">
        <v>2007.0</v>
      </c>
      <c r="M1272" s="37" t="s">
        <v>899</v>
      </c>
      <c r="P1272" s="37">
        <v>-1.1</v>
      </c>
      <c r="Q1272" s="37">
        <v>2.0</v>
      </c>
      <c r="AA1272" s="37">
        <v>1.0</v>
      </c>
      <c r="AG1272" s="37">
        <v>1.0</v>
      </c>
      <c r="AL1272" s="44">
        <v>5.0</v>
      </c>
      <c r="AP1272" s="44">
        <v>11.0</v>
      </c>
      <c r="AT1272" s="44">
        <v>274.0</v>
      </c>
      <c r="BC1272" s="37">
        <v>1.0</v>
      </c>
      <c r="BK1272" s="37" t="s">
        <v>903</v>
      </c>
    </row>
    <row r="1273">
      <c r="A1273" s="37">
        <v>3017.0</v>
      </c>
      <c r="B1273" s="37" t="s">
        <v>891</v>
      </c>
      <c r="C1273" s="37" t="s">
        <v>86</v>
      </c>
      <c r="D1273" s="37" t="s">
        <v>892</v>
      </c>
      <c r="E1273" s="37">
        <v>2012.0</v>
      </c>
      <c r="F1273" s="37" t="s">
        <v>893</v>
      </c>
      <c r="G1273" s="37" t="s">
        <v>894</v>
      </c>
      <c r="H1273" s="37" t="s">
        <v>84</v>
      </c>
      <c r="I1273" s="37" t="s">
        <v>816</v>
      </c>
      <c r="J1273" s="37">
        <v>2015.0</v>
      </c>
      <c r="K1273" s="44">
        <v>163.0</v>
      </c>
      <c r="L1273" s="37">
        <v>2007.0</v>
      </c>
      <c r="M1273" s="37" t="s">
        <v>899</v>
      </c>
      <c r="P1273" s="37">
        <v>-1.1</v>
      </c>
      <c r="Q1273" s="37">
        <v>2.0</v>
      </c>
      <c r="AA1273" s="37">
        <v>1.0</v>
      </c>
      <c r="AE1273" s="37">
        <v>1.0</v>
      </c>
      <c r="AG1273" s="37">
        <v>1.0</v>
      </c>
      <c r="AL1273" s="44">
        <v>11.0</v>
      </c>
      <c r="AP1273" s="44">
        <v>26.0</v>
      </c>
      <c r="AT1273" s="44">
        <v>501.0</v>
      </c>
      <c r="BC1273" s="37">
        <v>1.0</v>
      </c>
      <c r="BK1273" s="37" t="s">
        <v>903</v>
      </c>
    </row>
    <row r="1274">
      <c r="A1274" s="37">
        <v>3017.0</v>
      </c>
      <c r="B1274" s="37" t="s">
        <v>891</v>
      </c>
      <c r="C1274" s="37" t="s">
        <v>86</v>
      </c>
      <c r="D1274" s="37" t="s">
        <v>892</v>
      </c>
      <c r="E1274" s="37">
        <v>2012.0</v>
      </c>
      <c r="F1274" s="37" t="s">
        <v>893</v>
      </c>
      <c r="G1274" s="37" t="s">
        <v>894</v>
      </c>
      <c r="H1274" s="37" t="s">
        <v>84</v>
      </c>
      <c r="I1274" s="37" t="s">
        <v>816</v>
      </c>
      <c r="J1274" s="37">
        <v>2015.0</v>
      </c>
      <c r="K1274" s="44">
        <v>163.0</v>
      </c>
      <c r="L1274" s="37">
        <v>2007.0</v>
      </c>
      <c r="M1274" s="37" t="s">
        <v>899</v>
      </c>
      <c r="P1274" s="37">
        <v>-1.1</v>
      </c>
      <c r="Q1274" s="37">
        <v>2.0</v>
      </c>
      <c r="AA1274" s="37">
        <v>1.0</v>
      </c>
      <c r="AE1274" s="37">
        <v>1.0</v>
      </c>
      <c r="AG1274" s="37">
        <v>1.0</v>
      </c>
      <c r="AL1274" s="44">
        <v>11.0</v>
      </c>
      <c r="AP1274" s="44">
        <v>26.0</v>
      </c>
      <c r="AT1274" s="44">
        <v>501.0</v>
      </c>
      <c r="BC1274" s="37">
        <v>1.0</v>
      </c>
      <c r="BK1274" s="37" t="s">
        <v>903</v>
      </c>
    </row>
    <row r="1275">
      <c r="A1275" s="37">
        <v>3017.0</v>
      </c>
      <c r="B1275" s="37" t="s">
        <v>891</v>
      </c>
      <c r="C1275" s="37" t="s">
        <v>86</v>
      </c>
      <c r="D1275" s="37" t="s">
        <v>892</v>
      </c>
      <c r="E1275" s="37">
        <v>2012.0</v>
      </c>
      <c r="F1275" s="37" t="s">
        <v>893</v>
      </c>
      <c r="G1275" s="37" t="s">
        <v>894</v>
      </c>
      <c r="H1275" s="37" t="s">
        <v>84</v>
      </c>
      <c r="I1275" s="37" t="s">
        <v>816</v>
      </c>
      <c r="J1275" s="37">
        <v>2015.0</v>
      </c>
      <c r="K1275" s="44">
        <v>434.0</v>
      </c>
      <c r="L1275" s="37">
        <v>2007.0</v>
      </c>
      <c r="M1275" s="37" t="s">
        <v>899</v>
      </c>
      <c r="P1275" s="37">
        <v>-1.1</v>
      </c>
      <c r="Q1275" s="37">
        <v>2.0</v>
      </c>
      <c r="AA1275" s="37">
        <v>1.0</v>
      </c>
      <c r="AL1275" s="44">
        <v>2.0</v>
      </c>
      <c r="AP1275" s="44">
        <v>10.0</v>
      </c>
      <c r="AT1275" s="44">
        <v>551.0</v>
      </c>
      <c r="BC1275" s="37">
        <v>1.0</v>
      </c>
      <c r="BD1275" s="37">
        <v>1.0</v>
      </c>
      <c r="BE1275" s="37">
        <v>1.0</v>
      </c>
      <c r="BK1275" s="37" t="s">
        <v>903</v>
      </c>
    </row>
    <row r="1276">
      <c r="A1276" s="37">
        <v>3017.0</v>
      </c>
      <c r="B1276" s="37" t="s">
        <v>891</v>
      </c>
      <c r="C1276" s="37" t="s">
        <v>86</v>
      </c>
      <c r="D1276" s="37" t="s">
        <v>892</v>
      </c>
      <c r="E1276" s="37">
        <v>2012.0</v>
      </c>
      <c r="F1276" s="37" t="s">
        <v>893</v>
      </c>
      <c r="G1276" s="37" t="s">
        <v>894</v>
      </c>
      <c r="H1276" s="37" t="s">
        <v>84</v>
      </c>
      <c r="I1276" s="37" t="s">
        <v>816</v>
      </c>
      <c r="J1276" s="37">
        <v>2015.0</v>
      </c>
      <c r="K1276" s="44">
        <v>689.0</v>
      </c>
      <c r="L1276" s="37">
        <v>2007.0</v>
      </c>
      <c r="M1276" s="37" t="s">
        <v>899</v>
      </c>
      <c r="P1276" s="37">
        <v>-1.1</v>
      </c>
      <c r="Q1276" s="37">
        <v>2.0</v>
      </c>
      <c r="AA1276" s="37">
        <v>1.0</v>
      </c>
      <c r="AG1276" s="37">
        <v>1.0</v>
      </c>
      <c r="AL1276" s="44">
        <v>1.0</v>
      </c>
      <c r="AP1276" s="44">
        <v>7.0</v>
      </c>
      <c r="AT1276" s="44">
        <v>489.0</v>
      </c>
      <c r="BC1276" s="37">
        <v>1.0</v>
      </c>
      <c r="BD1276" s="37">
        <v>1.0</v>
      </c>
      <c r="BE1276" s="37">
        <v>1.0</v>
      </c>
      <c r="BG1276" s="37">
        <v>1.0</v>
      </c>
      <c r="BK1276" s="37" t="s">
        <v>903</v>
      </c>
    </row>
    <row r="1277">
      <c r="A1277" s="37">
        <v>3017.0</v>
      </c>
      <c r="B1277" s="37" t="s">
        <v>891</v>
      </c>
      <c r="C1277" s="37" t="s">
        <v>86</v>
      </c>
      <c r="D1277" s="37" t="s">
        <v>892</v>
      </c>
      <c r="E1277" s="37">
        <v>2012.0</v>
      </c>
      <c r="F1277" s="37" t="s">
        <v>893</v>
      </c>
      <c r="G1277" s="37" t="s">
        <v>894</v>
      </c>
      <c r="H1277" s="37" t="s">
        <v>84</v>
      </c>
      <c r="I1277" s="37" t="s">
        <v>816</v>
      </c>
      <c r="J1277" s="37">
        <v>2015.0</v>
      </c>
      <c r="K1277" s="44">
        <v>506.0</v>
      </c>
      <c r="L1277" s="37">
        <v>2007.0</v>
      </c>
      <c r="M1277" s="37" t="s">
        <v>899</v>
      </c>
      <c r="P1277" s="37">
        <v>-1.1</v>
      </c>
      <c r="Q1277" s="37">
        <v>2.0</v>
      </c>
      <c r="AA1277" s="37">
        <v>1.0</v>
      </c>
      <c r="AE1277" s="37">
        <v>1.0</v>
      </c>
      <c r="AG1277" s="37">
        <v>1.0</v>
      </c>
      <c r="AL1277" s="44">
        <v>2.0</v>
      </c>
      <c r="AP1277" s="44">
        <v>9.0</v>
      </c>
      <c r="AT1277" s="44">
        <v>643.0</v>
      </c>
      <c r="BC1277" s="37">
        <v>1.0</v>
      </c>
      <c r="BD1277" s="37">
        <v>1.0</v>
      </c>
      <c r="BE1277" s="37">
        <v>1.0</v>
      </c>
      <c r="BG1277" s="37">
        <v>1.0</v>
      </c>
      <c r="BK1277" s="37" t="s">
        <v>903</v>
      </c>
    </row>
    <row r="1278">
      <c r="A1278" s="37">
        <v>3017.0</v>
      </c>
      <c r="B1278" s="37" t="s">
        <v>891</v>
      </c>
      <c r="C1278" s="37" t="s">
        <v>86</v>
      </c>
      <c r="D1278" s="37" t="s">
        <v>892</v>
      </c>
      <c r="E1278" s="37">
        <v>2012.0</v>
      </c>
      <c r="F1278" s="37" t="s">
        <v>893</v>
      </c>
      <c r="G1278" s="37" t="s">
        <v>894</v>
      </c>
      <c r="H1278" s="37" t="s">
        <v>84</v>
      </c>
      <c r="I1278" s="37" t="s">
        <v>816</v>
      </c>
      <c r="J1278" s="37">
        <v>2015.0</v>
      </c>
      <c r="K1278" s="44">
        <v>556.0</v>
      </c>
      <c r="L1278" s="37">
        <v>2007.0</v>
      </c>
      <c r="M1278" s="37" t="s">
        <v>899</v>
      </c>
      <c r="P1278" s="37">
        <v>-1.1</v>
      </c>
      <c r="Q1278" s="37">
        <v>2.0</v>
      </c>
      <c r="AA1278" s="37">
        <v>1.0</v>
      </c>
      <c r="AE1278" s="37">
        <v>1.0</v>
      </c>
      <c r="AG1278" s="37">
        <v>1.0</v>
      </c>
      <c r="AL1278" s="44">
        <v>2.0</v>
      </c>
      <c r="AP1278" s="44">
        <v>12.0</v>
      </c>
      <c r="AT1278" s="44">
        <v>757.0</v>
      </c>
      <c r="BC1278" s="37">
        <v>1.0</v>
      </c>
      <c r="BD1278" s="37">
        <v>1.0</v>
      </c>
      <c r="BE1278" s="37">
        <v>1.0</v>
      </c>
      <c r="BG1278" s="37">
        <v>1.0</v>
      </c>
      <c r="BK1278" s="37" t="s">
        <v>903</v>
      </c>
    </row>
    <row r="1279">
      <c r="A1279" s="47">
        <v>495.0</v>
      </c>
      <c r="B1279" s="40" t="s">
        <v>904</v>
      </c>
      <c r="C1279" s="40" t="s">
        <v>879</v>
      </c>
      <c r="D1279" s="48" t="s">
        <v>905</v>
      </c>
      <c r="E1279" s="40">
        <v>2019.0</v>
      </c>
      <c r="F1279" s="40" t="s">
        <v>906</v>
      </c>
      <c r="I1279" s="37" t="s">
        <v>816</v>
      </c>
      <c r="J1279" s="40">
        <v>2015.0</v>
      </c>
      <c r="K1279" s="40">
        <v>126.508479882498</v>
      </c>
      <c r="L1279" s="40">
        <v>2015.0</v>
      </c>
      <c r="M1279" s="40" t="s">
        <v>80</v>
      </c>
      <c r="P1279" s="40">
        <v>0.005</v>
      </c>
      <c r="Q1279" s="40">
        <v>0.9</v>
      </c>
      <c r="R1279" s="40">
        <v>1.0</v>
      </c>
      <c r="Z1279" s="40">
        <v>1.0</v>
      </c>
      <c r="AA1279" s="40">
        <v>1.0</v>
      </c>
      <c r="AB1279" s="40">
        <v>1.0</v>
      </c>
      <c r="AC1279" s="40">
        <v>1.0</v>
      </c>
      <c r="AJ1279" s="48">
        <v>4.26419325344692</v>
      </c>
      <c r="AK1279" s="49"/>
      <c r="AL1279" s="49"/>
      <c r="AM1279" s="49"/>
      <c r="AN1279" s="49"/>
      <c r="AO1279" s="49"/>
      <c r="AP1279" s="48">
        <v>126.508479882498</v>
      </c>
      <c r="AQ1279" s="49"/>
      <c r="AR1279" s="49"/>
      <c r="AS1279" s="49"/>
      <c r="AT1279" s="49"/>
      <c r="AU1279" s="49"/>
      <c r="AV1279" s="49"/>
      <c r="AW1279" s="48">
        <v>141.293160532358</v>
      </c>
      <c r="AX1279" s="49"/>
      <c r="AY1279" s="49"/>
      <c r="AZ1279" s="49"/>
      <c r="BA1279" s="49"/>
      <c r="BB1279" s="49"/>
      <c r="BC1279" s="49"/>
      <c r="BD1279" s="49"/>
      <c r="BE1279" s="49"/>
      <c r="BF1279" s="49"/>
      <c r="BH1279" s="49"/>
      <c r="BI1279" s="49"/>
      <c r="BJ1279" s="50">
        <v>1.0</v>
      </c>
      <c r="BK1279" s="50" t="s">
        <v>264</v>
      </c>
      <c r="BL1279" s="49"/>
      <c r="BM1279" s="49"/>
      <c r="BN1279" s="49"/>
    </row>
    <row r="1280">
      <c r="A1280" s="51">
        <v>495.0</v>
      </c>
      <c r="B1280" s="52" t="s">
        <v>904</v>
      </c>
      <c r="C1280" s="52" t="s">
        <v>879</v>
      </c>
      <c r="D1280" s="53" t="s">
        <v>905</v>
      </c>
      <c r="E1280" s="51">
        <v>2019.0</v>
      </c>
      <c r="F1280" s="54" t="s">
        <v>906</v>
      </c>
      <c r="G1280" s="55"/>
      <c r="H1280" s="55"/>
      <c r="I1280" s="37" t="s">
        <v>816</v>
      </c>
      <c r="J1280" s="51">
        <v>2015.0</v>
      </c>
      <c r="K1280" s="56">
        <v>189.574436678511</v>
      </c>
      <c r="L1280" s="51">
        <v>2015.0</v>
      </c>
      <c r="M1280" s="52" t="s">
        <v>80</v>
      </c>
      <c r="N1280" s="52"/>
      <c r="O1280" s="52"/>
      <c r="P1280" s="56">
        <v>0.0025</v>
      </c>
      <c r="Q1280" s="51">
        <v>0.9</v>
      </c>
      <c r="R1280" s="51">
        <v>1.0</v>
      </c>
      <c r="S1280" s="52"/>
      <c r="T1280" s="52"/>
      <c r="U1280" s="52"/>
      <c r="V1280" s="52"/>
      <c r="W1280" s="52"/>
      <c r="X1280" s="52"/>
      <c r="Y1280" s="52"/>
      <c r="Z1280" s="51">
        <v>1.0</v>
      </c>
      <c r="AA1280" s="51">
        <v>1.0</v>
      </c>
      <c r="AB1280" s="51">
        <v>1.0</v>
      </c>
      <c r="AC1280" s="51">
        <v>1.0</v>
      </c>
      <c r="AD1280" s="52"/>
      <c r="AE1280" s="52"/>
      <c r="AF1280" s="52"/>
      <c r="AG1280" s="52"/>
      <c r="AH1280" s="52"/>
      <c r="AI1280" s="52"/>
      <c r="AJ1280" s="57"/>
      <c r="AK1280" s="52"/>
      <c r="AL1280" s="52"/>
      <c r="AM1280" s="52"/>
      <c r="AN1280" s="52"/>
      <c r="AO1280" s="52"/>
      <c r="AP1280" s="58">
        <v>189.574436678511</v>
      </c>
      <c r="AQ1280" s="52"/>
      <c r="AR1280" s="52"/>
      <c r="AS1280" s="52"/>
      <c r="AT1280" s="52"/>
      <c r="AU1280" s="52"/>
      <c r="AV1280" s="52"/>
      <c r="AW1280" s="57"/>
      <c r="AX1280" s="52"/>
      <c r="AY1280" s="52"/>
      <c r="AZ1280" s="52"/>
      <c r="BA1280" s="52"/>
      <c r="BB1280" s="52"/>
      <c r="BC1280" s="52"/>
      <c r="BD1280" s="52"/>
      <c r="BE1280" s="52"/>
      <c r="BF1280" s="52"/>
      <c r="BG1280" s="52"/>
      <c r="BH1280" s="52"/>
      <c r="BI1280" s="59">
        <v>1.0</v>
      </c>
      <c r="BJ1280" s="60"/>
      <c r="BK1280" s="61" t="s">
        <v>907</v>
      </c>
      <c r="BL1280" s="52"/>
      <c r="BM1280" s="52"/>
      <c r="BN1280" s="52"/>
      <c r="BO1280" s="52"/>
      <c r="BP1280" s="52"/>
      <c r="BQ1280" s="52"/>
      <c r="BR1280" s="52"/>
      <c r="BS1280" s="52"/>
      <c r="BT1280" s="52"/>
      <c r="BU1280" s="52"/>
      <c r="BV1280" s="52"/>
      <c r="BW1280" s="52"/>
      <c r="BX1280" s="52"/>
      <c r="BY1280" s="52"/>
      <c r="BZ1280" s="52"/>
      <c r="CA1280" s="52"/>
      <c r="CB1280" s="52"/>
      <c r="CC1280" s="52"/>
      <c r="CD1280" s="52"/>
    </row>
    <row r="1281">
      <c r="A1281" s="51">
        <v>495.0</v>
      </c>
      <c r="B1281" s="52" t="s">
        <v>904</v>
      </c>
      <c r="C1281" s="52" t="s">
        <v>879</v>
      </c>
      <c r="D1281" s="53" t="s">
        <v>905</v>
      </c>
      <c r="E1281" s="51">
        <v>2019.0</v>
      </c>
      <c r="F1281" s="54" t="s">
        <v>906</v>
      </c>
      <c r="G1281" s="55"/>
      <c r="H1281" s="55"/>
      <c r="I1281" s="37" t="s">
        <v>816</v>
      </c>
      <c r="J1281" s="51">
        <v>2015.0</v>
      </c>
      <c r="K1281" s="56">
        <v>57.8856232350869</v>
      </c>
      <c r="L1281" s="51">
        <v>2015.0</v>
      </c>
      <c r="M1281" s="52" t="s">
        <v>80</v>
      </c>
      <c r="N1281" s="52"/>
      <c r="O1281" s="52"/>
      <c r="P1281" s="56">
        <v>0.0075</v>
      </c>
      <c r="Q1281" s="51">
        <v>0.9</v>
      </c>
      <c r="R1281" s="51">
        <v>1.0</v>
      </c>
      <c r="S1281" s="52"/>
      <c r="T1281" s="52"/>
      <c r="U1281" s="52"/>
      <c r="V1281" s="52"/>
      <c r="W1281" s="52"/>
      <c r="X1281" s="52"/>
      <c r="Y1281" s="52"/>
      <c r="Z1281" s="51">
        <v>1.0</v>
      </c>
      <c r="AA1281" s="51">
        <v>1.0</v>
      </c>
      <c r="AB1281" s="51">
        <v>1.0</v>
      </c>
      <c r="AC1281" s="51">
        <v>1.0</v>
      </c>
      <c r="AD1281" s="52"/>
      <c r="AE1281" s="52"/>
      <c r="AF1281" s="52"/>
      <c r="AG1281" s="52"/>
      <c r="AH1281" s="52"/>
      <c r="AI1281" s="52"/>
      <c r="AJ1281" s="57"/>
      <c r="AK1281" s="52"/>
      <c r="AL1281" s="52"/>
      <c r="AM1281" s="52"/>
      <c r="AN1281" s="52"/>
      <c r="AO1281" s="52"/>
      <c r="AP1281" s="56">
        <v>57.8856232350869</v>
      </c>
      <c r="AQ1281" s="52"/>
      <c r="AR1281" s="52"/>
      <c r="AS1281" s="52"/>
      <c r="AT1281" s="52"/>
      <c r="AU1281" s="52"/>
      <c r="AV1281" s="52"/>
      <c r="AW1281" s="57"/>
      <c r="AX1281" s="52"/>
      <c r="AY1281" s="52"/>
      <c r="AZ1281" s="52"/>
      <c r="BA1281" s="52"/>
      <c r="BB1281" s="52"/>
      <c r="BC1281" s="52"/>
      <c r="BD1281" s="52"/>
      <c r="BE1281" s="52"/>
      <c r="BF1281" s="52"/>
      <c r="BG1281" s="52"/>
      <c r="BH1281" s="52"/>
      <c r="BI1281" s="59">
        <v>1.0</v>
      </c>
      <c r="BJ1281" s="60"/>
      <c r="BK1281" s="61" t="s">
        <v>907</v>
      </c>
      <c r="BL1281" s="52"/>
      <c r="BM1281" s="52"/>
      <c r="BN1281" s="52"/>
      <c r="BO1281" s="52"/>
      <c r="BP1281" s="52"/>
      <c r="BQ1281" s="52"/>
      <c r="BR1281" s="52"/>
      <c r="BS1281" s="52"/>
      <c r="BT1281" s="52"/>
      <c r="BU1281" s="52"/>
      <c r="BV1281" s="52"/>
      <c r="BW1281" s="52"/>
      <c r="BX1281" s="52"/>
      <c r="BY1281" s="52"/>
      <c r="BZ1281" s="52"/>
      <c r="CA1281" s="52"/>
      <c r="CB1281" s="52"/>
      <c r="CC1281" s="52"/>
      <c r="CD1281" s="52"/>
    </row>
    <row r="1282">
      <c r="A1282" s="47">
        <v>2914.0</v>
      </c>
      <c r="B1282" s="40" t="s">
        <v>908</v>
      </c>
      <c r="C1282" s="40" t="s">
        <v>879</v>
      </c>
      <c r="D1282" s="47" t="s">
        <v>909</v>
      </c>
      <c r="E1282" s="40">
        <v>2013.0</v>
      </c>
      <c r="F1282" s="40" t="s">
        <v>910</v>
      </c>
      <c r="G1282" s="40" t="s">
        <v>911</v>
      </c>
      <c r="H1282" s="40" t="s">
        <v>911</v>
      </c>
      <c r="I1282" s="37" t="s">
        <v>816</v>
      </c>
      <c r="J1282" s="40">
        <v>2015.0</v>
      </c>
      <c r="K1282" s="40">
        <v>12.7</v>
      </c>
      <c r="L1282" s="40">
        <v>2010.0</v>
      </c>
      <c r="M1282" s="40" t="s">
        <v>80</v>
      </c>
      <c r="P1282" s="40">
        <v>0.015</v>
      </c>
      <c r="Q1282" s="40">
        <v>2.0</v>
      </c>
      <c r="AJ1282" s="49"/>
      <c r="AK1282" s="49"/>
      <c r="AL1282" s="49"/>
      <c r="AM1282" s="49"/>
      <c r="AN1282" s="49"/>
      <c r="AO1282" s="49"/>
      <c r="AP1282" s="50">
        <v>12.7</v>
      </c>
      <c r="AQ1282" s="49"/>
      <c r="AR1282" s="49"/>
      <c r="AS1282" s="49"/>
      <c r="AT1282" s="49"/>
      <c r="AU1282" s="49"/>
      <c r="AV1282" s="49"/>
      <c r="AW1282" s="49"/>
      <c r="AX1282" s="49"/>
      <c r="AY1282" s="49"/>
      <c r="AZ1282" s="49"/>
      <c r="BA1282" s="49"/>
      <c r="BB1282" s="49"/>
      <c r="BC1282" s="49"/>
      <c r="BD1282" s="49"/>
      <c r="BE1282" s="49"/>
      <c r="BF1282" s="49"/>
      <c r="BH1282" s="49"/>
      <c r="BI1282" s="49"/>
      <c r="BJ1282" s="49"/>
      <c r="BK1282" s="50" t="s">
        <v>134</v>
      </c>
      <c r="BL1282" s="49"/>
      <c r="BM1282" s="49"/>
      <c r="BN1282" s="49"/>
    </row>
    <row r="1283">
      <c r="A1283" s="47">
        <v>2914.0</v>
      </c>
      <c r="B1283" s="40" t="s">
        <v>908</v>
      </c>
      <c r="C1283" s="40" t="s">
        <v>879</v>
      </c>
      <c r="D1283" s="47" t="s">
        <v>909</v>
      </c>
      <c r="E1283" s="40">
        <v>2013.0</v>
      </c>
      <c r="F1283" s="40" t="s">
        <v>910</v>
      </c>
      <c r="G1283" s="40" t="s">
        <v>911</v>
      </c>
      <c r="H1283" s="40" t="s">
        <v>911</v>
      </c>
      <c r="I1283" s="37" t="s">
        <v>816</v>
      </c>
      <c r="J1283" s="40">
        <v>2015.0</v>
      </c>
      <c r="K1283" s="62">
        <v>48.03</v>
      </c>
      <c r="L1283" s="40">
        <v>2010.0</v>
      </c>
      <c r="M1283" s="40" t="s">
        <v>80</v>
      </c>
      <c r="P1283" s="40">
        <v>0.0031</v>
      </c>
      <c r="Q1283" s="40">
        <v>1.3</v>
      </c>
      <c r="AC1283" s="40">
        <v>1.0</v>
      </c>
      <c r="AJ1283" s="49"/>
      <c r="AK1283" s="49"/>
      <c r="AL1283" s="49"/>
      <c r="AM1283" s="49"/>
      <c r="AN1283" s="49"/>
      <c r="AO1283" s="49"/>
      <c r="AP1283" s="62">
        <v>48.03</v>
      </c>
      <c r="AQ1283" s="49"/>
      <c r="AR1283" s="49"/>
      <c r="AS1283" s="49"/>
      <c r="AT1283" s="49"/>
      <c r="AU1283" s="49"/>
      <c r="AV1283" s="49"/>
      <c r="AW1283" s="49"/>
      <c r="AX1283" s="49"/>
      <c r="AY1283" s="49"/>
      <c r="AZ1283" s="49"/>
      <c r="BA1283" s="49"/>
      <c r="BB1283" s="49"/>
      <c r="BC1283" s="49"/>
      <c r="BD1283" s="49"/>
      <c r="BE1283" s="49"/>
      <c r="BF1283" s="49"/>
      <c r="BH1283" s="50">
        <v>1.0</v>
      </c>
      <c r="BI1283" s="50">
        <v>1.0</v>
      </c>
      <c r="BJ1283" s="49"/>
      <c r="BK1283" s="50" t="s">
        <v>134</v>
      </c>
      <c r="BL1283" s="49"/>
      <c r="BM1283" s="49"/>
      <c r="BN1283" s="49"/>
    </row>
    <row r="1284">
      <c r="A1284" s="47">
        <v>2914.0</v>
      </c>
      <c r="B1284" s="40" t="s">
        <v>908</v>
      </c>
      <c r="C1284" s="40" t="s">
        <v>879</v>
      </c>
      <c r="D1284" s="47" t="s">
        <v>909</v>
      </c>
      <c r="E1284" s="40">
        <v>2013.0</v>
      </c>
      <c r="F1284" s="40" t="s">
        <v>910</v>
      </c>
      <c r="G1284" s="40" t="s">
        <v>911</v>
      </c>
      <c r="H1284" s="40" t="s">
        <v>911</v>
      </c>
      <c r="I1284" s="37" t="s">
        <v>816</v>
      </c>
      <c r="J1284" s="40">
        <v>2015.0</v>
      </c>
      <c r="K1284" s="62">
        <v>57.49</v>
      </c>
      <c r="L1284" s="40">
        <v>2010.0</v>
      </c>
      <c r="M1284" s="40" t="s">
        <v>80</v>
      </c>
      <c r="P1284" s="40">
        <v>0.0113</v>
      </c>
      <c r="Q1284" s="40">
        <v>1.5</v>
      </c>
      <c r="AC1284" s="40">
        <v>1.0</v>
      </c>
      <c r="AJ1284" s="49"/>
      <c r="AK1284" s="49"/>
      <c r="AL1284" s="49"/>
      <c r="AM1284" s="49"/>
      <c r="AN1284" s="49"/>
      <c r="AO1284" s="49"/>
      <c r="AP1284" s="62">
        <v>57.49</v>
      </c>
      <c r="AQ1284" s="49"/>
      <c r="AR1284" s="49"/>
      <c r="AS1284" s="49"/>
      <c r="AT1284" s="49"/>
      <c r="AU1284" s="49"/>
      <c r="AV1284" s="49"/>
      <c r="AW1284" s="50">
        <v>165.73</v>
      </c>
      <c r="AX1284" s="49"/>
      <c r="AY1284" s="49"/>
      <c r="AZ1284" s="49"/>
      <c r="BA1284" s="49"/>
      <c r="BB1284" s="49"/>
      <c r="BC1284" s="49"/>
      <c r="BD1284" s="49"/>
      <c r="BE1284" s="49"/>
      <c r="BF1284" s="49"/>
      <c r="BH1284" s="50">
        <v>1.0</v>
      </c>
      <c r="BI1284" s="50">
        <v>1.0</v>
      </c>
      <c r="BJ1284" s="50">
        <v>1.0</v>
      </c>
      <c r="BK1284" s="50" t="s">
        <v>141</v>
      </c>
      <c r="BL1284" s="49"/>
      <c r="BM1284" s="50" t="s">
        <v>912</v>
      </c>
      <c r="BN1284" s="49"/>
    </row>
    <row r="1285">
      <c r="A1285" s="47">
        <v>2914.0</v>
      </c>
      <c r="B1285" s="40" t="s">
        <v>908</v>
      </c>
      <c r="C1285" s="40" t="s">
        <v>879</v>
      </c>
      <c r="D1285" s="47" t="s">
        <v>909</v>
      </c>
      <c r="E1285" s="40">
        <v>2013.0</v>
      </c>
      <c r="F1285" s="40" t="s">
        <v>910</v>
      </c>
      <c r="G1285" s="40" t="s">
        <v>911</v>
      </c>
      <c r="H1285" s="40" t="s">
        <v>911</v>
      </c>
      <c r="I1285" s="37" t="s">
        <v>816</v>
      </c>
      <c r="J1285" s="40">
        <v>2015.0</v>
      </c>
      <c r="K1285" s="62">
        <v>71.73</v>
      </c>
      <c r="L1285" s="40">
        <v>2010.0</v>
      </c>
      <c r="M1285" s="40" t="s">
        <v>80</v>
      </c>
      <c r="P1285" s="40">
        <v>0.0113</v>
      </c>
      <c r="Q1285" s="40">
        <v>2.0</v>
      </c>
      <c r="AC1285" s="40">
        <v>1.0</v>
      </c>
      <c r="AJ1285" s="49"/>
      <c r="AK1285" s="49"/>
      <c r="AL1285" s="49"/>
      <c r="AM1285" s="49"/>
      <c r="AN1285" s="49"/>
      <c r="AO1285" s="49"/>
      <c r="AP1285" s="62">
        <v>71.73</v>
      </c>
      <c r="AQ1285" s="49"/>
      <c r="AR1285" s="49"/>
      <c r="AS1285" s="49"/>
      <c r="AT1285" s="49"/>
      <c r="AU1285" s="49"/>
      <c r="AV1285" s="49"/>
      <c r="AW1285" s="49"/>
      <c r="AX1285" s="49"/>
      <c r="AY1285" s="49"/>
      <c r="AZ1285" s="49"/>
      <c r="BA1285" s="49"/>
      <c r="BB1285" s="49"/>
      <c r="BC1285" s="49"/>
      <c r="BD1285" s="49"/>
      <c r="BE1285" s="49"/>
      <c r="BF1285" s="49"/>
      <c r="BH1285" s="50">
        <v>1.0</v>
      </c>
      <c r="BI1285" s="50">
        <v>1.0</v>
      </c>
      <c r="BJ1285" s="50">
        <v>1.0</v>
      </c>
      <c r="BK1285" s="50" t="s">
        <v>141</v>
      </c>
      <c r="BL1285" s="49"/>
      <c r="BM1285" s="49"/>
      <c r="BN1285" s="49"/>
    </row>
    <row r="1286">
      <c r="A1286" s="63">
        <v>368.0</v>
      </c>
      <c r="B1286" s="40" t="s">
        <v>913</v>
      </c>
      <c r="C1286" s="40" t="s">
        <v>879</v>
      </c>
      <c r="D1286" s="48" t="s">
        <v>914</v>
      </c>
      <c r="E1286" s="40">
        <v>2021.0</v>
      </c>
      <c r="F1286" s="40" t="s">
        <v>915</v>
      </c>
      <c r="G1286" s="40" t="s">
        <v>119</v>
      </c>
      <c r="I1286" s="37" t="s">
        <v>816</v>
      </c>
      <c r="AJ1286" s="49"/>
      <c r="AK1286" s="49"/>
      <c r="AL1286" s="49"/>
      <c r="AM1286" s="49"/>
      <c r="AN1286" s="49"/>
      <c r="AO1286" s="49"/>
      <c r="AP1286" s="49"/>
      <c r="AQ1286" s="49"/>
      <c r="AR1286" s="49"/>
      <c r="AS1286" s="49"/>
      <c r="AT1286" s="49"/>
      <c r="AU1286" s="49"/>
      <c r="AV1286" s="49"/>
      <c r="AW1286" s="49"/>
      <c r="AX1286" s="49"/>
      <c r="AY1286" s="49"/>
      <c r="AZ1286" s="49"/>
      <c r="BA1286" s="49"/>
      <c r="BB1286" s="49"/>
      <c r="BC1286" s="49"/>
      <c r="BD1286" s="49"/>
      <c r="BE1286" s="49"/>
      <c r="BF1286" s="49"/>
      <c r="BH1286" s="49"/>
      <c r="BI1286" s="49"/>
      <c r="BJ1286" s="49"/>
      <c r="BK1286" s="49"/>
      <c r="BL1286" s="49"/>
      <c r="BM1286" s="49"/>
      <c r="BN1286" s="49"/>
    </row>
    <row r="1287">
      <c r="A1287" s="37">
        <v>1214.0</v>
      </c>
      <c r="B1287" s="37" t="s">
        <v>916</v>
      </c>
      <c r="C1287" s="45" t="s">
        <v>86</v>
      </c>
      <c r="D1287" s="37" t="s">
        <v>280</v>
      </c>
      <c r="E1287" s="37">
        <v>2018.0</v>
      </c>
      <c r="F1287" s="37" t="s">
        <v>917</v>
      </c>
      <c r="H1287" s="37" t="s">
        <v>261</v>
      </c>
      <c r="I1287" s="37" t="s">
        <v>816</v>
      </c>
      <c r="J1287" s="37">
        <v>2015.0</v>
      </c>
      <c r="K1287" s="37">
        <v>12.0</v>
      </c>
      <c r="L1287" s="37">
        <v>2010.0</v>
      </c>
      <c r="M1287" s="40" t="s">
        <v>80</v>
      </c>
      <c r="P1287" s="40">
        <v>1.5</v>
      </c>
      <c r="Q1287" s="40">
        <v>1.45</v>
      </c>
      <c r="BK1287" s="40" t="s">
        <v>918</v>
      </c>
    </row>
    <row r="1288">
      <c r="A1288" s="37">
        <v>1214.0</v>
      </c>
      <c r="B1288" s="37" t="s">
        <v>916</v>
      </c>
      <c r="C1288" s="45" t="s">
        <v>86</v>
      </c>
      <c r="D1288" s="37" t="s">
        <v>280</v>
      </c>
      <c r="E1288" s="37">
        <v>2018.0</v>
      </c>
      <c r="F1288" s="37" t="s">
        <v>917</v>
      </c>
      <c r="H1288" s="37" t="s">
        <v>261</v>
      </c>
      <c r="I1288" s="37" t="s">
        <v>816</v>
      </c>
      <c r="J1288" s="40">
        <v>2050.0</v>
      </c>
      <c r="K1288" s="38">
        <f>K1287*(1.02^35)</f>
        <v>23.99867463</v>
      </c>
      <c r="L1288" s="37">
        <v>2010.0</v>
      </c>
      <c r="M1288" s="40" t="s">
        <v>80</v>
      </c>
      <c r="P1288" s="40">
        <v>1.5</v>
      </c>
      <c r="Q1288" s="40">
        <v>1.45</v>
      </c>
      <c r="BK1288" s="40" t="s">
        <v>918</v>
      </c>
      <c r="BM1288" s="40" t="s">
        <v>919</v>
      </c>
    </row>
    <row r="1289">
      <c r="A1289" s="37">
        <v>1214.0</v>
      </c>
      <c r="B1289" s="37" t="s">
        <v>916</v>
      </c>
      <c r="C1289" s="45" t="s">
        <v>86</v>
      </c>
      <c r="D1289" s="37" t="s">
        <v>280</v>
      </c>
      <c r="E1289" s="37">
        <v>2018.0</v>
      </c>
      <c r="F1289" s="37" t="s">
        <v>917</v>
      </c>
      <c r="H1289" s="37" t="s">
        <v>261</v>
      </c>
      <c r="I1289" s="37" t="s">
        <v>816</v>
      </c>
      <c r="J1289" s="40">
        <v>2100.0</v>
      </c>
      <c r="K1289" s="38">
        <f>K1287*(1.02^85)</f>
        <v>64.59454535</v>
      </c>
      <c r="L1289" s="37">
        <v>2010.0</v>
      </c>
      <c r="M1289" s="40" t="s">
        <v>80</v>
      </c>
      <c r="P1289" s="40">
        <v>1.5</v>
      </c>
      <c r="Q1289" s="40">
        <v>1.45</v>
      </c>
      <c r="AJ1289" s="49"/>
      <c r="AK1289" s="49"/>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H1289" s="49"/>
      <c r="BI1289" s="49"/>
      <c r="BJ1289" s="49"/>
      <c r="BK1289" s="40" t="s">
        <v>918</v>
      </c>
      <c r="BL1289" s="49"/>
      <c r="BM1289" s="40" t="s">
        <v>919</v>
      </c>
      <c r="BN1289" s="49"/>
    </row>
    <row r="1290">
      <c r="A1290" s="37">
        <v>1214.0</v>
      </c>
      <c r="B1290" s="37" t="s">
        <v>916</v>
      </c>
      <c r="C1290" s="45" t="s">
        <v>86</v>
      </c>
      <c r="D1290" s="37" t="s">
        <v>280</v>
      </c>
      <c r="E1290" s="37">
        <v>2018.0</v>
      </c>
      <c r="F1290" s="37" t="s">
        <v>917</v>
      </c>
      <c r="H1290" s="37" t="s">
        <v>261</v>
      </c>
      <c r="I1290" s="37" t="s">
        <v>816</v>
      </c>
      <c r="J1290" s="37">
        <v>2015.0</v>
      </c>
      <c r="K1290" s="37">
        <v>34.0</v>
      </c>
      <c r="L1290" s="37">
        <v>2010.0</v>
      </c>
      <c r="M1290" s="40" t="s">
        <v>80</v>
      </c>
      <c r="P1290" s="40">
        <v>1.5</v>
      </c>
      <c r="Q1290" s="40">
        <v>1.45</v>
      </c>
      <c r="BK1290" s="40" t="s">
        <v>920</v>
      </c>
      <c r="BM1290" s="40" t="s">
        <v>921</v>
      </c>
    </row>
    <row r="1291">
      <c r="A1291" s="37">
        <v>1214.0</v>
      </c>
      <c r="B1291" s="37" t="s">
        <v>916</v>
      </c>
      <c r="C1291" s="45" t="s">
        <v>86</v>
      </c>
      <c r="D1291" s="37" t="s">
        <v>280</v>
      </c>
      <c r="E1291" s="37">
        <v>2018.0</v>
      </c>
      <c r="F1291" s="37" t="s">
        <v>917</v>
      </c>
      <c r="H1291" s="37" t="s">
        <v>261</v>
      </c>
      <c r="I1291" s="37" t="s">
        <v>816</v>
      </c>
      <c r="J1291" s="37">
        <v>2015.0</v>
      </c>
      <c r="K1291" s="38">
        <f>K1290*(1.02^35)</f>
        <v>67.99624479</v>
      </c>
      <c r="L1291" s="37">
        <v>2010.0</v>
      </c>
      <c r="M1291" s="40" t="s">
        <v>80</v>
      </c>
      <c r="P1291" s="40">
        <v>1.5</v>
      </c>
      <c r="Q1291" s="40">
        <v>1.45</v>
      </c>
      <c r="AJ1291" s="49"/>
      <c r="AK1291" s="49"/>
      <c r="AL1291" s="49"/>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H1291" s="49"/>
      <c r="BI1291" s="49"/>
      <c r="BJ1291" s="49"/>
      <c r="BK1291" s="40" t="s">
        <v>920</v>
      </c>
      <c r="BL1291" s="49"/>
      <c r="BM1291" s="40" t="s">
        <v>922</v>
      </c>
      <c r="BN1291" s="49"/>
    </row>
    <row r="1292">
      <c r="A1292" s="37">
        <v>1214.0</v>
      </c>
      <c r="B1292" s="37" t="s">
        <v>916</v>
      </c>
      <c r="C1292" s="45" t="s">
        <v>86</v>
      </c>
      <c r="D1292" s="37" t="s">
        <v>280</v>
      </c>
      <c r="E1292" s="37">
        <v>2018.0</v>
      </c>
      <c r="F1292" s="37" t="s">
        <v>917</v>
      </c>
      <c r="H1292" s="37" t="s">
        <v>261</v>
      </c>
      <c r="I1292" s="37" t="s">
        <v>816</v>
      </c>
      <c r="J1292" s="37">
        <v>2015.0</v>
      </c>
      <c r="K1292" s="38">
        <f>K1290*(1.02^85)</f>
        <v>183.0178785</v>
      </c>
      <c r="L1292" s="37">
        <v>2010.0</v>
      </c>
      <c r="M1292" s="40" t="s">
        <v>80</v>
      </c>
      <c r="P1292" s="40">
        <v>1.5</v>
      </c>
      <c r="Q1292" s="40">
        <v>1.45</v>
      </c>
      <c r="BK1292" s="40" t="s">
        <v>920</v>
      </c>
      <c r="BM1292" s="40" t="s">
        <v>922</v>
      </c>
    </row>
    <row r="1293">
      <c r="A1293" s="37">
        <v>2893.0</v>
      </c>
      <c r="B1293" s="37" t="s">
        <v>923</v>
      </c>
      <c r="C1293" s="37" t="s">
        <v>86</v>
      </c>
      <c r="D1293" s="37" t="s">
        <v>508</v>
      </c>
      <c r="E1293" s="37">
        <v>2013.0</v>
      </c>
      <c r="F1293" s="37" t="s">
        <v>924</v>
      </c>
      <c r="G1293" s="40" t="s">
        <v>925</v>
      </c>
      <c r="I1293" s="37" t="s">
        <v>816</v>
      </c>
      <c r="J1293" s="40">
        <v>2010.0</v>
      </c>
      <c r="K1293" s="37">
        <v>374.04</v>
      </c>
      <c r="L1293" s="40">
        <v>1995.0</v>
      </c>
      <c r="M1293" s="40" t="s">
        <v>319</v>
      </c>
      <c r="P1293" s="40">
        <v>0.1</v>
      </c>
      <c r="Q1293" s="40">
        <v>1.0</v>
      </c>
      <c r="BK1293" s="40" t="s">
        <v>324</v>
      </c>
    </row>
    <row r="1294">
      <c r="A1294" s="37">
        <v>2893.0</v>
      </c>
      <c r="B1294" s="37" t="s">
        <v>923</v>
      </c>
      <c r="C1294" s="37" t="s">
        <v>86</v>
      </c>
      <c r="D1294" s="37" t="s">
        <v>508</v>
      </c>
      <c r="E1294" s="37">
        <v>2013.0</v>
      </c>
      <c r="F1294" s="37" t="s">
        <v>924</v>
      </c>
      <c r="G1294" s="40" t="s">
        <v>925</v>
      </c>
      <c r="I1294" s="37" t="s">
        <v>816</v>
      </c>
      <c r="J1294" s="40">
        <v>2010.0</v>
      </c>
      <c r="K1294" s="37">
        <v>146.55</v>
      </c>
      <c r="L1294" s="40">
        <v>1995.0</v>
      </c>
      <c r="M1294" s="40" t="s">
        <v>319</v>
      </c>
      <c r="P1294" s="40">
        <v>0.1</v>
      </c>
      <c r="Q1294" s="40">
        <v>1.5</v>
      </c>
      <c r="BK1294" s="40" t="s">
        <v>324</v>
      </c>
    </row>
    <row r="1295">
      <c r="A1295" s="37">
        <v>2893.0</v>
      </c>
      <c r="B1295" s="37" t="s">
        <v>923</v>
      </c>
      <c r="C1295" s="37" t="s">
        <v>86</v>
      </c>
      <c r="D1295" s="37" t="s">
        <v>508</v>
      </c>
      <c r="E1295" s="37">
        <v>2013.0</v>
      </c>
      <c r="F1295" s="37" t="s">
        <v>924</v>
      </c>
      <c r="G1295" s="40" t="s">
        <v>925</v>
      </c>
      <c r="I1295" s="37" t="s">
        <v>816</v>
      </c>
      <c r="J1295" s="40">
        <v>2010.0</v>
      </c>
      <c r="K1295" s="37">
        <v>62.07</v>
      </c>
      <c r="L1295" s="40">
        <v>1995.0</v>
      </c>
      <c r="M1295" s="40" t="s">
        <v>319</v>
      </c>
      <c r="P1295" s="40">
        <v>0.1</v>
      </c>
      <c r="Q1295" s="40">
        <v>2.0</v>
      </c>
      <c r="BK1295" s="40" t="s">
        <v>324</v>
      </c>
    </row>
    <row r="1296">
      <c r="A1296" s="37">
        <v>2893.0</v>
      </c>
      <c r="B1296" s="37" t="s">
        <v>923</v>
      </c>
      <c r="C1296" s="37" t="s">
        <v>86</v>
      </c>
      <c r="D1296" s="37" t="s">
        <v>508</v>
      </c>
      <c r="E1296" s="37">
        <v>2013.0</v>
      </c>
      <c r="F1296" s="37" t="s">
        <v>924</v>
      </c>
      <c r="G1296" s="40" t="s">
        <v>925</v>
      </c>
      <c r="I1296" s="37" t="s">
        <v>816</v>
      </c>
      <c r="J1296" s="40">
        <v>2010.0</v>
      </c>
      <c r="K1296" s="37">
        <v>103.16</v>
      </c>
      <c r="L1296" s="40">
        <v>1995.0</v>
      </c>
      <c r="M1296" s="40" t="s">
        <v>319</v>
      </c>
      <c r="P1296" s="40">
        <v>1.0</v>
      </c>
      <c r="Q1296" s="40">
        <v>1.0</v>
      </c>
      <c r="BK1296" s="40" t="s">
        <v>324</v>
      </c>
    </row>
    <row r="1297">
      <c r="A1297" s="37">
        <v>2893.0</v>
      </c>
      <c r="B1297" s="37" t="s">
        <v>923</v>
      </c>
      <c r="C1297" s="37" t="s">
        <v>86</v>
      </c>
      <c r="D1297" s="37" t="s">
        <v>508</v>
      </c>
      <c r="E1297" s="37">
        <v>2013.0</v>
      </c>
      <c r="F1297" s="37" t="s">
        <v>924</v>
      </c>
      <c r="G1297" s="40" t="s">
        <v>925</v>
      </c>
      <c r="I1297" s="37" t="s">
        <v>816</v>
      </c>
      <c r="J1297" s="40">
        <v>2010.0</v>
      </c>
      <c r="K1297" s="37">
        <v>45.12</v>
      </c>
      <c r="L1297" s="40">
        <v>1995.0</v>
      </c>
      <c r="M1297" s="40" t="s">
        <v>319</v>
      </c>
      <c r="P1297" s="40">
        <v>1.0</v>
      </c>
      <c r="Q1297" s="40">
        <v>1.5</v>
      </c>
      <c r="BK1297" s="40" t="s">
        <v>324</v>
      </c>
    </row>
    <row r="1298">
      <c r="A1298" s="37">
        <v>2893.0</v>
      </c>
      <c r="B1298" s="37" t="s">
        <v>923</v>
      </c>
      <c r="C1298" s="37" t="s">
        <v>86</v>
      </c>
      <c r="D1298" s="37" t="s">
        <v>508</v>
      </c>
      <c r="E1298" s="37">
        <v>2013.0</v>
      </c>
      <c r="F1298" s="37" t="s">
        <v>924</v>
      </c>
      <c r="G1298" s="40" t="s">
        <v>925</v>
      </c>
      <c r="I1298" s="37" t="s">
        <v>816</v>
      </c>
      <c r="J1298" s="40">
        <v>2010.0</v>
      </c>
      <c r="K1298" s="37">
        <v>20.26</v>
      </c>
      <c r="L1298" s="40">
        <v>1995.0</v>
      </c>
      <c r="M1298" s="40" t="s">
        <v>319</v>
      </c>
      <c r="P1298" s="40">
        <v>1.0</v>
      </c>
      <c r="Q1298" s="40">
        <v>2.0</v>
      </c>
      <c r="BK1298" s="40" t="s">
        <v>324</v>
      </c>
    </row>
    <row r="1299">
      <c r="A1299" s="37">
        <v>2893.0</v>
      </c>
      <c r="B1299" s="37" t="s">
        <v>923</v>
      </c>
      <c r="C1299" s="37" t="s">
        <v>86</v>
      </c>
      <c r="D1299" s="37" t="s">
        <v>508</v>
      </c>
      <c r="E1299" s="37">
        <v>2013.0</v>
      </c>
      <c r="F1299" s="37" t="s">
        <v>924</v>
      </c>
      <c r="G1299" s="40" t="s">
        <v>925</v>
      </c>
      <c r="I1299" s="37" t="s">
        <v>816</v>
      </c>
      <c r="J1299" s="40">
        <v>2010.0</v>
      </c>
      <c r="K1299" s="37">
        <v>10.02</v>
      </c>
      <c r="L1299" s="40">
        <v>1995.0</v>
      </c>
      <c r="M1299" s="40" t="s">
        <v>319</v>
      </c>
      <c r="P1299" s="40">
        <v>3.0</v>
      </c>
      <c r="Q1299" s="40">
        <v>1.0</v>
      </c>
      <c r="BK1299" s="40" t="s">
        <v>324</v>
      </c>
    </row>
    <row r="1300">
      <c r="A1300" s="37">
        <v>2893.0</v>
      </c>
      <c r="B1300" s="37" t="s">
        <v>923</v>
      </c>
      <c r="C1300" s="37" t="s">
        <v>86</v>
      </c>
      <c r="D1300" s="37" t="s">
        <v>508</v>
      </c>
      <c r="E1300" s="37">
        <v>2013.0</v>
      </c>
      <c r="F1300" s="37" t="s">
        <v>924</v>
      </c>
      <c r="G1300" s="40" t="s">
        <v>925</v>
      </c>
      <c r="I1300" s="37" t="s">
        <v>816</v>
      </c>
      <c r="J1300" s="40">
        <v>2010.0</v>
      </c>
      <c r="K1300" s="37">
        <v>3.87</v>
      </c>
      <c r="L1300" s="40">
        <v>1995.0</v>
      </c>
      <c r="M1300" s="40" t="s">
        <v>319</v>
      </c>
      <c r="P1300" s="40">
        <v>3.0</v>
      </c>
      <c r="Q1300" s="40">
        <v>1.5</v>
      </c>
      <c r="BK1300" s="40" t="s">
        <v>324</v>
      </c>
    </row>
    <row r="1301">
      <c r="A1301" s="37">
        <v>2893.0</v>
      </c>
      <c r="B1301" s="37" t="s">
        <v>923</v>
      </c>
      <c r="C1301" s="37" t="s">
        <v>86</v>
      </c>
      <c r="D1301" s="37" t="s">
        <v>508</v>
      </c>
      <c r="E1301" s="37">
        <v>2013.0</v>
      </c>
      <c r="F1301" s="37" t="s">
        <v>924</v>
      </c>
      <c r="G1301" s="40" t="s">
        <v>925</v>
      </c>
      <c r="I1301" s="37" t="s">
        <v>816</v>
      </c>
      <c r="J1301" s="40">
        <v>2010.0</v>
      </c>
      <c r="K1301" s="37">
        <v>0.71</v>
      </c>
      <c r="L1301" s="40">
        <v>1995.0</v>
      </c>
      <c r="M1301" s="40" t="s">
        <v>319</v>
      </c>
      <c r="P1301" s="40">
        <v>3.0</v>
      </c>
      <c r="Q1301" s="40">
        <v>2.0</v>
      </c>
      <c r="BK1301" s="40" t="s">
        <v>324</v>
      </c>
    </row>
    <row r="1302">
      <c r="A1302" s="37">
        <v>2893.0</v>
      </c>
      <c r="B1302" s="37" t="s">
        <v>923</v>
      </c>
      <c r="C1302" s="37" t="s">
        <v>86</v>
      </c>
      <c r="D1302" s="37" t="s">
        <v>508</v>
      </c>
      <c r="E1302" s="37">
        <v>2013.0</v>
      </c>
      <c r="F1302" s="37" t="s">
        <v>924</v>
      </c>
      <c r="G1302" s="40" t="s">
        <v>925</v>
      </c>
      <c r="I1302" s="37" t="s">
        <v>816</v>
      </c>
      <c r="J1302" s="40">
        <v>2010.0</v>
      </c>
      <c r="K1302" s="40">
        <v>51.0</v>
      </c>
      <c r="L1302" s="40">
        <v>1995.0</v>
      </c>
      <c r="M1302" s="40" t="s">
        <v>319</v>
      </c>
      <c r="P1302" s="40">
        <v>1.0</v>
      </c>
      <c r="Q1302" s="40">
        <v>1.5</v>
      </c>
      <c r="BK1302" s="40" t="s">
        <v>134</v>
      </c>
      <c r="BM1302" s="40" t="s">
        <v>926</v>
      </c>
    </row>
    <row r="1303">
      <c r="A1303" s="37">
        <v>2893.0</v>
      </c>
      <c r="B1303" s="37" t="s">
        <v>923</v>
      </c>
      <c r="C1303" s="37" t="s">
        <v>86</v>
      </c>
      <c r="D1303" s="37" t="s">
        <v>508</v>
      </c>
      <c r="E1303" s="37">
        <v>2013.0</v>
      </c>
      <c r="F1303" s="37" t="s">
        <v>924</v>
      </c>
      <c r="G1303" s="40" t="s">
        <v>925</v>
      </c>
      <c r="I1303" s="37" t="s">
        <v>816</v>
      </c>
      <c r="J1303" s="40">
        <v>2010.0</v>
      </c>
      <c r="K1303" s="37">
        <v>329.0</v>
      </c>
      <c r="L1303" s="40">
        <v>1995.0</v>
      </c>
      <c r="M1303" s="40" t="s">
        <v>319</v>
      </c>
      <c r="P1303" s="40">
        <v>1.0</v>
      </c>
      <c r="Q1303" s="40">
        <v>1.5</v>
      </c>
      <c r="V1303" s="40">
        <v>1.0</v>
      </c>
      <c r="AF1303" s="40">
        <v>1.0</v>
      </c>
      <c r="BK1303" s="40" t="s">
        <v>134</v>
      </c>
      <c r="BM1303" s="37" t="s">
        <v>927</v>
      </c>
    </row>
    <row r="1304">
      <c r="A1304" s="37">
        <v>2893.0</v>
      </c>
      <c r="B1304" s="37" t="s">
        <v>923</v>
      </c>
      <c r="C1304" s="37" t="s">
        <v>86</v>
      </c>
      <c r="D1304" s="37" t="s">
        <v>508</v>
      </c>
      <c r="E1304" s="37">
        <v>2013.0</v>
      </c>
      <c r="F1304" s="37" t="s">
        <v>924</v>
      </c>
      <c r="G1304" s="40" t="s">
        <v>925</v>
      </c>
      <c r="I1304" s="37" t="s">
        <v>816</v>
      </c>
      <c r="J1304" s="40">
        <v>2010.0</v>
      </c>
      <c r="K1304" s="37">
        <v>1368.212</v>
      </c>
      <c r="L1304" s="40">
        <v>1995.0</v>
      </c>
      <c r="M1304" s="40" t="s">
        <v>319</v>
      </c>
      <c r="P1304" s="40">
        <v>1.0</v>
      </c>
      <c r="Q1304" s="40">
        <v>1.5</v>
      </c>
      <c r="V1304" s="40">
        <v>1.0</v>
      </c>
      <c r="AF1304" s="40">
        <v>1.0</v>
      </c>
      <c r="AJ1304" s="40">
        <v>9.24</v>
      </c>
      <c r="AM1304" s="40">
        <v>21.76</v>
      </c>
      <c r="AN1304" s="40">
        <v>34.6245</v>
      </c>
      <c r="AO1304" s="40">
        <v>39.0225</v>
      </c>
      <c r="AP1304" s="40">
        <v>137.075</v>
      </c>
      <c r="AQ1304" s="40">
        <v>3090.4525</v>
      </c>
      <c r="AR1304" s="40">
        <v>3561.583</v>
      </c>
      <c r="AS1304" s="40">
        <v>5223.945</v>
      </c>
      <c r="AW1304" s="40">
        <v>5775.21</v>
      </c>
      <c r="BK1304" s="40" t="s">
        <v>134</v>
      </c>
      <c r="BM1304" s="40" t="s">
        <v>928</v>
      </c>
    </row>
    <row r="1305">
      <c r="A1305" s="37">
        <v>3771.0</v>
      </c>
      <c r="B1305" s="37" t="s">
        <v>929</v>
      </c>
      <c r="C1305" s="37" t="s">
        <v>86</v>
      </c>
      <c r="D1305" s="37" t="s">
        <v>930</v>
      </c>
      <c r="E1305" s="37">
        <v>2011.0</v>
      </c>
      <c r="F1305" s="37" t="s">
        <v>931</v>
      </c>
      <c r="H1305" s="37" t="s">
        <v>932</v>
      </c>
      <c r="I1305" s="37" t="s">
        <v>816</v>
      </c>
      <c r="J1305" s="40">
        <v>2010.0</v>
      </c>
      <c r="K1305" s="37">
        <v>20.0</v>
      </c>
      <c r="L1305" s="40">
        <v>2007.0</v>
      </c>
      <c r="M1305" s="37" t="s">
        <v>933</v>
      </c>
      <c r="O1305" s="40">
        <v>2.5</v>
      </c>
      <c r="Y1305" s="40">
        <v>1.0</v>
      </c>
      <c r="BK1305" s="40" t="s">
        <v>324</v>
      </c>
      <c r="BM1305" s="40" t="s">
        <v>934</v>
      </c>
    </row>
    <row r="1306">
      <c r="A1306" s="37">
        <v>3771.0</v>
      </c>
      <c r="B1306" s="37" t="s">
        <v>929</v>
      </c>
      <c r="C1306" s="37" t="s">
        <v>86</v>
      </c>
      <c r="D1306" s="37" t="s">
        <v>930</v>
      </c>
      <c r="E1306" s="37">
        <v>2011.0</v>
      </c>
      <c r="F1306" s="37" t="s">
        <v>931</v>
      </c>
      <c r="H1306" s="37" t="s">
        <v>133</v>
      </c>
      <c r="I1306" s="37" t="s">
        <v>816</v>
      </c>
      <c r="J1306" s="40">
        <v>2010.0</v>
      </c>
      <c r="K1306" s="37">
        <v>42.0</v>
      </c>
      <c r="L1306" s="40">
        <v>2007.0</v>
      </c>
      <c r="M1306" s="37" t="s">
        <v>933</v>
      </c>
      <c r="O1306" s="40">
        <v>2.5</v>
      </c>
      <c r="AJ1306" s="49"/>
      <c r="AK1306" s="49"/>
      <c r="AL1306" s="49"/>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H1306" s="49"/>
      <c r="BI1306" s="49"/>
      <c r="BJ1306" s="49"/>
      <c r="BK1306" s="40" t="s">
        <v>324</v>
      </c>
      <c r="BL1306" s="49"/>
      <c r="BM1306" s="40" t="s">
        <v>934</v>
      </c>
      <c r="BN1306" s="49"/>
    </row>
    <row r="1307">
      <c r="A1307" s="37">
        <v>3771.0</v>
      </c>
      <c r="B1307" s="37" t="s">
        <v>929</v>
      </c>
      <c r="C1307" s="37" t="s">
        <v>86</v>
      </c>
      <c r="D1307" s="37" t="s">
        <v>930</v>
      </c>
      <c r="E1307" s="37">
        <v>2011.0</v>
      </c>
      <c r="F1307" s="37" t="s">
        <v>931</v>
      </c>
      <c r="H1307" s="37" t="s">
        <v>935</v>
      </c>
      <c r="I1307" s="37" t="s">
        <v>816</v>
      </c>
      <c r="J1307" s="40">
        <v>2010.0</v>
      </c>
      <c r="K1307" s="37">
        <v>201.0</v>
      </c>
      <c r="L1307" s="40">
        <v>2007.0</v>
      </c>
      <c r="M1307" s="37" t="s">
        <v>933</v>
      </c>
      <c r="O1307" s="40">
        <v>2.5</v>
      </c>
      <c r="R1307" s="40">
        <v>1.0</v>
      </c>
      <c r="Y1307" s="40">
        <v>1.0</v>
      </c>
      <c r="AJ1307" s="49"/>
      <c r="AK1307" s="49"/>
      <c r="AL1307" s="49"/>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H1307" s="49"/>
      <c r="BI1307" s="49"/>
      <c r="BJ1307" s="49"/>
      <c r="BK1307" s="40" t="s">
        <v>324</v>
      </c>
      <c r="BL1307" s="49"/>
      <c r="BM1307" s="40" t="s">
        <v>934</v>
      </c>
      <c r="BN1307" s="49"/>
    </row>
    <row r="1308">
      <c r="A1308" s="37">
        <v>3771.0</v>
      </c>
      <c r="B1308" s="37" t="s">
        <v>929</v>
      </c>
      <c r="C1308" s="37" t="s">
        <v>86</v>
      </c>
      <c r="D1308" s="37" t="s">
        <v>930</v>
      </c>
      <c r="E1308" s="37">
        <v>2011.0</v>
      </c>
      <c r="F1308" s="37" t="s">
        <v>931</v>
      </c>
      <c r="H1308" s="37" t="s">
        <v>932</v>
      </c>
      <c r="I1308" s="37" t="s">
        <v>816</v>
      </c>
      <c r="J1308" s="40">
        <v>2010.0</v>
      </c>
      <c r="K1308" s="37">
        <v>11.0</v>
      </c>
      <c r="L1308" s="40">
        <v>2007.0</v>
      </c>
      <c r="M1308" s="37" t="s">
        <v>933</v>
      </c>
      <c r="O1308" s="40">
        <v>3.0</v>
      </c>
      <c r="Y1308" s="40">
        <v>1.0</v>
      </c>
      <c r="AJ1308" s="49"/>
      <c r="AK1308" s="49"/>
      <c r="AL1308" s="49"/>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H1308" s="49"/>
      <c r="BI1308" s="49"/>
      <c r="BJ1308" s="49"/>
      <c r="BK1308" s="40" t="s">
        <v>324</v>
      </c>
      <c r="BL1308" s="49"/>
      <c r="BM1308" s="40" t="s">
        <v>934</v>
      </c>
      <c r="BN1308" s="49"/>
    </row>
    <row r="1309">
      <c r="A1309" s="37">
        <v>3771.0</v>
      </c>
      <c r="B1309" s="37" t="s">
        <v>929</v>
      </c>
      <c r="C1309" s="37" t="s">
        <v>86</v>
      </c>
      <c r="D1309" s="37" t="s">
        <v>930</v>
      </c>
      <c r="E1309" s="37">
        <v>2011.0</v>
      </c>
      <c r="F1309" s="37" t="s">
        <v>931</v>
      </c>
      <c r="H1309" s="37" t="s">
        <v>133</v>
      </c>
      <c r="I1309" s="37" t="s">
        <v>816</v>
      </c>
      <c r="J1309" s="40">
        <v>2010.0</v>
      </c>
      <c r="K1309" s="37">
        <v>26.0</v>
      </c>
      <c r="L1309" s="40">
        <v>2007.0</v>
      </c>
      <c r="M1309" s="37" t="s">
        <v>933</v>
      </c>
      <c r="O1309" s="40">
        <v>3.0</v>
      </c>
      <c r="AJ1309" s="49"/>
      <c r="AK1309" s="49"/>
      <c r="AL1309" s="49"/>
      <c r="AM1309" s="49"/>
      <c r="AN1309" s="49"/>
      <c r="AO1309" s="49"/>
      <c r="AP1309" s="50">
        <v>21.0</v>
      </c>
      <c r="AQ1309" s="49"/>
      <c r="AR1309" s="49"/>
      <c r="AS1309" s="49"/>
      <c r="AT1309" s="50">
        <v>61.0</v>
      </c>
      <c r="AU1309" s="49"/>
      <c r="AV1309" s="49"/>
      <c r="AW1309" s="49"/>
      <c r="AX1309" s="49"/>
      <c r="AY1309" s="49"/>
      <c r="AZ1309" s="49"/>
      <c r="BA1309" s="49"/>
      <c r="BB1309" s="49"/>
      <c r="BC1309" s="49"/>
      <c r="BD1309" s="49"/>
      <c r="BE1309" s="49"/>
      <c r="BF1309" s="49"/>
      <c r="BH1309" s="49"/>
      <c r="BI1309" s="49"/>
      <c r="BJ1309" s="49"/>
      <c r="BK1309" s="40" t="s">
        <v>936</v>
      </c>
      <c r="BL1309" s="49"/>
      <c r="BM1309" s="40" t="s">
        <v>934</v>
      </c>
      <c r="BN1309" s="49"/>
    </row>
    <row r="1310">
      <c r="A1310" s="37">
        <v>3771.0</v>
      </c>
      <c r="B1310" s="37" t="s">
        <v>929</v>
      </c>
      <c r="C1310" s="37" t="s">
        <v>86</v>
      </c>
      <c r="D1310" s="37" t="s">
        <v>930</v>
      </c>
      <c r="E1310" s="37">
        <v>2011.0</v>
      </c>
      <c r="F1310" s="37" t="s">
        <v>931</v>
      </c>
      <c r="H1310" s="37" t="s">
        <v>935</v>
      </c>
      <c r="I1310" s="37" t="s">
        <v>816</v>
      </c>
      <c r="J1310" s="40">
        <v>2010.0</v>
      </c>
      <c r="K1310" s="37">
        <v>118.0</v>
      </c>
      <c r="L1310" s="40">
        <v>2007.0</v>
      </c>
      <c r="M1310" s="37" t="s">
        <v>933</v>
      </c>
      <c r="O1310" s="40">
        <v>3.0</v>
      </c>
      <c r="R1310" s="40">
        <v>1.0</v>
      </c>
      <c r="Y1310" s="40">
        <v>1.0</v>
      </c>
      <c r="AJ1310" s="49"/>
      <c r="AK1310" s="49"/>
      <c r="AL1310" s="49"/>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H1310" s="49"/>
      <c r="BI1310" s="49"/>
      <c r="BJ1310" s="49"/>
      <c r="BK1310" s="40" t="s">
        <v>324</v>
      </c>
      <c r="BL1310" s="49"/>
      <c r="BM1310" s="40" t="s">
        <v>934</v>
      </c>
      <c r="BN1310" s="49"/>
    </row>
    <row r="1311">
      <c r="A1311" s="37">
        <v>3771.0</v>
      </c>
      <c r="B1311" s="37" t="s">
        <v>929</v>
      </c>
      <c r="C1311" s="37" t="s">
        <v>86</v>
      </c>
      <c r="D1311" s="37" t="s">
        <v>930</v>
      </c>
      <c r="E1311" s="37">
        <v>2011.0</v>
      </c>
      <c r="F1311" s="37" t="s">
        <v>931</v>
      </c>
      <c r="H1311" s="37" t="s">
        <v>932</v>
      </c>
      <c r="I1311" s="37" t="s">
        <v>816</v>
      </c>
      <c r="J1311" s="40">
        <v>2010.0</v>
      </c>
      <c r="K1311" s="37">
        <v>2.0</v>
      </c>
      <c r="L1311" s="40">
        <v>2007.0</v>
      </c>
      <c r="M1311" s="37" t="s">
        <v>933</v>
      </c>
      <c r="O1311" s="40">
        <v>5.0</v>
      </c>
      <c r="Y1311" s="40">
        <v>1.0</v>
      </c>
      <c r="AJ1311" s="49"/>
      <c r="AK1311" s="49"/>
      <c r="AL1311" s="49"/>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H1311" s="49"/>
      <c r="BI1311" s="49"/>
      <c r="BJ1311" s="49"/>
      <c r="BK1311" s="40" t="s">
        <v>324</v>
      </c>
      <c r="BL1311" s="49"/>
      <c r="BM1311" s="40" t="s">
        <v>934</v>
      </c>
      <c r="BN1311" s="49"/>
    </row>
    <row r="1312">
      <c r="A1312" s="37">
        <v>3771.0</v>
      </c>
      <c r="B1312" s="37" t="s">
        <v>929</v>
      </c>
      <c r="C1312" s="37" t="s">
        <v>86</v>
      </c>
      <c r="D1312" s="37" t="s">
        <v>930</v>
      </c>
      <c r="E1312" s="37">
        <v>2011.0</v>
      </c>
      <c r="F1312" s="37" t="s">
        <v>931</v>
      </c>
      <c r="H1312" s="37" t="s">
        <v>133</v>
      </c>
      <c r="I1312" s="37" t="s">
        <v>816</v>
      </c>
      <c r="J1312" s="40">
        <v>2010.0</v>
      </c>
      <c r="K1312" s="37">
        <v>6.0</v>
      </c>
      <c r="L1312" s="40">
        <v>2007.0</v>
      </c>
      <c r="M1312" s="37" t="s">
        <v>933</v>
      </c>
      <c r="O1312" s="40">
        <v>5.0</v>
      </c>
      <c r="AJ1312" s="49"/>
      <c r="AK1312" s="49"/>
      <c r="AL1312" s="49"/>
      <c r="AM1312" s="49"/>
      <c r="AN1312" s="49"/>
      <c r="AO1312" s="49"/>
      <c r="AP1312" s="49"/>
      <c r="AQ1312" s="49"/>
      <c r="AR1312" s="49"/>
      <c r="AS1312" s="49"/>
      <c r="AT1312" s="49"/>
      <c r="AU1312" s="49"/>
      <c r="AV1312" s="49"/>
      <c r="AW1312" s="49"/>
      <c r="AX1312" s="49"/>
      <c r="AY1312" s="49"/>
      <c r="AZ1312" s="49"/>
      <c r="BA1312" s="49"/>
      <c r="BB1312" s="49"/>
      <c r="BC1312" s="49"/>
      <c r="BD1312" s="49"/>
      <c r="BE1312" s="49"/>
      <c r="BF1312" s="49"/>
      <c r="BH1312" s="49"/>
      <c r="BI1312" s="49"/>
      <c r="BJ1312" s="49"/>
      <c r="BK1312" s="40" t="s">
        <v>324</v>
      </c>
      <c r="BL1312" s="49"/>
      <c r="BM1312" s="40" t="s">
        <v>934</v>
      </c>
      <c r="BN1312" s="49"/>
    </row>
    <row r="1313">
      <c r="A1313" s="37">
        <v>3771.0</v>
      </c>
      <c r="B1313" s="37" t="s">
        <v>929</v>
      </c>
      <c r="C1313" s="37" t="s">
        <v>86</v>
      </c>
      <c r="D1313" s="37" t="s">
        <v>930</v>
      </c>
      <c r="E1313" s="37">
        <v>2011.0</v>
      </c>
      <c r="F1313" s="37" t="s">
        <v>931</v>
      </c>
      <c r="H1313" s="37" t="s">
        <v>935</v>
      </c>
      <c r="I1313" s="37" t="s">
        <v>816</v>
      </c>
      <c r="J1313" s="40">
        <v>2010.0</v>
      </c>
      <c r="K1313" s="37">
        <v>21.0</v>
      </c>
      <c r="L1313" s="40">
        <v>2007.0</v>
      </c>
      <c r="M1313" s="37" t="s">
        <v>933</v>
      </c>
      <c r="O1313" s="40">
        <v>5.0</v>
      </c>
      <c r="R1313" s="40">
        <v>1.0</v>
      </c>
      <c r="Y1313" s="40">
        <v>1.0</v>
      </c>
      <c r="AJ1313" s="49"/>
      <c r="AK1313" s="49"/>
      <c r="AL1313" s="49"/>
      <c r="AM1313" s="49"/>
      <c r="AN1313" s="49"/>
      <c r="AO1313" s="49"/>
      <c r="AP1313" s="49"/>
      <c r="AQ1313" s="49"/>
      <c r="AR1313" s="49"/>
      <c r="AS1313" s="49"/>
      <c r="AT1313" s="49"/>
      <c r="AU1313" s="49"/>
      <c r="AV1313" s="49"/>
      <c r="AW1313" s="49"/>
      <c r="AX1313" s="49"/>
      <c r="AY1313" s="49"/>
      <c r="AZ1313" s="49"/>
      <c r="BA1313" s="49"/>
      <c r="BB1313" s="49"/>
      <c r="BC1313" s="49"/>
      <c r="BD1313" s="49"/>
      <c r="BE1313" s="49"/>
      <c r="BF1313" s="49"/>
      <c r="BH1313" s="49"/>
      <c r="BI1313" s="49"/>
      <c r="BJ1313" s="49"/>
      <c r="BK1313" s="40" t="s">
        <v>324</v>
      </c>
      <c r="BL1313" s="49"/>
      <c r="BM1313" s="40" t="s">
        <v>934</v>
      </c>
      <c r="BN1313" s="49"/>
    </row>
    <row r="1314">
      <c r="A1314" s="37">
        <v>3771.0</v>
      </c>
      <c r="B1314" s="37" t="s">
        <v>929</v>
      </c>
      <c r="C1314" s="37" t="s">
        <v>86</v>
      </c>
      <c r="D1314" s="37" t="s">
        <v>930</v>
      </c>
      <c r="E1314" s="37">
        <v>2011.0</v>
      </c>
      <c r="F1314" s="37" t="s">
        <v>931</v>
      </c>
      <c r="H1314" s="37" t="s">
        <v>932</v>
      </c>
      <c r="I1314" s="37" t="s">
        <v>816</v>
      </c>
      <c r="J1314" s="40">
        <v>2010.0</v>
      </c>
      <c r="K1314" s="37">
        <v>24.0</v>
      </c>
      <c r="L1314" s="40">
        <v>2007.0</v>
      </c>
      <c r="M1314" s="37" t="s">
        <v>933</v>
      </c>
      <c r="O1314" s="40">
        <v>2.5</v>
      </c>
      <c r="Y1314" s="40">
        <v>1.0</v>
      </c>
      <c r="BK1314" s="40" t="s">
        <v>324</v>
      </c>
      <c r="BM1314" s="40" t="s">
        <v>937</v>
      </c>
    </row>
    <row r="1315">
      <c r="A1315" s="37">
        <v>3771.0</v>
      </c>
      <c r="B1315" s="37" t="s">
        <v>929</v>
      </c>
      <c r="C1315" s="37" t="s">
        <v>86</v>
      </c>
      <c r="D1315" s="37" t="s">
        <v>930</v>
      </c>
      <c r="E1315" s="37">
        <v>2011.0</v>
      </c>
      <c r="F1315" s="37" t="s">
        <v>931</v>
      </c>
      <c r="H1315" s="37" t="s">
        <v>133</v>
      </c>
      <c r="I1315" s="37" t="s">
        <v>816</v>
      </c>
      <c r="J1315" s="40">
        <v>2010.0</v>
      </c>
      <c r="K1315" s="37">
        <v>50.0</v>
      </c>
      <c r="L1315" s="40">
        <v>2007.0</v>
      </c>
      <c r="M1315" s="37" t="s">
        <v>933</v>
      </c>
      <c r="O1315" s="40">
        <v>2.5</v>
      </c>
      <c r="Y1315" s="40">
        <v>1.0</v>
      </c>
      <c r="AJ1315" s="49"/>
      <c r="AK1315" s="49"/>
      <c r="AL1315" s="49"/>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H1315" s="49"/>
      <c r="BI1315" s="49"/>
      <c r="BJ1315" s="49"/>
      <c r="BK1315" s="40" t="s">
        <v>324</v>
      </c>
      <c r="BL1315" s="49"/>
      <c r="BM1315" s="40" t="s">
        <v>937</v>
      </c>
      <c r="BN1315" s="49"/>
    </row>
    <row r="1316">
      <c r="A1316" s="37">
        <v>3771.0</v>
      </c>
      <c r="B1316" s="37" t="s">
        <v>929</v>
      </c>
      <c r="C1316" s="37" t="s">
        <v>86</v>
      </c>
      <c r="D1316" s="37" t="s">
        <v>930</v>
      </c>
      <c r="E1316" s="37">
        <v>2011.0</v>
      </c>
      <c r="F1316" s="37" t="s">
        <v>931</v>
      </c>
      <c r="H1316" s="37" t="s">
        <v>935</v>
      </c>
      <c r="I1316" s="37" t="s">
        <v>816</v>
      </c>
      <c r="J1316" s="40">
        <v>2010.0</v>
      </c>
      <c r="K1316" s="37">
        <v>206.0</v>
      </c>
      <c r="L1316" s="40">
        <v>2007.0</v>
      </c>
      <c r="M1316" s="37" t="s">
        <v>933</v>
      </c>
      <c r="O1316" s="40">
        <v>2.5</v>
      </c>
      <c r="R1316" s="40">
        <v>1.0</v>
      </c>
      <c r="Y1316" s="40">
        <v>1.0</v>
      </c>
      <c r="AJ1316" s="49"/>
      <c r="AK1316" s="49"/>
      <c r="AL1316" s="49"/>
      <c r="AM1316" s="49"/>
      <c r="AN1316" s="49"/>
      <c r="AO1316" s="49"/>
      <c r="AP1316" s="49"/>
      <c r="AQ1316" s="49"/>
      <c r="AR1316" s="49"/>
      <c r="AS1316" s="49"/>
      <c r="AT1316" s="49"/>
      <c r="AU1316" s="49"/>
      <c r="AV1316" s="49"/>
      <c r="AW1316" s="49"/>
      <c r="AX1316" s="49"/>
      <c r="AY1316" s="49"/>
      <c r="AZ1316" s="49"/>
      <c r="BA1316" s="49"/>
      <c r="BB1316" s="49"/>
      <c r="BC1316" s="49"/>
      <c r="BD1316" s="49"/>
      <c r="BE1316" s="49"/>
      <c r="BF1316" s="49"/>
      <c r="BH1316" s="49"/>
      <c r="BI1316" s="49"/>
      <c r="BJ1316" s="49"/>
      <c r="BK1316" s="40" t="s">
        <v>324</v>
      </c>
      <c r="BL1316" s="49"/>
      <c r="BM1316" s="40" t="s">
        <v>937</v>
      </c>
      <c r="BN1316" s="49"/>
    </row>
    <row r="1317">
      <c r="A1317" s="37">
        <v>3771.0</v>
      </c>
      <c r="B1317" s="37" t="s">
        <v>929</v>
      </c>
      <c r="C1317" s="37" t="s">
        <v>86</v>
      </c>
      <c r="D1317" s="37" t="s">
        <v>930</v>
      </c>
      <c r="E1317" s="37">
        <v>2011.0</v>
      </c>
      <c r="F1317" s="37" t="s">
        <v>931</v>
      </c>
      <c r="H1317" s="37" t="s">
        <v>932</v>
      </c>
      <c r="I1317" s="37" t="s">
        <v>816</v>
      </c>
      <c r="J1317" s="40">
        <v>2010.0</v>
      </c>
      <c r="K1317" s="37">
        <v>14.0</v>
      </c>
      <c r="L1317" s="40">
        <v>2007.0</v>
      </c>
      <c r="M1317" s="37" t="s">
        <v>933</v>
      </c>
      <c r="O1317" s="40">
        <v>3.0</v>
      </c>
      <c r="Y1317" s="40">
        <v>1.0</v>
      </c>
      <c r="AJ1317" s="49"/>
      <c r="AK1317" s="49"/>
      <c r="AL1317" s="49"/>
      <c r="AM1317" s="49"/>
      <c r="AN1317" s="49"/>
      <c r="AO1317" s="49"/>
      <c r="AP1317" s="49"/>
      <c r="AQ1317" s="49"/>
      <c r="AR1317" s="49"/>
      <c r="AS1317" s="49"/>
      <c r="AT1317" s="49"/>
      <c r="AU1317" s="49"/>
      <c r="AV1317" s="49"/>
      <c r="AW1317" s="49"/>
      <c r="AX1317" s="49"/>
      <c r="AY1317" s="49"/>
      <c r="AZ1317" s="49"/>
      <c r="BA1317" s="49"/>
      <c r="BB1317" s="49"/>
      <c r="BC1317" s="49"/>
      <c r="BD1317" s="49"/>
      <c r="BE1317" s="49"/>
      <c r="BF1317" s="49"/>
      <c r="BH1317" s="49"/>
      <c r="BI1317" s="49"/>
      <c r="BJ1317" s="49"/>
      <c r="BK1317" s="40" t="s">
        <v>324</v>
      </c>
      <c r="BL1317" s="49"/>
      <c r="BM1317" s="40" t="s">
        <v>937</v>
      </c>
      <c r="BN1317" s="49"/>
    </row>
    <row r="1318">
      <c r="A1318" s="37">
        <v>3771.0</v>
      </c>
      <c r="B1318" s="37" t="s">
        <v>929</v>
      </c>
      <c r="C1318" s="37" t="s">
        <v>86</v>
      </c>
      <c r="D1318" s="37" t="s">
        <v>930</v>
      </c>
      <c r="E1318" s="37">
        <v>2011.0</v>
      </c>
      <c r="F1318" s="37" t="s">
        <v>931</v>
      </c>
      <c r="H1318" s="37" t="s">
        <v>133</v>
      </c>
      <c r="I1318" s="37" t="s">
        <v>816</v>
      </c>
      <c r="J1318" s="40">
        <v>2010.0</v>
      </c>
      <c r="K1318" s="37">
        <v>31.0</v>
      </c>
      <c r="L1318" s="40">
        <v>2007.0</v>
      </c>
      <c r="M1318" s="37" t="s">
        <v>933</v>
      </c>
      <c r="O1318" s="40">
        <v>3.0</v>
      </c>
      <c r="Y1318" s="40">
        <v>1.0</v>
      </c>
      <c r="AJ1318" s="49"/>
      <c r="AK1318" s="49"/>
      <c r="AL1318" s="49"/>
      <c r="AM1318" s="49"/>
      <c r="AN1318" s="49"/>
      <c r="AO1318" s="49"/>
      <c r="AP1318" s="50">
        <v>19.0</v>
      </c>
      <c r="AQ1318" s="49"/>
      <c r="AR1318" s="49"/>
      <c r="AS1318" s="49"/>
      <c r="AT1318" s="50">
        <v>106.0</v>
      </c>
      <c r="AU1318" s="49"/>
      <c r="AV1318" s="49"/>
      <c r="AW1318" s="49"/>
      <c r="AX1318" s="49"/>
      <c r="AY1318" s="49"/>
      <c r="AZ1318" s="49"/>
      <c r="BA1318" s="49"/>
      <c r="BB1318" s="49"/>
      <c r="BC1318" s="49"/>
      <c r="BD1318" s="49"/>
      <c r="BE1318" s="49"/>
      <c r="BF1318" s="49"/>
      <c r="BH1318" s="49"/>
      <c r="BI1318" s="49"/>
      <c r="BJ1318" s="49"/>
      <c r="BK1318" s="40" t="s">
        <v>936</v>
      </c>
      <c r="BL1318" s="49"/>
      <c r="BM1318" s="40" t="s">
        <v>937</v>
      </c>
      <c r="BN1318" s="49"/>
    </row>
    <row r="1319">
      <c r="A1319" s="37">
        <v>3771.0</v>
      </c>
      <c r="B1319" s="37" t="s">
        <v>929</v>
      </c>
      <c r="C1319" s="37" t="s">
        <v>86</v>
      </c>
      <c r="D1319" s="37" t="s">
        <v>930</v>
      </c>
      <c r="E1319" s="37">
        <v>2011.0</v>
      </c>
      <c r="F1319" s="37" t="s">
        <v>931</v>
      </c>
      <c r="H1319" s="37" t="s">
        <v>935</v>
      </c>
      <c r="I1319" s="37" t="s">
        <v>816</v>
      </c>
      <c r="J1319" s="40">
        <v>2010.0</v>
      </c>
      <c r="K1319" s="37">
        <v>130.0</v>
      </c>
      <c r="L1319" s="40">
        <v>2007.0</v>
      </c>
      <c r="M1319" s="37" t="s">
        <v>933</v>
      </c>
      <c r="O1319" s="40">
        <v>3.0</v>
      </c>
      <c r="R1319" s="40">
        <v>1.0</v>
      </c>
      <c r="Y1319" s="40">
        <v>1.0</v>
      </c>
      <c r="AJ1319" s="49"/>
      <c r="AK1319" s="49"/>
      <c r="AL1319" s="49"/>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H1319" s="49"/>
      <c r="BI1319" s="49"/>
      <c r="BJ1319" s="49"/>
      <c r="BK1319" s="40" t="s">
        <v>324</v>
      </c>
      <c r="BL1319" s="49"/>
      <c r="BM1319" s="40" t="s">
        <v>937</v>
      </c>
      <c r="BN1319" s="49"/>
    </row>
    <row r="1320">
      <c r="A1320" s="37">
        <v>3771.0</v>
      </c>
      <c r="B1320" s="37" t="s">
        <v>929</v>
      </c>
      <c r="C1320" s="37" t="s">
        <v>86</v>
      </c>
      <c r="D1320" s="37" t="s">
        <v>930</v>
      </c>
      <c r="E1320" s="37">
        <v>2011.0</v>
      </c>
      <c r="F1320" s="37" t="s">
        <v>931</v>
      </c>
      <c r="H1320" s="37" t="s">
        <v>932</v>
      </c>
      <c r="I1320" s="37" t="s">
        <v>816</v>
      </c>
      <c r="J1320" s="40">
        <v>2010.0</v>
      </c>
      <c r="K1320" s="37">
        <v>3.0</v>
      </c>
      <c r="L1320" s="40">
        <v>2007.0</v>
      </c>
      <c r="M1320" s="37" t="s">
        <v>933</v>
      </c>
      <c r="O1320" s="40">
        <v>5.0</v>
      </c>
      <c r="Y1320" s="40">
        <v>1.0</v>
      </c>
      <c r="AJ1320" s="49"/>
      <c r="AK1320" s="49"/>
      <c r="AL1320" s="49"/>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H1320" s="49"/>
      <c r="BI1320" s="49"/>
      <c r="BJ1320" s="49"/>
      <c r="BK1320" s="40" t="s">
        <v>324</v>
      </c>
      <c r="BL1320" s="49"/>
      <c r="BM1320" s="40" t="s">
        <v>937</v>
      </c>
      <c r="BN1320" s="49"/>
    </row>
    <row r="1321">
      <c r="A1321" s="37">
        <v>3771.0</v>
      </c>
      <c r="B1321" s="37" t="s">
        <v>929</v>
      </c>
      <c r="C1321" s="37" t="s">
        <v>86</v>
      </c>
      <c r="D1321" s="37" t="s">
        <v>930</v>
      </c>
      <c r="E1321" s="37">
        <v>2011.0</v>
      </c>
      <c r="F1321" s="37" t="s">
        <v>931</v>
      </c>
      <c r="H1321" s="37" t="s">
        <v>133</v>
      </c>
      <c r="I1321" s="37" t="s">
        <v>816</v>
      </c>
      <c r="J1321" s="40">
        <v>2010.0</v>
      </c>
      <c r="K1321" s="37">
        <v>8.0</v>
      </c>
      <c r="L1321" s="40">
        <v>2007.0</v>
      </c>
      <c r="M1321" s="37" t="s">
        <v>933</v>
      </c>
      <c r="O1321" s="40">
        <v>5.0</v>
      </c>
      <c r="Y1321" s="40">
        <v>1.0</v>
      </c>
      <c r="AJ1321" s="49"/>
      <c r="AK1321" s="49"/>
      <c r="AL1321" s="49"/>
      <c r="AM1321" s="49"/>
      <c r="AN1321" s="49"/>
      <c r="AO1321" s="49"/>
      <c r="AP1321" s="49"/>
      <c r="AQ1321" s="49"/>
      <c r="AR1321" s="49"/>
      <c r="AS1321" s="49"/>
      <c r="AT1321" s="49"/>
      <c r="AU1321" s="49"/>
      <c r="AV1321" s="49"/>
      <c r="AW1321" s="49"/>
      <c r="AX1321" s="49"/>
      <c r="AY1321" s="49"/>
      <c r="AZ1321" s="49"/>
      <c r="BA1321" s="49"/>
      <c r="BB1321" s="49"/>
      <c r="BC1321" s="49"/>
      <c r="BD1321" s="49"/>
      <c r="BE1321" s="49"/>
      <c r="BF1321" s="49"/>
      <c r="BH1321" s="49"/>
      <c r="BI1321" s="49"/>
      <c r="BJ1321" s="49"/>
      <c r="BK1321" s="40" t="s">
        <v>324</v>
      </c>
      <c r="BL1321" s="49"/>
      <c r="BM1321" s="40" t="s">
        <v>937</v>
      </c>
      <c r="BN1321" s="49"/>
    </row>
    <row r="1322">
      <c r="A1322" s="37">
        <v>3771.0</v>
      </c>
      <c r="B1322" s="37" t="s">
        <v>929</v>
      </c>
      <c r="C1322" s="37" t="s">
        <v>86</v>
      </c>
      <c r="D1322" s="37" t="s">
        <v>930</v>
      </c>
      <c r="E1322" s="37">
        <v>2011.0</v>
      </c>
      <c r="F1322" s="37" t="s">
        <v>931</v>
      </c>
      <c r="H1322" s="37" t="s">
        <v>935</v>
      </c>
      <c r="I1322" s="37" t="s">
        <v>816</v>
      </c>
      <c r="J1322" s="40">
        <v>2010.0</v>
      </c>
      <c r="K1322" s="37">
        <v>33.0</v>
      </c>
      <c r="L1322" s="40">
        <v>2007.0</v>
      </c>
      <c r="M1322" s="37" t="s">
        <v>933</v>
      </c>
      <c r="O1322" s="40">
        <v>5.0</v>
      </c>
      <c r="R1322" s="40">
        <v>1.0</v>
      </c>
      <c r="Y1322" s="40">
        <v>1.0</v>
      </c>
      <c r="AJ1322" s="49"/>
      <c r="AK1322" s="49"/>
      <c r="AL1322" s="49"/>
      <c r="AM1322" s="49"/>
      <c r="AN1322" s="49"/>
      <c r="AO1322" s="49"/>
      <c r="AP1322" s="49"/>
      <c r="AQ1322" s="49"/>
      <c r="AR1322" s="49"/>
      <c r="AS1322" s="49"/>
      <c r="AT1322" s="49"/>
      <c r="AU1322" s="49"/>
      <c r="AV1322" s="49"/>
      <c r="AW1322" s="49"/>
      <c r="AX1322" s="49"/>
      <c r="AY1322" s="49"/>
      <c r="AZ1322" s="49"/>
      <c r="BA1322" s="49"/>
      <c r="BB1322" s="49"/>
      <c r="BC1322" s="49"/>
      <c r="BD1322" s="49"/>
      <c r="BE1322" s="49"/>
      <c r="BF1322" s="49"/>
      <c r="BH1322" s="49"/>
      <c r="BI1322" s="49"/>
      <c r="BJ1322" s="49"/>
      <c r="BK1322" s="40" t="s">
        <v>324</v>
      </c>
      <c r="BL1322" s="49"/>
      <c r="BM1322" s="40" t="s">
        <v>937</v>
      </c>
      <c r="BN1322" s="49"/>
    </row>
    <row r="1323">
      <c r="A1323" s="37">
        <v>3771.0</v>
      </c>
      <c r="B1323" s="37" t="s">
        <v>929</v>
      </c>
      <c r="C1323" s="37" t="s">
        <v>86</v>
      </c>
      <c r="D1323" s="37" t="s">
        <v>930</v>
      </c>
      <c r="E1323" s="37">
        <v>2011.0</v>
      </c>
      <c r="F1323" s="37" t="s">
        <v>931</v>
      </c>
      <c r="H1323" s="37" t="s">
        <v>932</v>
      </c>
      <c r="I1323" s="37" t="s">
        <v>816</v>
      </c>
      <c r="J1323" s="40">
        <v>2010.0</v>
      </c>
      <c r="K1323" s="37">
        <v>11.0</v>
      </c>
      <c r="L1323" s="40">
        <v>2007.0</v>
      </c>
      <c r="M1323" s="37" t="s">
        <v>933</v>
      </c>
      <c r="O1323" s="40">
        <v>2.5</v>
      </c>
      <c r="BK1323" s="40" t="s">
        <v>324</v>
      </c>
      <c r="BM1323" s="40" t="s">
        <v>938</v>
      </c>
    </row>
    <row r="1324">
      <c r="A1324" s="37">
        <v>3771.0</v>
      </c>
      <c r="B1324" s="37" t="s">
        <v>929</v>
      </c>
      <c r="C1324" s="37" t="s">
        <v>86</v>
      </c>
      <c r="D1324" s="37" t="s">
        <v>930</v>
      </c>
      <c r="E1324" s="37">
        <v>2011.0</v>
      </c>
      <c r="F1324" s="37" t="s">
        <v>931</v>
      </c>
      <c r="H1324" s="37" t="s">
        <v>133</v>
      </c>
      <c r="I1324" s="37" t="s">
        <v>816</v>
      </c>
      <c r="J1324" s="40">
        <v>2010.0</v>
      </c>
      <c r="K1324" s="37">
        <v>27.0</v>
      </c>
      <c r="L1324" s="40">
        <v>2007.0</v>
      </c>
      <c r="M1324" s="37" t="s">
        <v>933</v>
      </c>
      <c r="O1324" s="40">
        <v>2.5</v>
      </c>
      <c r="Y1324" s="40">
        <v>1.0</v>
      </c>
      <c r="AJ1324" s="49"/>
      <c r="AK1324" s="49"/>
      <c r="AL1324" s="49"/>
      <c r="AM1324" s="49"/>
      <c r="AN1324" s="49"/>
      <c r="AO1324" s="49"/>
      <c r="AP1324" s="49"/>
      <c r="AQ1324" s="49"/>
      <c r="AR1324" s="49"/>
      <c r="AS1324" s="49"/>
      <c r="AT1324" s="49"/>
      <c r="AU1324" s="49"/>
      <c r="AV1324" s="49"/>
      <c r="AW1324" s="49"/>
      <c r="AX1324" s="49"/>
      <c r="AY1324" s="49"/>
      <c r="AZ1324" s="49"/>
      <c r="BA1324" s="49"/>
      <c r="BB1324" s="49"/>
      <c r="BC1324" s="49"/>
      <c r="BD1324" s="49"/>
      <c r="BE1324" s="49"/>
      <c r="BF1324" s="49"/>
      <c r="BH1324" s="49"/>
      <c r="BI1324" s="49"/>
      <c r="BJ1324" s="49"/>
      <c r="BK1324" s="40" t="s">
        <v>324</v>
      </c>
      <c r="BL1324" s="49"/>
      <c r="BM1324" s="40" t="s">
        <v>938</v>
      </c>
      <c r="BN1324" s="49"/>
    </row>
    <row r="1325">
      <c r="A1325" s="37">
        <v>3771.0</v>
      </c>
      <c r="B1325" s="37" t="s">
        <v>929</v>
      </c>
      <c r="C1325" s="37" t="s">
        <v>86</v>
      </c>
      <c r="D1325" s="37" t="s">
        <v>930</v>
      </c>
      <c r="E1325" s="37">
        <v>2011.0</v>
      </c>
      <c r="F1325" s="37" t="s">
        <v>931</v>
      </c>
      <c r="H1325" s="37" t="s">
        <v>935</v>
      </c>
      <c r="I1325" s="37" t="s">
        <v>816</v>
      </c>
      <c r="J1325" s="40">
        <v>2010.0</v>
      </c>
      <c r="K1325" s="37">
        <v>129.0</v>
      </c>
      <c r="L1325" s="40">
        <v>2007.0</v>
      </c>
      <c r="M1325" s="37" t="s">
        <v>933</v>
      </c>
      <c r="O1325" s="40">
        <v>2.5</v>
      </c>
      <c r="R1325" s="40">
        <v>1.0</v>
      </c>
      <c r="Y1325" s="40">
        <v>1.0</v>
      </c>
      <c r="AJ1325" s="49"/>
      <c r="AK1325" s="49"/>
      <c r="AL1325" s="49"/>
      <c r="AM1325" s="49"/>
      <c r="AN1325" s="49"/>
      <c r="AO1325" s="49"/>
      <c r="AP1325" s="49"/>
      <c r="AQ1325" s="49"/>
      <c r="AR1325" s="49"/>
      <c r="AS1325" s="49"/>
      <c r="AT1325" s="49"/>
      <c r="AU1325" s="49"/>
      <c r="AV1325" s="49"/>
      <c r="AW1325" s="49"/>
      <c r="AX1325" s="49"/>
      <c r="AY1325" s="49"/>
      <c r="AZ1325" s="49"/>
      <c r="BA1325" s="49"/>
      <c r="BB1325" s="49"/>
      <c r="BC1325" s="49"/>
      <c r="BD1325" s="49"/>
      <c r="BE1325" s="49"/>
      <c r="BF1325" s="49"/>
      <c r="BH1325" s="49"/>
      <c r="BI1325" s="49"/>
      <c r="BJ1325" s="49"/>
      <c r="BK1325" s="40" t="s">
        <v>324</v>
      </c>
      <c r="BL1325" s="49"/>
      <c r="BM1325" s="40" t="s">
        <v>938</v>
      </c>
      <c r="BN1325" s="49"/>
    </row>
    <row r="1326">
      <c r="A1326" s="37">
        <v>3771.0</v>
      </c>
      <c r="B1326" s="37" t="s">
        <v>929</v>
      </c>
      <c r="C1326" s="37" t="s">
        <v>86</v>
      </c>
      <c r="D1326" s="37" t="s">
        <v>930</v>
      </c>
      <c r="E1326" s="37">
        <v>2011.0</v>
      </c>
      <c r="F1326" s="37" t="s">
        <v>931</v>
      </c>
      <c r="H1326" s="37" t="s">
        <v>932</v>
      </c>
      <c r="I1326" s="37" t="s">
        <v>816</v>
      </c>
      <c r="J1326" s="40">
        <v>2010.0</v>
      </c>
      <c r="K1326" s="37">
        <v>5.0</v>
      </c>
      <c r="L1326" s="40">
        <v>2007.0</v>
      </c>
      <c r="M1326" s="37" t="s">
        <v>933</v>
      </c>
      <c r="O1326" s="40">
        <v>3.0</v>
      </c>
      <c r="AJ1326" s="49"/>
      <c r="AK1326" s="49"/>
      <c r="AL1326" s="49"/>
      <c r="AM1326" s="49"/>
      <c r="AN1326" s="49"/>
      <c r="AO1326" s="49"/>
      <c r="AP1326" s="49"/>
      <c r="AQ1326" s="49"/>
      <c r="AR1326" s="49"/>
      <c r="AS1326" s="49"/>
      <c r="AT1326" s="49"/>
      <c r="AU1326" s="49"/>
      <c r="AV1326" s="49"/>
      <c r="AW1326" s="49"/>
      <c r="AX1326" s="49"/>
      <c r="AY1326" s="49"/>
      <c r="AZ1326" s="49"/>
      <c r="BA1326" s="49"/>
      <c r="BB1326" s="49"/>
      <c r="BC1326" s="49"/>
      <c r="BD1326" s="49"/>
      <c r="BE1326" s="49"/>
      <c r="BF1326" s="49"/>
      <c r="BH1326" s="49"/>
      <c r="BI1326" s="49"/>
      <c r="BJ1326" s="49"/>
      <c r="BK1326" s="40" t="s">
        <v>324</v>
      </c>
      <c r="BL1326" s="49"/>
      <c r="BM1326" s="40" t="s">
        <v>938</v>
      </c>
      <c r="BN1326" s="49"/>
    </row>
    <row r="1327">
      <c r="A1327" s="37">
        <v>3771.0</v>
      </c>
      <c r="B1327" s="37" t="s">
        <v>929</v>
      </c>
      <c r="C1327" s="37" t="s">
        <v>86</v>
      </c>
      <c r="D1327" s="37" t="s">
        <v>930</v>
      </c>
      <c r="E1327" s="37">
        <v>2011.0</v>
      </c>
      <c r="F1327" s="37" t="s">
        <v>931</v>
      </c>
      <c r="H1327" s="37" t="s">
        <v>133</v>
      </c>
      <c r="I1327" s="37" t="s">
        <v>816</v>
      </c>
      <c r="J1327" s="40">
        <v>2010.0</v>
      </c>
      <c r="K1327" s="37">
        <v>15.0</v>
      </c>
      <c r="L1327" s="40">
        <v>2007.0</v>
      </c>
      <c r="M1327" s="37" t="s">
        <v>933</v>
      </c>
      <c r="O1327" s="40">
        <v>3.0</v>
      </c>
      <c r="Y1327" s="40">
        <v>1.0</v>
      </c>
      <c r="AJ1327" s="49"/>
      <c r="AK1327" s="49"/>
      <c r="AL1327" s="49"/>
      <c r="AM1327" s="49"/>
      <c r="AN1327" s="49"/>
      <c r="AO1327" s="49"/>
      <c r="AP1327" s="50">
        <v>15.0</v>
      </c>
      <c r="AQ1327" s="49"/>
      <c r="AR1327" s="49"/>
      <c r="AS1327" s="49"/>
      <c r="AT1327" s="50">
        <v>24.0</v>
      </c>
      <c r="AU1327" s="49"/>
      <c r="AV1327" s="49"/>
      <c r="AW1327" s="49"/>
      <c r="AX1327" s="49"/>
      <c r="AY1327" s="49"/>
      <c r="AZ1327" s="49"/>
      <c r="BA1327" s="49"/>
      <c r="BB1327" s="49"/>
      <c r="BC1327" s="49"/>
      <c r="BD1327" s="49"/>
      <c r="BE1327" s="49"/>
      <c r="BF1327" s="49"/>
      <c r="BH1327" s="49"/>
      <c r="BI1327" s="49"/>
      <c r="BJ1327" s="49"/>
      <c r="BK1327" s="40" t="s">
        <v>936</v>
      </c>
      <c r="BL1327" s="49"/>
      <c r="BM1327" s="40" t="s">
        <v>938</v>
      </c>
      <c r="BN1327" s="49"/>
    </row>
    <row r="1328">
      <c r="A1328" s="37">
        <v>3771.0</v>
      </c>
      <c r="B1328" s="37" t="s">
        <v>929</v>
      </c>
      <c r="C1328" s="37" t="s">
        <v>86</v>
      </c>
      <c r="D1328" s="37" t="s">
        <v>930</v>
      </c>
      <c r="E1328" s="37">
        <v>2011.0</v>
      </c>
      <c r="F1328" s="37" t="s">
        <v>931</v>
      </c>
      <c r="H1328" s="37" t="s">
        <v>935</v>
      </c>
      <c r="I1328" s="37" t="s">
        <v>816</v>
      </c>
      <c r="J1328" s="40">
        <v>2010.0</v>
      </c>
      <c r="K1328" s="37">
        <v>64.0</v>
      </c>
      <c r="L1328" s="40">
        <v>2007.0</v>
      </c>
      <c r="M1328" s="37" t="s">
        <v>933</v>
      </c>
      <c r="O1328" s="40">
        <v>3.0</v>
      </c>
      <c r="R1328" s="40">
        <v>1.0</v>
      </c>
      <c r="Y1328" s="40">
        <v>1.0</v>
      </c>
      <c r="AJ1328" s="49"/>
      <c r="AK1328" s="49"/>
      <c r="AL1328" s="49"/>
      <c r="AM1328" s="49"/>
      <c r="AN1328" s="49"/>
      <c r="AO1328" s="49"/>
      <c r="AP1328" s="49"/>
      <c r="AQ1328" s="49"/>
      <c r="AR1328" s="49"/>
      <c r="AS1328" s="49"/>
      <c r="AT1328" s="49"/>
      <c r="AU1328" s="49"/>
      <c r="AV1328" s="49"/>
      <c r="AW1328" s="49"/>
      <c r="AX1328" s="49"/>
      <c r="AY1328" s="49"/>
      <c r="AZ1328" s="49"/>
      <c r="BA1328" s="49"/>
      <c r="BB1328" s="49"/>
      <c r="BC1328" s="49"/>
      <c r="BD1328" s="49"/>
      <c r="BE1328" s="49"/>
      <c r="BF1328" s="49"/>
      <c r="BH1328" s="49"/>
      <c r="BI1328" s="49"/>
      <c r="BJ1328" s="49"/>
      <c r="BK1328" s="40" t="s">
        <v>324</v>
      </c>
      <c r="BL1328" s="49"/>
      <c r="BM1328" s="40" t="s">
        <v>938</v>
      </c>
      <c r="BN1328" s="49"/>
    </row>
    <row r="1329">
      <c r="A1329" s="37">
        <v>3771.0</v>
      </c>
      <c r="B1329" s="37" t="s">
        <v>929</v>
      </c>
      <c r="C1329" s="37" t="s">
        <v>86</v>
      </c>
      <c r="D1329" s="37" t="s">
        <v>930</v>
      </c>
      <c r="E1329" s="37">
        <v>2011.0</v>
      </c>
      <c r="F1329" s="37" t="s">
        <v>931</v>
      </c>
      <c r="H1329" s="37" t="s">
        <v>932</v>
      </c>
      <c r="I1329" s="37" t="s">
        <v>816</v>
      </c>
      <c r="J1329" s="40">
        <v>2010.0</v>
      </c>
      <c r="K1329" s="37">
        <v>0.0</v>
      </c>
      <c r="L1329" s="40">
        <v>2007.0</v>
      </c>
      <c r="M1329" s="37" t="s">
        <v>933</v>
      </c>
      <c r="O1329" s="40">
        <v>5.0</v>
      </c>
      <c r="AJ1329" s="49"/>
      <c r="AK1329" s="49"/>
      <c r="AL1329" s="49"/>
      <c r="AM1329" s="49"/>
      <c r="AN1329" s="49"/>
      <c r="AO1329" s="49"/>
      <c r="AP1329" s="49"/>
      <c r="AQ1329" s="49"/>
      <c r="AR1329" s="49"/>
      <c r="AS1329" s="49"/>
      <c r="AT1329" s="49"/>
      <c r="AU1329" s="49"/>
      <c r="AV1329" s="49"/>
      <c r="AW1329" s="49"/>
      <c r="AX1329" s="49"/>
      <c r="AY1329" s="49"/>
      <c r="AZ1329" s="49"/>
      <c r="BA1329" s="49"/>
      <c r="BB1329" s="49"/>
      <c r="BC1329" s="49"/>
      <c r="BD1329" s="49"/>
      <c r="BE1329" s="49"/>
      <c r="BF1329" s="49"/>
      <c r="BH1329" s="49"/>
      <c r="BI1329" s="49"/>
      <c r="BJ1329" s="49"/>
      <c r="BK1329" s="40" t="s">
        <v>324</v>
      </c>
      <c r="BL1329" s="49"/>
      <c r="BM1329" s="40" t="s">
        <v>938</v>
      </c>
      <c r="BN1329" s="49"/>
    </row>
    <row r="1330">
      <c r="A1330" s="37">
        <v>3771.0</v>
      </c>
      <c r="B1330" s="37" t="s">
        <v>929</v>
      </c>
      <c r="C1330" s="37" t="s">
        <v>86</v>
      </c>
      <c r="D1330" s="37" t="s">
        <v>930</v>
      </c>
      <c r="E1330" s="37">
        <v>2011.0</v>
      </c>
      <c r="F1330" s="37" t="s">
        <v>931</v>
      </c>
      <c r="H1330" s="37" t="s">
        <v>133</v>
      </c>
      <c r="I1330" s="37" t="s">
        <v>816</v>
      </c>
      <c r="J1330" s="40">
        <v>2010.0</v>
      </c>
      <c r="K1330" s="37">
        <v>3.0</v>
      </c>
      <c r="L1330" s="40">
        <v>2007.0</v>
      </c>
      <c r="M1330" s="37" t="s">
        <v>933</v>
      </c>
      <c r="O1330" s="40">
        <v>5.0</v>
      </c>
      <c r="Y1330" s="40">
        <v>1.0</v>
      </c>
      <c r="AJ1330" s="49"/>
      <c r="AK1330" s="49"/>
      <c r="AL1330" s="49"/>
      <c r="AM1330" s="49"/>
      <c r="AN1330" s="49"/>
      <c r="AO1330" s="49"/>
      <c r="AP1330" s="49"/>
      <c r="AQ1330" s="49"/>
      <c r="AR1330" s="49"/>
      <c r="AS1330" s="49"/>
      <c r="AT1330" s="49"/>
      <c r="AU1330" s="49"/>
      <c r="AV1330" s="49"/>
      <c r="AW1330" s="49"/>
      <c r="AX1330" s="49"/>
      <c r="AY1330" s="49"/>
      <c r="AZ1330" s="49"/>
      <c r="BA1330" s="49"/>
      <c r="BB1330" s="49"/>
      <c r="BC1330" s="49"/>
      <c r="BD1330" s="49"/>
      <c r="BE1330" s="49"/>
      <c r="BF1330" s="49"/>
      <c r="BH1330" s="49"/>
      <c r="BI1330" s="49"/>
      <c r="BJ1330" s="49"/>
      <c r="BK1330" s="40" t="s">
        <v>324</v>
      </c>
      <c r="BL1330" s="49"/>
      <c r="BM1330" s="40" t="s">
        <v>938</v>
      </c>
      <c r="BN1330" s="49"/>
    </row>
    <row r="1331">
      <c r="A1331" s="37">
        <v>3771.0</v>
      </c>
      <c r="B1331" s="37" t="s">
        <v>929</v>
      </c>
      <c r="C1331" s="37" t="s">
        <v>86</v>
      </c>
      <c r="D1331" s="37" t="s">
        <v>930</v>
      </c>
      <c r="E1331" s="37">
        <v>2011.0</v>
      </c>
      <c r="F1331" s="37" t="s">
        <v>931</v>
      </c>
      <c r="H1331" s="37" t="s">
        <v>935</v>
      </c>
      <c r="I1331" s="37" t="s">
        <v>816</v>
      </c>
      <c r="J1331" s="40">
        <v>2010.0</v>
      </c>
      <c r="K1331" s="37">
        <v>7.0</v>
      </c>
      <c r="L1331" s="40">
        <v>2007.0</v>
      </c>
      <c r="M1331" s="37" t="s">
        <v>933</v>
      </c>
      <c r="O1331" s="40">
        <v>5.0</v>
      </c>
      <c r="R1331" s="40">
        <v>1.0</v>
      </c>
      <c r="Y1331" s="40">
        <v>1.0</v>
      </c>
      <c r="AJ1331" s="49"/>
      <c r="AK1331" s="49"/>
      <c r="AL1331" s="49"/>
      <c r="AM1331" s="49"/>
      <c r="AN1331" s="49"/>
      <c r="AO1331" s="49"/>
      <c r="AP1331" s="49"/>
      <c r="AQ1331" s="49"/>
      <c r="AR1331" s="49"/>
      <c r="AS1331" s="49"/>
      <c r="AT1331" s="49"/>
      <c r="AU1331" s="49"/>
      <c r="AV1331" s="49"/>
      <c r="AW1331" s="49"/>
      <c r="AX1331" s="49"/>
      <c r="AY1331" s="49"/>
      <c r="AZ1331" s="49"/>
      <c r="BA1331" s="49"/>
      <c r="BB1331" s="49"/>
      <c r="BC1331" s="49"/>
      <c r="BD1331" s="49"/>
      <c r="BE1331" s="49"/>
      <c r="BF1331" s="49"/>
      <c r="BH1331" s="49"/>
      <c r="BI1331" s="49"/>
      <c r="BJ1331" s="49"/>
      <c r="BK1331" s="40" t="s">
        <v>324</v>
      </c>
      <c r="BL1331" s="49"/>
      <c r="BM1331" s="40" t="s">
        <v>938</v>
      </c>
      <c r="BN1331" s="49"/>
    </row>
    <row r="1332">
      <c r="A1332" s="37">
        <v>3771.0</v>
      </c>
      <c r="B1332" s="37" t="s">
        <v>929</v>
      </c>
      <c r="C1332" s="37" t="s">
        <v>86</v>
      </c>
      <c r="D1332" s="37" t="s">
        <v>930</v>
      </c>
      <c r="E1332" s="37">
        <v>2011.0</v>
      </c>
      <c r="F1332" s="37" t="s">
        <v>931</v>
      </c>
      <c r="H1332" s="37" t="s">
        <v>932</v>
      </c>
      <c r="I1332" s="37" t="s">
        <v>816</v>
      </c>
      <c r="J1332" s="40">
        <v>2010.0</v>
      </c>
      <c r="K1332" s="37">
        <v>11.0</v>
      </c>
      <c r="L1332" s="40">
        <v>2007.0</v>
      </c>
      <c r="M1332" s="37" t="s">
        <v>933</v>
      </c>
      <c r="O1332" s="40">
        <v>2.5</v>
      </c>
      <c r="Y1332" s="40">
        <v>1.0</v>
      </c>
      <c r="BK1332" s="40" t="s">
        <v>324</v>
      </c>
      <c r="BM1332" s="40" t="s">
        <v>939</v>
      </c>
    </row>
    <row r="1333">
      <c r="A1333" s="37">
        <v>3771.0</v>
      </c>
      <c r="B1333" s="37" t="s">
        <v>929</v>
      </c>
      <c r="C1333" s="37" t="s">
        <v>86</v>
      </c>
      <c r="D1333" s="37" t="s">
        <v>930</v>
      </c>
      <c r="E1333" s="37">
        <v>2011.0</v>
      </c>
      <c r="F1333" s="37" t="s">
        <v>931</v>
      </c>
      <c r="H1333" s="37" t="s">
        <v>133</v>
      </c>
      <c r="I1333" s="37" t="s">
        <v>816</v>
      </c>
      <c r="J1333" s="40">
        <v>2010.0</v>
      </c>
      <c r="K1333" s="37">
        <v>28.0</v>
      </c>
      <c r="L1333" s="40">
        <v>2007.0</v>
      </c>
      <c r="M1333" s="37" t="s">
        <v>933</v>
      </c>
      <c r="O1333" s="40">
        <v>2.5</v>
      </c>
      <c r="Y1333" s="40">
        <v>1.0</v>
      </c>
      <c r="AJ1333" s="49"/>
      <c r="AK1333" s="49"/>
      <c r="AL1333" s="49"/>
      <c r="AM1333" s="49"/>
      <c r="AN1333" s="49"/>
      <c r="AO1333" s="49"/>
      <c r="AP1333" s="49"/>
      <c r="AQ1333" s="49"/>
      <c r="AR1333" s="49"/>
      <c r="AS1333" s="49"/>
      <c r="AT1333" s="49"/>
      <c r="AU1333" s="49"/>
      <c r="AV1333" s="49"/>
      <c r="AW1333" s="49"/>
      <c r="AX1333" s="49"/>
      <c r="AY1333" s="49"/>
      <c r="AZ1333" s="49"/>
      <c r="BA1333" s="49"/>
      <c r="BB1333" s="49"/>
      <c r="BC1333" s="49"/>
      <c r="BD1333" s="49"/>
      <c r="BE1333" s="49"/>
      <c r="BF1333" s="49"/>
      <c r="BH1333" s="49"/>
      <c r="BI1333" s="49"/>
      <c r="BJ1333" s="49"/>
      <c r="BK1333" s="40" t="s">
        <v>324</v>
      </c>
      <c r="BL1333" s="49"/>
      <c r="BM1333" s="40" t="s">
        <v>939</v>
      </c>
      <c r="BN1333" s="49"/>
    </row>
    <row r="1334">
      <c r="A1334" s="37">
        <v>3771.0</v>
      </c>
      <c r="B1334" s="37" t="s">
        <v>929</v>
      </c>
      <c r="C1334" s="37" t="s">
        <v>86</v>
      </c>
      <c r="D1334" s="37" t="s">
        <v>930</v>
      </c>
      <c r="E1334" s="37">
        <v>2011.0</v>
      </c>
      <c r="F1334" s="37" t="s">
        <v>931</v>
      </c>
      <c r="H1334" s="37" t="s">
        <v>935</v>
      </c>
      <c r="I1334" s="37" t="s">
        <v>816</v>
      </c>
      <c r="J1334" s="40">
        <v>2010.0</v>
      </c>
      <c r="K1334" s="37">
        <v>128.0</v>
      </c>
      <c r="L1334" s="40">
        <v>2007.0</v>
      </c>
      <c r="M1334" s="37" t="s">
        <v>933</v>
      </c>
      <c r="O1334" s="40">
        <v>2.5</v>
      </c>
      <c r="R1334" s="40">
        <v>1.0</v>
      </c>
      <c r="Y1334" s="40">
        <v>1.0</v>
      </c>
      <c r="AJ1334" s="49"/>
      <c r="AK1334" s="49"/>
      <c r="AL1334" s="49"/>
      <c r="AM1334" s="49"/>
      <c r="AN1334" s="49"/>
      <c r="AO1334" s="49"/>
      <c r="AP1334" s="49"/>
      <c r="AQ1334" s="49"/>
      <c r="AR1334" s="49"/>
      <c r="AS1334" s="49"/>
      <c r="AT1334" s="49"/>
      <c r="AU1334" s="49"/>
      <c r="AV1334" s="49"/>
      <c r="AW1334" s="49"/>
      <c r="AX1334" s="49"/>
      <c r="AY1334" s="49"/>
      <c r="AZ1334" s="49"/>
      <c r="BA1334" s="49"/>
      <c r="BB1334" s="49"/>
      <c r="BC1334" s="49"/>
      <c r="BD1334" s="49"/>
      <c r="BE1334" s="49"/>
      <c r="BF1334" s="49"/>
      <c r="BH1334" s="49"/>
      <c r="BI1334" s="49"/>
      <c r="BJ1334" s="49"/>
      <c r="BK1334" s="40" t="s">
        <v>324</v>
      </c>
      <c r="BL1334" s="49"/>
      <c r="BM1334" s="40" t="s">
        <v>939</v>
      </c>
      <c r="BN1334" s="49"/>
    </row>
    <row r="1335">
      <c r="A1335" s="37">
        <v>3771.0</v>
      </c>
      <c r="B1335" s="37" t="s">
        <v>929</v>
      </c>
      <c r="C1335" s="37" t="s">
        <v>86</v>
      </c>
      <c r="D1335" s="37" t="s">
        <v>930</v>
      </c>
      <c r="E1335" s="37">
        <v>2011.0</v>
      </c>
      <c r="F1335" s="37" t="s">
        <v>931</v>
      </c>
      <c r="H1335" s="37" t="s">
        <v>932</v>
      </c>
      <c r="I1335" s="37" t="s">
        <v>816</v>
      </c>
      <c r="J1335" s="40">
        <v>2010.0</v>
      </c>
      <c r="K1335" s="37">
        <v>6.0</v>
      </c>
      <c r="L1335" s="40">
        <v>2007.0</v>
      </c>
      <c r="M1335" s="37" t="s">
        <v>933</v>
      </c>
      <c r="O1335" s="40">
        <v>3.0</v>
      </c>
      <c r="Y1335" s="40">
        <v>1.0</v>
      </c>
      <c r="AJ1335" s="49"/>
      <c r="AK1335" s="49"/>
      <c r="AL1335" s="49"/>
      <c r="AM1335" s="49"/>
      <c r="AN1335" s="49"/>
      <c r="AO1335" s="49"/>
      <c r="AP1335" s="49"/>
      <c r="AQ1335" s="49"/>
      <c r="AR1335" s="49"/>
      <c r="AS1335" s="49"/>
      <c r="AT1335" s="49"/>
      <c r="AU1335" s="49"/>
      <c r="AV1335" s="49"/>
      <c r="AW1335" s="49"/>
      <c r="AX1335" s="49"/>
      <c r="AY1335" s="49"/>
      <c r="AZ1335" s="49"/>
      <c r="BA1335" s="49"/>
      <c r="BB1335" s="49"/>
      <c r="BC1335" s="49"/>
      <c r="BD1335" s="49"/>
      <c r="BE1335" s="49"/>
      <c r="BF1335" s="49"/>
      <c r="BH1335" s="49"/>
      <c r="BI1335" s="49"/>
      <c r="BJ1335" s="49"/>
      <c r="BK1335" s="40" t="s">
        <v>324</v>
      </c>
      <c r="BL1335" s="49"/>
      <c r="BM1335" s="40" t="s">
        <v>939</v>
      </c>
      <c r="BN1335" s="49"/>
    </row>
    <row r="1336">
      <c r="A1336" s="37">
        <v>3771.0</v>
      </c>
      <c r="B1336" s="37" t="s">
        <v>929</v>
      </c>
      <c r="C1336" s="37" t="s">
        <v>86</v>
      </c>
      <c r="D1336" s="37" t="s">
        <v>930</v>
      </c>
      <c r="E1336" s="37">
        <v>2011.0</v>
      </c>
      <c r="F1336" s="37" t="s">
        <v>931</v>
      </c>
      <c r="H1336" s="37" t="s">
        <v>133</v>
      </c>
      <c r="I1336" s="37" t="s">
        <v>816</v>
      </c>
      <c r="J1336" s="40">
        <v>2010.0</v>
      </c>
      <c r="K1336" s="37">
        <v>18.0</v>
      </c>
      <c r="L1336" s="40">
        <v>2007.0</v>
      </c>
      <c r="M1336" s="37" t="s">
        <v>933</v>
      </c>
      <c r="O1336" s="40">
        <v>3.0</v>
      </c>
      <c r="Y1336" s="40">
        <v>1.0</v>
      </c>
      <c r="AJ1336" s="49"/>
      <c r="AK1336" s="49"/>
      <c r="AL1336" s="49"/>
      <c r="AM1336" s="49"/>
      <c r="AN1336" s="49"/>
      <c r="AO1336" s="49"/>
      <c r="AP1336" s="50">
        <v>15.0</v>
      </c>
      <c r="AQ1336" s="49"/>
      <c r="AR1336" s="49"/>
      <c r="AS1336" s="49"/>
      <c r="AT1336" s="50">
        <v>39.0</v>
      </c>
      <c r="AU1336" s="49"/>
      <c r="AV1336" s="49"/>
      <c r="AW1336" s="49"/>
      <c r="AX1336" s="49"/>
      <c r="AY1336" s="49"/>
      <c r="AZ1336" s="49"/>
      <c r="BA1336" s="49"/>
      <c r="BB1336" s="49"/>
      <c r="BC1336" s="49"/>
      <c r="BD1336" s="49"/>
      <c r="BE1336" s="49"/>
      <c r="BF1336" s="49"/>
      <c r="BH1336" s="49"/>
      <c r="BI1336" s="49"/>
      <c r="BJ1336" s="49"/>
      <c r="BK1336" s="40" t="s">
        <v>936</v>
      </c>
      <c r="BL1336" s="49"/>
      <c r="BM1336" s="40" t="s">
        <v>939</v>
      </c>
      <c r="BN1336" s="49"/>
    </row>
    <row r="1337">
      <c r="A1337" s="37">
        <v>3771.0</v>
      </c>
      <c r="B1337" s="37" t="s">
        <v>929</v>
      </c>
      <c r="C1337" s="37" t="s">
        <v>86</v>
      </c>
      <c r="D1337" s="37" t="s">
        <v>930</v>
      </c>
      <c r="E1337" s="37">
        <v>2011.0</v>
      </c>
      <c r="F1337" s="37" t="s">
        <v>931</v>
      </c>
      <c r="H1337" s="37" t="s">
        <v>935</v>
      </c>
      <c r="I1337" s="37" t="s">
        <v>816</v>
      </c>
      <c r="J1337" s="40">
        <v>2010.0</v>
      </c>
      <c r="K1337" s="37">
        <v>72.0</v>
      </c>
      <c r="L1337" s="40">
        <v>2007.0</v>
      </c>
      <c r="M1337" s="37" t="s">
        <v>933</v>
      </c>
      <c r="O1337" s="40">
        <v>3.0</v>
      </c>
      <c r="R1337" s="40">
        <v>1.0</v>
      </c>
      <c r="Y1337" s="40">
        <v>1.0</v>
      </c>
      <c r="AJ1337" s="49"/>
      <c r="AK1337" s="49"/>
      <c r="AL1337" s="49"/>
      <c r="AM1337" s="49"/>
      <c r="AN1337" s="49"/>
      <c r="AO1337" s="49"/>
      <c r="AP1337" s="49"/>
      <c r="AQ1337" s="49"/>
      <c r="AR1337" s="49"/>
      <c r="AS1337" s="49"/>
      <c r="AT1337" s="49"/>
      <c r="AU1337" s="49"/>
      <c r="AV1337" s="49"/>
      <c r="AW1337" s="49"/>
      <c r="AX1337" s="49"/>
      <c r="AY1337" s="49"/>
      <c r="AZ1337" s="49"/>
      <c r="BA1337" s="49"/>
      <c r="BB1337" s="49"/>
      <c r="BC1337" s="49"/>
      <c r="BD1337" s="49"/>
      <c r="BE1337" s="49"/>
      <c r="BF1337" s="49"/>
      <c r="BH1337" s="49"/>
      <c r="BI1337" s="49"/>
      <c r="BJ1337" s="49"/>
      <c r="BK1337" s="40" t="s">
        <v>324</v>
      </c>
      <c r="BL1337" s="49"/>
      <c r="BM1337" s="40" t="s">
        <v>939</v>
      </c>
      <c r="BN1337" s="49"/>
    </row>
    <row r="1338">
      <c r="A1338" s="37">
        <v>3771.0</v>
      </c>
      <c r="B1338" s="37" t="s">
        <v>929</v>
      </c>
      <c r="C1338" s="37" t="s">
        <v>86</v>
      </c>
      <c r="D1338" s="37" t="s">
        <v>930</v>
      </c>
      <c r="E1338" s="37">
        <v>2011.0</v>
      </c>
      <c r="F1338" s="37" t="s">
        <v>931</v>
      </c>
      <c r="H1338" s="37" t="s">
        <v>932</v>
      </c>
      <c r="I1338" s="37" t="s">
        <v>816</v>
      </c>
      <c r="J1338" s="40">
        <v>2010.0</v>
      </c>
      <c r="K1338" s="37">
        <v>1.0</v>
      </c>
      <c r="L1338" s="40">
        <v>2007.0</v>
      </c>
      <c r="M1338" s="37" t="s">
        <v>933</v>
      </c>
      <c r="O1338" s="40">
        <v>5.0</v>
      </c>
      <c r="Y1338" s="40">
        <v>1.0</v>
      </c>
      <c r="AJ1338" s="49"/>
      <c r="AK1338" s="49"/>
      <c r="AL1338" s="49"/>
      <c r="AM1338" s="49"/>
      <c r="AN1338" s="49"/>
      <c r="AO1338" s="49"/>
      <c r="AP1338" s="49"/>
      <c r="AQ1338" s="49"/>
      <c r="AR1338" s="49"/>
      <c r="AS1338" s="49"/>
      <c r="AT1338" s="49"/>
      <c r="AU1338" s="49"/>
      <c r="AV1338" s="49"/>
      <c r="AW1338" s="49"/>
      <c r="AX1338" s="49"/>
      <c r="AY1338" s="49"/>
      <c r="AZ1338" s="49"/>
      <c r="BA1338" s="49"/>
      <c r="BB1338" s="49"/>
      <c r="BC1338" s="49"/>
      <c r="BD1338" s="49"/>
      <c r="BE1338" s="49"/>
      <c r="BF1338" s="49"/>
      <c r="BH1338" s="49"/>
      <c r="BI1338" s="49"/>
      <c r="BJ1338" s="49"/>
      <c r="BK1338" s="40" t="s">
        <v>324</v>
      </c>
      <c r="BL1338" s="49"/>
      <c r="BM1338" s="40" t="s">
        <v>939</v>
      </c>
      <c r="BN1338" s="49"/>
    </row>
    <row r="1339">
      <c r="A1339" s="37">
        <v>3771.0</v>
      </c>
      <c r="B1339" s="37" t="s">
        <v>929</v>
      </c>
      <c r="C1339" s="37" t="s">
        <v>86</v>
      </c>
      <c r="D1339" s="37" t="s">
        <v>930</v>
      </c>
      <c r="E1339" s="37">
        <v>2011.0</v>
      </c>
      <c r="F1339" s="37" t="s">
        <v>931</v>
      </c>
      <c r="H1339" s="37" t="s">
        <v>133</v>
      </c>
      <c r="I1339" s="37" t="s">
        <v>816</v>
      </c>
      <c r="J1339" s="40">
        <v>2010.0</v>
      </c>
      <c r="K1339" s="37">
        <v>6.0</v>
      </c>
      <c r="L1339" s="40">
        <v>2007.0</v>
      </c>
      <c r="M1339" s="37" t="s">
        <v>933</v>
      </c>
      <c r="O1339" s="40">
        <v>5.0</v>
      </c>
      <c r="Y1339" s="40">
        <v>1.0</v>
      </c>
      <c r="AJ1339" s="49"/>
      <c r="AK1339" s="49"/>
      <c r="AL1339" s="49"/>
      <c r="AM1339" s="49"/>
      <c r="AN1339" s="49"/>
      <c r="AO1339" s="49"/>
      <c r="AP1339" s="49"/>
      <c r="AQ1339" s="49"/>
      <c r="AR1339" s="49"/>
      <c r="AS1339" s="49"/>
      <c r="AT1339" s="49"/>
      <c r="AU1339" s="49"/>
      <c r="AV1339" s="49"/>
      <c r="AW1339" s="49"/>
      <c r="AX1339" s="49"/>
      <c r="AY1339" s="49"/>
      <c r="AZ1339" s="49"/>
      <c r="BA1339" s="49"/>
      <c r="BB1339" s="49"/>
      <c r="BC1339" s="49"/>
      <c r="BD1339" s="49"/>
      <c r="BE1339" s="49"/>
      <c r="BF1339" s="49"/>
      <c r="BH1339" s="49"/>
      <c r="BI1339" s="49"/>
      <c r="BJ1339" s="49"/>
      <c r="BK1339" s="40" t="s">
        <v>324</v>
      </c>
      <c r="BL1339" s="49"/>
      <c r="BM1339" s="40" t="s">
        <v>939</v>
      </c>
      <c r="BN1339" s="49"/>
    </row>
    <row r="1340">
      <c r="A1340" s="37">
        <v>3771.0</v>
      </c>
      <c r="B1340" s="37" t="s">
        <v>929</v>
      </c>
      <c r="C1340" s="37" t="s">
        <v>86</v>
      </c>
      <c r="D1340" s="37" t="s">
        <v>930</v>
      </c>
      <c r="E1340" s="37">
        <v>2011.0</v>
      </c>
      <c r="F1340" s="37" t="s">
        <v>931</v>
      </c>
      <c r="H1340" s="37" t="s">
        <v>935</v>
      </c>
      <c r="I1340" s="37" t="s">
        <v>816</v>
      </c>
      <c r="J1340" s="40">
        <v>2010.0</v>
      </c>
      <c r="K1340" s="37">
        <v>13.0</v>
      </c>
      <c r="L1340" s="40">
        <v>2007.0</v>
      </c>
      <c r="M1340" s="37" t="s">
        <v>933</v>
      </c>
      <c r="O1340" s="40">
        <v>5.0</v>
      </c>
      <c r="R1340" s="40">
        <v>1.0</v>
      </c>
      <c r="Y1340" s="40">
        <v>1.0</v>
      </c>
      <c r="AJ1340" s="49"/>
      <c r="AK1340" s="49"/>
      <c r="AL1340" s="49"/>
      <c r="AM1340" s="49"/>
      <c r="AN1340" s="49"/>
      <c r="AO1340" s="49"/>
      <c r="AP1340" s="49"/>
      <c r="AQ1340" s="49"/>
      <c r="AR1340" s="49"/>
      <c r="AS1340" s="49"/>
      <c r="AT1340" s="49"/>
      <c r="AU1340" s="49"/>
      <c r="AV1340" s="49"/>
      <c r="AW1340" s="49"/>
      <c r="AX1340" s="49"/>
      <c r="AY1340" s="49"/>
      <c r="AZ1340" s="49"/>
      <c r="BA1340" s="49"/>
      <c r="BB1340" s="49"/>
      <c r="BC1340" s="49"/>
      <c r="BD1340" s="49"/>
      <c r="BE1340" s="49"/>
      <c r="BF1340" s="49"/>
      <c r="BH1340" s="49"/>
      <c r="BI1340" s="49"/>
      <c r="BJ1340" s="49"/>
      <c r="BK1340" s="40" t="s">
        <v>324</v>
      </c>
      <c r="BL1340" s="49"/>
      <c r="BM1340" s="40" t="s">
        <v>939</v>
      </c>
      <c r="BN1340" s="49"/>
    </row>
    <row r="1341">
      <c r="A1341" s="37">
        <v>3771.0</v>
      </c>
      <c r="B1341" s="37" t="s">
        <v>929</v>
      </c>
      <c r="C1341" s="37" t="s">
        <v>86</v>
      </c>
      <c r="D1341" s="37" t="s">
        <v>930</v>
      </c>
      <c r="E1341" s="37">
        <v>2011.0</v>
      </c>
      <c r="F1341" s="37" t="s">
        <v>931</v>
      </c>
      <c r="H1341" s="37" t="s">
        <v>932</v>
      </c>
      <c r="I1341" s="37" t="s">
        <v>816</v>
      </c>
      <c r="J1341" s="40">
        <v>2010.0</v>
      </c>
      <c r="K1341" s="37">
        <v>12.0</v>
      </c>
      <c r="L1341" s="40">
        <v>2007.0</v>
      </c>
      <c r="M1341" s="37" t="s">
        <v>933</v>
      </c>
      <c r="O1341" s="40">
        <v>2.5</v>
      </c>
      <c r="Y1341" s="40">
        <v>1.0</v>
      </c>
      <c r="BK1341" s="40" t="s">
        <v>324</v>
      </c>
      <c r="BM1341" s="40" t="s">
        <v>940</v>
      </c>
    </row>
    <row r="1342">
      <c r="A1342" s="37">
        <v>3771.0</v>
      </c>
      <c r="B1342" s="37" t="s">
        <v>929</v>
      </c>
      <c r="C1342" s="37" t="s">
        <v>86</v>
      </c>
      <c r="D1342" s="37" t="s">
        <v>930</v>
      </c>
      <c r="E1342" s="37">
        <v>2011.0</v>
      </c>
      <c r="F1342" s="37" t="s">
        <v>931</v>
      </c>
      <c r="H1342" s="37" t="s">
        <v>133</v>
      </c>
      <c r="I1342" s="37" t="s">
        <v>816</v>
      </c>
      <c r="J1342" s="40">
        <v>2010.0</v>
      </c>
      <c r="K1342" s="37">
        <v>30.0</v>
      </c>
      <c r="L1342" s="40">
        <v>2007.0</v>
      </c>
      <c r="M1342" s="37" t="s">
        <v>933</v>
      </c>
      <c r="O1342" s="40">
        <v>2.5</v>
      </c>
      <c r="Y1342" s="40">
        <v>1.0</v>
      </c>
      <c r="AJ1342" s="49"/>
      <c r="AK1342" s="49"/>
      <c r="AL1342" s="49"/>
      <c r="AM1342" s="49"/>
      <c r="AN1342" s="49"/>
      <c r="AO1342" s="49"/>
      <c r="AP1342" s="49"/>
      <c r="AQ1342" s="49"/>
      <c r="AR1342" s="49"/>
      <c r="AS1342" s="49"/>
      <c r="AT1342" s="49"/>
      <c r="AU1342" s="49"/>
      <c r="AV1342" s="49"/>
      <c r="AW1342" s="49"/>
      <c r="AX1342" s="49"/>
      <c r="AY1342" s="49"/>
      <c r="AZ1342" s="49"/>
      <c r="BA1342" s="49"/>
      <c r="BB1342" s="49"/>
      <c r="BC1342" s="49"/>
      <c r="BD1342" s="49"/>
      <c r="BE1342" s="49"/>
      <c r="BF1342" s="49"/>
      <c r="BH1342" s="49"/>
      <c r="BI1342" s="49"/>
      <c r="BJ1342" s="49"/>
      <c r="BK1342" s="40" t="s">
        <v>324</v>
      </c>
      <c r="BL1342" s="49"/>
      <c r="BM1342" s="40" t="s">
        <v>940</v>
      </c>
      <c r="BN1342" s="49"/>
    </row>
    <row r="1343">
      <c r="A1343" s="37">
        <v>3771.0</v>
      </c>
      <c r="B1343" s="37" t="s">
        <v>929</v>
      </c>
      <c r="C1343" s="37" t="s">
        <v>86</v>
      </c>
      <c r="D1343" s="37" t="s">
        <v>930</v>
      </c>
      <c r="E1343" s="37">
        <v>2011.0</v>
      </c>
      <c r="F1343" s="37" t="s">
        <v>931</v>
      </c>
      <c r="H1343" s="37" t="s">
        <v>935</v>
      </c>
      <c r="I1343" s="37" t="s">
        <v>816</v>
      </c>
      <c r="J1343" s="40">
        <v>2010.0</v>
      </c>
      <c r="K1343" s="37">
        <v>138.0</v>
      </c>
      <c r="L1343" s="40">
        <v>2007.0</v>
      </c>
      <c r="M1343" s="37" t="s">
        <v>933</v>
      </c>
      <c r="O1343" s="40">
        <v>2.5</v>
      </c>
      <c r="R1343" s="40">
        <v>1.0</v>
      </c>
      <c r="Y1343" s="40">
        <v>1.0</v>
      </c>
      <c r="AJ1343" s="49"/>
      <c r="AK1343" s="49"/>
      <c r="AL1343" s="49"/>
      <c r="AM1343" s="49"/>
      <c r="AN1343" s="49"/>
      <c r="AO1343" s="49"/>
      <c r="AP1343" s="49"/>
      <c r="AQ1343" s="49"/>
      <c r="AR1343" s="49"/>
      <c r="AS1343" s="49"/>
      <c r="AT1343" s="49"/>
      <c r="AU1343" s="49"/>
      <c r="AV1343" s="49"/>
      <c r="AW1343" s="49"/>
      <c r="AX1343" s="49"/>
      <c r="AY1343" s="49"/>
      <c r="AZ1343" s="49"/>
      <c r="BA1343" s="49"/>
      <c r="BB1343" s="49"/>
      <c r="BC1343" s="49"/>
      <c r="BD1343" s="49"/>
      <c r="BE1343" s="49"/>
      <c r="BF1343" s="49"/>
      <c r="BH1343" s="49"/>
      <c r="BI1343" s="49"/>
      <c r="BJ1343" s="49"/>
      <c r="BK1343" s="40" t="s">
        <v>324</v>
      </c>
      <c r="BL1343" s="49"/>
      <c r="BM1343" s="40" t="s">
        <v>940</v>
      </c>
      <c r="BN1343" s="49"/>
    </row>
    <row r="1344">
      <c r="A1344" s="37">
        <v>3771.0</v>
      </c>
      <c r="B1344" s="37" t="s">
        <v>929</v>
      </c>
      <c r="C1344" s="37" t="s">
        <v>86</v>
      </c>
      <c r="D1344" s="37" t="s">
        <v>930</v>
      </c>
      <c r="E1344" s="37">
        <v>2011.0</v>
      </c>
      <c r="F1344" s="37" t="s">
        <v>931</v>
      </c>
      <c r="H1344" s="37" t="s">
        <v>932</v>
      </c>
      <c r="I1344" s="37" t="s">
        <v>816</v>
      </c>
      <c r="J1344" s="40">
        <v>2010.0</v>
      </c>
      <c r="K1344" s="37">
        <v>7.0</v>
      </c>
      <c r="L1344" s="40">
        <v>2007.0</v>
      </c>
      <c r="M1344" s="37" t="s">
        <v>933</v>
      </c>
      <c r="O1344" s="40">
        <v>3.0</v>
      </c>
      <c r="Y1344" s="40">
        <v>1.0</v>
      </c>
      <c r="AJ1344" s="49"/>
      <c r="AK1344" s="49"/>
      <c r="AL1344" s="49"/>
      <c r="AM1344" s="49"/>
      <c r="AN1344" s="49"/>
      <c r="AO1344" s="49"/>
      <c r="AP1344" s="49"/>
      <c r="AQ1344" s="49"/>
      <c r="AR1344" s="49"/>
      <c r="AS1344" s="49"/>
      <c r="AT1344" s="49"/>
      <c r="AU1344" s="49"/>
      <c r="AV1344" s="49"/>
      <c r="AW1344" s="49"/>
      <c r="AX1344" s="49"/>
      <c r="AY1344" s="49"/>
      <c r="AZ1344" s="49"/>
      <c r="BA1344" s="49"/>
      <c r="BB1344" s="49"/>
      <c r="BC1344" s="49"/>
      <c r="BD1344" s="49"/>
      <c r="BE1344" s="49"/>
      <c r="BF1344" s="49"/>
      <c r="BH1344" s="49"/>
      <c r="BI1344" s="49"/>
      <c r="BJ1344" s="49"/>
      <c r="BK1344" s="40" t="s">
        <v>324</v>
      </c>
      <c r="BL1344" s="49"/>
      <c r="BM1344" s="40" t="s">
        <v>940</v>
      </c>
      <c r="BN1344" s="49"/>
    </row>
    <row r="1345">
      <c r="A1345" s="37">
        <v>3771.0</v>
      </c>
      <c r="B1345" s="37" t="s">
        <v>929</v>
      </c>
      <c r="C1345" s="37" t="s">
        <v>86</v>
      </c>
      <c r="D1345" s="37" t="s">
        <v>930</v>
      </c>
      <c r="E1345" s="37">
        <v>2011.0</v>
      </c>
      <c r="F1345" s="37" t="s">
        <v>931</v>
      </c>
      <c r="H1345" s="37" t="s">
        <v>133</v>
      </c>
      <c r="I1345" s="37" t="s">
        <v>816</v>
      </c>
      <c r="J1345" s="40">
        <v>2010.0</v>
      </c>
      <c r="K1345" s="37">
        <v>19.0</v>
      </c>
      <c r="L1345" s="40">
        <v>2007.0</v>
      </c>
      <c r="M1345" s="37" t="s">
        <v>933</v>
      </c>
      <c r="O1345" s="40">
        <v>3.0</v>
      </c>
      <c r="Y1345" s="40">
        <v>1.0</v>
      </c>
      <c r="AJ1345" s="49"/>
      <c r="AK1345" s="49"/>
      <c r="AL1345" s="49"/>
      <c r="AM1345" s="49"/>
      <c r="AN1345" s="49"/>
      <c r="AO1345" s="49"/>
      <c r="AP1345" s="49"/>
      <c r="AQ1345" s="49"/>
      <c r="AR1345" s="49"/>
      <c r="AS1345" s="49"/>
      <c r="AT1345" s="49"/>
      <c r="AU1345" s="49"/>
      <c r="AV1345" s="49"/>
      <c r="AW1345" s="49"/>
      <c r="AX1345" s="49"/>
      <c r="AY1345" s="49"/>
      <c r="AZ1345" s="49"/>
      <c r="BA1345" s="49"/>
      <c r="BB1345" s="49"/>
      <c r="BC1345" s="49"/>
      <c r="BD1345" s="49"/>
      <c r="BE1345" s="49"/>
      <c r="BF1345" s="49"/>
      <c r="BH1345" s="49"/>
      <c r="BI1345" s="49"/>
      <c r="BJ1345" s="49"/>
      <c r="BK1345" s="40" t="s">
        <v>324</v>
      </c>
      <c r="BL1345" s="49"/>
      <c r="BM1345" s="40" t="s">
        <v>940</v>
      </c>
      <c r="BN1345" s="49"/>
    </row>
    <row r="1346">
      <c r="A1346" s="37">
        <v>3771.0</v>
      </c>
      <c r="B1346" s="37" t="s">
        <v>929</v>
      </c>
      <c r="C1346" s="37" t="s">
        <v>86</v>
      </c>
      <c r="D1346" s="37" t="s">
        <v>930</v>
      </c>
      <c r="E1346" s="37">
        <v>2011.0</v>
      </c>
      <c r="F1346" s="37" t="s">
        <v>931</v>
      </c>
      <c r="H1346" s="37" t="s">
        <v>935</v>
      </c>
      <c r="I1346" s="37" t="s">
        <v>816</v>
      </c>
      <c r="J1346" s="40">
        <v>2010.0</v>
      </c>
      <c r="K1346" s="37">
        <v>77.0</v>
      </c>
      <c r="L1346" s="40">
        <v>2007.0</v>
      </c>
      <c r="M1346" s="37" t="s">
        <v>933</v>
      </c>
      <c r="O1346" s="40">
        <v>3.0</v>
      </c>
      <c r="R1346" s="40">
        <v>1.0</v>
      </c>
      <c r="Y1346" s="40">
        <v>1.0</v>
      </c>
      <c r="AJ1346" s="49"/>
      <c r="AK1346" s="49"/>
      <c r="AL1346" s="49"/>
      <c r="AM1346" s="49"/>
      <c r="AN1346" s="49"/>
      <c r="AO1346" s="49"/>
      <c r="AP1346" s="49"/>
      <c r="AQ1346" s="49"/>
      <c r="AR1346" s="49"/>
      <c r="AS1346" s="49"/>
      <c r="AT1346" s="49"/>
      <c r="AU1346" s="49"/>
      <c r="AV1346" s="49"/>
      <c r="AW1346" s="49"/>
      <c r="AX1346" s="49"/>
      <c r="AY1346" s="49"/>
      <c r="AZ1346" s="49"/>
      <c r="BA1346" s="49"/>
      <c r="BB1346" s="49"/>
      <c r="BC1346" s="49"/>
      <c r="BD1346" s="49"/>
      <c r="BE1346" s="49"/>
      <c r="BF1346" s="49"/>
      <c r="BH1346" s="49"/>
      <c r="BI1346" s="49"/>
      <c r="BJ1346" s="49"/>
      <c r="BK1346" s="40" t="s">
        <v>324</v>
      </c>
      <c r="BL1346" s="49"/>
      <c r="BM1346" s="40" t="s">
        <v>940</v>
      </c>
      <c r="BN1346" s="49"/>
    </row>
    <row r="1347">
      <c r="A1347" s="37">
        <v>3771.0</v>
      </c>
      <c r="B1347" s="37" t="s">
        <v>929</v>
      </c>
      <c r="C1347" s="37" t="s">
        <v>86</v>
      </c>
      <c r="D1347" s="37" t="s">
        <v>930</v>
      </c>
      <c r="E1347" s="37">
        <v>2011.0</v>
      </c>
      <c r="F1347" s="37" t="s">
        <v>931</v>
      </c>
      <c r="H1347" s="37" t="s">
        <v>932</v>
      </c>
      <c r="I1347" s="37" t="s">
        <v>816</v>
      </c>
      <c r="J1347" s="40">
        <v>2010.0</v>
      </c>
      <c r="K1347" s="37">
        <v>1.0</v>
      </c>
      <c r="L1347" s="40">
        <v>2007.0</v>
      </c>
      <c r="M1347" s="37" t="s">
        <v>933</v>
      </c>
      <c r="O1347" s="40">
        <v>5.0</v>
      </c>
      <c r="Y1347" s="40">
        <v>1.0</v>
      </c>
      <c r="AJ1347" s="49"/>
      <c r="AK1347" s="49"/>
      <c r="AL1347" s="49"/>
      <c r="AM1347" s="49"/>
      <c r="AN1347" s="49"/>
      <c r="AO1347" s="49"/>
      <c r="AP1347" s="49"/>
      <c r="AQ1347" s="49"/>
      <c r="AR1347" s="49"/>
      <c r="AS1347" s="49"/>
      <c r="AT1347" s="49"/>
      <c r="AU1347" s="49"/>
      <c r="AV1347" s="49"/>
      <c r="AW1347" s="49"/>
      <c r="AX1347" s="49"/>
      <c r="AY1347" s="49"/>
      <c r="AZ1347" s="49"/>
      <c r="BA1347" s="49"/>
      <c r="BB1347" s="49"/>
      <c r="BC1347" s="49"/>
      <c r="BD1347" s="49"/>
      <c r="BE1347" s="49"/>
      <c r="BF1347" s="49"/>
      <c r="BH1347" s="49"/>
      <c r="BI1347" s="49"/>
      <c r="BJ1347" s="49"/>
      <c r="BK1347" s="40" t="s">
        <v>324</v>
      </c>
      <c r="BL1347" s="49"/>
      <c r="BM1347" s="40" t="s">
        <v>940</v>
      </c>
      <c r="BN1347" s="49"/>
    </row>
    <row r="1348">
      <c r="A1348" s="37">
        <v>3771.0</v>
      </c>
      <c r="B1348" s="37" t="s">
        <v>929</v>
      </c>
      <c r="C1348" s="37" t="s">
        <v>86</v>
      </c>
      <c r="D1348" s="37" t="s">
        <v>930</v>
      </c>
      <c r="E1348" s="37">
        <v>2011.0</v>
      </c>
      <c r="F1348" s="37" t="s">
        <v>931</v>
      </c>
      <c r="H1348" s="37" t="s">
        <v>133</v>
      </c>
      <c r="I1348" s="37" t="s">
        <v>816</v>
      </c>
      <c r="J1348" s="40">
        <v>2010.0</v>
      </c>
      <c r="K1348" s="37">
        <v>6.0</v>
      </c>
      <c r="L1348" s="40">
        <v>2007.0</v>
      </c>
      <c r="M1348" s="37" t="s">
        <v>933</v>
      </c>
      <c r="O1348" s="40">
        <v>5.0</v>
      </c>
      <c r="Y1348" s="40">
        <v>1.0</v>
      </c>
      <c r="AJ1348" s="49"/>
      <c r="AK1348" s="49"/>
      <c r="AL1348" s="49"/>
      <c r="AM1348" s="49"/>
      <c r="AN1348" s="49"/>
      <c r="AO1348" s="49"/>
      <c r="AP1348" s="49"/>
      <c r="AQ1348" s="49"/>
      <c r="AR1348" s="49"/>
      <c r="AS1348" s="49"/>
      <c r="AT1348" s="49"/>
      <c r="AU1348" s="49"/>
      <c r="AV1348" s="49"/>
      <c r="AW1348" s="49"/>
      <c r="AX1348" s="49"/>
      <c r="AY1348" s="49"/>
      <c r="AZ1348" s="49"/>
      <c r="BA1348" s="49"/>
      <c r="BB1348" s="49"/>
      <c r="BC1348" s="49"/>
      <c r="BD1348" s="49"/>
      <c r="BE1348" s="49"/>
      <c r="BF1348" s="49"/>
      <c r="BH1348" s="49"/>
      <c r="BI1348" s="49"/>
      <c r="BJ1348" s="49"/>
      <c r="BK1348" s="40" t="s">
        <v>324</v>
      </c>
      <c r="BL1348" s="49"/>
      <c r="BM1348" s="40" t="s">
        <v>940</v>
      </c>
      <c r="BN1348" s="49"/>
    </row>
    <row r="1349">
      <c r="A1349" s="37">
        <v>3771.0</v>
      </c>
      <c r="B1349" s="37" t="s">
        <v>929</v>
      </c>
      <c r="C1349" s="37" t="s">
        <v>86</v>
      </c>
      <c r="D1349" s="37" t="s">
        <v>930</v>
      </c>
      <c r="E1349" s="37">
        <v>2011.0</v>
      </c>
      <c r="F1349" s="37" t="s">
        <v>931</v>
      </c>
      <c r="H1349" s="37" t="s">
        <v>935</v>
      </c>
      <c r="I1349" s="37" t="s">
        <v>816</v>
      </c>
      <c r="J1349" s="40">
        <v>2010.0</v>
      </c>
      <c r="K1349" s="37">
        <v>13.0</v>
      </c>
      <c r="L1349" s="40">
        <v>2007.0</v>
      </c>
      <c r="M1349" s="37" t="s">
        <v>933</v>
      </c>
      <c r="O1349" s="40">
        <v>5.0</v>
      </c>
      <c r="R1349" s="40">
        <v>1.0</v>
      </c>
      <c r="Y1349" s="40">
        <v>1.0</v>
      </c>
      <c r="AJ1349" s="49"/>
      <c r="AK1349" s="49"/>
      <c r="AL1349" s="49"/>
      <c r="AM1349" s="49"/>
      <c r="AN1349" s="49"/>
      <c r="AO1349" s="49"/>
      <c r="AP1349" s="49"/>
      <c r="AQ1349" s="49"/>
      <c r="AR1349" s="49"/>
      <c r="AS1349" s="49"/>
      <c r="AT1349" s="49"/>
      <c r="AU1349" s="49"/>
      <c r="AV1349" s="49"/>
      <c r="AW1349" s="49"/>
      <c r="AX1349" s="49"/>
      <c r="AY1349" s="49"/>
      <c r="AZ1349" s="49"/>
      <c r="BA1349" s="49"/>
      <c r="BB1349" s="49"/>
      <c r="BC1349" s="49"/>
      <c r="BD1349" s="49"/>
      <c r="BE1349" s="49"/>
      <c r="BF1349" s="49"/>
      <c r="BH1349" s="49"/>
      <c r="BI1349" s="49"/>
      <c r="BJ1349" s="49"/>
      <c r="BK1349" s="40" t="s">
        <v>324</v>
      </c>
      <c r="BL1349" s="49"/>
      <c r="BM1349" s="40" t="s">
        <v>940</v>
      </c>
      <c r="BN1349" s="49"/>
    </row>
    <row r="1350">
      <c r="A1350" s="37">
        <v>1583.0</v>
      </c>
      <c r="B1350" s="37" t="s">
        <v>941</v>
      </c>
      <c r="C1350" s="37" t="s">
        <v>86</v>
      </c>
      <c r="D1350" s="37" t="s">
        <v>942</v>
      </c>
      <c r="E1350" s="37">
        <v>2017.0</v>
      </c>
      <c r="F1350" s="37" t="s">
        <v>943</v>
      </c>
      <c r="G1350" s="37" t="s">
        <v>261</v>
      </c>
      <c r="I1350" s="37" t="s">
        <v>944</v>
      </c>
      <c r="J1350" s="37">
        <v>2020.0</v>
      </c>
      <c r="K1350" s="37">
        <v>22.4125871</v>
      </c>
      <c r="L1350" s="37">
        <v>2005.0</v>
      </c>
      <c r="M1350" s="37" t="s">
        <v>80</v>
      </c>
      <c r="N1350" s="37"/>
      <c r="O1350" s="37"/>
      <c r="P1350" s="37">
        <v>1.5</v>
      </c>
      <c r="Q1350" s="37">
        <v>1.45</v>
      </c>
      <c r="R1350" s="37"/>
      <c r="S1350" s="37"/>
      <c r="T1350" s="37"/>
      <c r="U1350" s="37"/>
      <c r="V1350" s="37"/>
      <c r="W1350" s="37"/>
      <c r="X1350" s="37"/>
      <c r="Y1350" s="37">
        <v>1.0</v>
      </c>
      <c r="Z1350" s="37"/>
      <c r="AA1350" s="37"/>
      <c r="AB1350" s="37"/>
      <c r="AC1350" s="37"/>
      <c r="BK1350" s="37" t="s">
        <v>945</v>
      </c>
      <c r="BM1350" s="40" t="s">
        <v>946</v>
      </c>
    </row>
    <row r="1351">
      <c r="A1351" s="37">
        <v>1583.0</v>
      </c>
      <c r="B1351" s="37" t="s">
        <v>941</v>
      </c>
      <c r="C1351" s="37" t="s">
        <v>86</v>
      </c>
      <c r="D1351" s="37" t="s">
        <v>942</v>
      </c>
      <c r="E1351" s="37">
        <v>2017.0</v>
      </c>
      <c r="F1351" s="37" t="s">
        <v>943</v>
      </c>
      <c r="G1351" s="37" t="s">
        <v>261</v>
      </c>
      <c r="I1351" s="37" t="s">
        <v>944</v>
      </c>
      <c r="J1351" s="40">
        <v>2050.0</v>
      </c>
      <c r="K1351" s="37">
        <v>71.82010425</v>
      </c>
      <c r="L1351" s="37">
        <v>2005.0</v>
      </c>
      <c r="M1351" s="37" t="s">
        <v>80</v>
      </c>
      <c r="N1351" s="37"/>
      <c r="O1351" s="37"/>
      <c r="P1351" s="37">
        <v>1.5</v>
      </c>
      <c r="Q1351" s="37">
        <v>1.45</v>
      </c>
      <c r="R1351" s="37"/>
      <c r="S1351" s="37"/>
      <c r="T1351" s="37"/>
      <c r="U1351" s="37"/>
      <c r="V1351" s="37"/>
      <c r="W1351" s="37"/>
      <c r="X1351" s="37"/>
      <c r="Y1351" s="37">
        <v>1.0</v>
      </c>
      <c r="Z1351" s="37"/>
      <c r="AA1351" s="37"/>
      <c r="AB1351" s="37"/>
      <c r="AC1351" s="37"/>
      <c r="BK1351" s="37" t="s">
        <v>945</v>
      </c>
      <c r="BM1351" s="40" t="s">
        <v>946</v>
      </c>
    </row>
    <row r="1352">
      <c r="A1352" s="37">
        <v>1583.0</v>
      </c>
      <c r="B1352" s="37" t="s">
        <v>941</v>
      </c>
      <c r="C1352" s="37" t="s">
        <v>86</v>
      </c>
      <c r="D1352" s="37" t="s">
        <v>942</v>
      </c>
      <c r="E1352" s="37">
        <v>2017.0</v>
      </c>
      <c r="F1352" s="37" t="s">
        <v>943</v>
      </c>
      <c r="G1352" s="37" t="s">
        <v>261</v>
      </c>
      <c r="I1352" s="37" t="s">
        <v>944</v>
      </c>
      <c r="J1352" s="40">
        <v>2100.0</v>
      </c>
      <c r="K1352" s="37">
        <v>189.0642113</v>
      </c>
      <c r="L1352" s="37">
        <v>2005.0</v>
      </c>
      <c r="M1352" s="37" t="s">
        <v>80</v>
      </c>
      <c r="N1352" s="37"/>
      <c r="O1352" s="37"/>
      <c r="P1352" s="37">
        <v>1.5</v>
      </c>
      <c r="Q1352" s="37">
        <v>1.45</v>
      </c>
      <c r="R1352" s="37"/>
      <c r="S1352" s="37"/>
      <c r="T1352" s="37"/>
      <c r="U1352" s="37"/>
      <c r="V1352" s="37"/>
      <c r="W1352" s="37"/>
      <c r="X1352" s="37"/>
      <c r="Y1352" s="37">
        <v>1.0</v>
      </c>
      <c r="Z1352" s="37"/>
      <c r="AA1352" s="37"/>
      <c r="AB1352" s="37"/>
      <c r="AC1352" s="37"/>
      <c r="BK1352" s="37" t="s">
        <v>945</v>
      </c>
      <c r="BM1352" s="40" t="s">
        <v>946</v>
      </c>
    </row>
    <row r="1353">
      <c r="A1353" s="37">
        <v>2813.0</v>
      </c>
      <c r="B1353" s="37" t="s">
        <v>947</v>
      </c>
      <c r="C1353" s="37" t="s">
        <v>86</v>
      </c>
      <c r="D1353" s="37" t="s">
        <v>948</v>
      </c>
      <c r="E1353" s="37">
        <v>2013.0</v>
      </c>
      <c r="F1353" s="37" t="s">
        <v>949</v>
      </c>
      <c r="G1353" s="37" t="s">
        <v>950</v>
      </c>
      <c r="H1353" s="37"/>
      <c r="I1353" s="37" t="s">
        <v>816</v>
      </c>
      <c r="J1353" s="37">
        <v>2013.0</v>
      </c>
      <c r="K1353" s="37">
        <v>55.0</v>
      </c>
      <c r="L1353" s="37">
        <v>2013.0</v>
      </c>
      <c r="M1353" s="37" t="s">
        <v>80</v>
      </c>
      <c r="P1353" s="37">
        <v>1.0</v>
      </c>
      <c r="Q1353" s="37">
        <v>2.0</v>
      </c>
      <c r="BK1353" s="37" t="s">
        <v>951</v>
      </c>
    </row>
    <row r="1354">
      <c r="A1354" s="37">
        <v>2813.0</v>
      </c>
      <c r="B1354" s="37" t="s">
        <v>947</v>
      </c>
      <c r="C1354" s="37" t="s">
        <v>86</v>
      </c>
      <c r="D1354" s="37" t="s">
        <v>948</v>
      </c>
      <c r="E1354" s="37">
        <v>2013.0</v>
      </c>
      <c r="F1354" s="37" t="s">
        <v>949</v>
      </c>
      <c r="G1354" s="37" t="s">
        <v>950</v>
      </c>
      <c r="H1354" s="37"/>
      <c r="I1354" s="37" t="s">
        <v>816</v>
      </c>
      <c r="J1354" s="37">
        <v>2300.0</v>
      </c>
      <c r="K1354" s="37">
        <v>48.0</v>
      </c>
      <c r="L1354" s="37">
        <v>2013.0</v>
      </c>
      <c r="M1354" s="37" t="s">
        <v>80</v>
      </c>
      <c r="P1354" s="37">
        <v>1.0</v>
      </c>
      <c r="Q1354" s="37">
        <v>2.0</v>
      </c>
      <c r="BK1354" s="37" t="s">
        <v>951</v>
      </c>
    </row>
    <row r="1355">
      <c r="A1355" s="37">
        <v>2813.0</v>
      </c>
      <c r="B1355" s="37" t="s">
        <v>947</v>
      </c>
      <c r="C1355" s="37" t="s">
        <v>86</v>
      </c>
      <c r="D1355" s="37" t="s">
        <v>948</v>
      </c>
      <c r="E1355" s="37">
        <v>2013.0</v>
      </c>
      <c r="F1355" s="37" t="s">
        <v>949</v>
      </c>
      <c r="G1355" s="37" t="s">
        <v>950</v>
      </c>
      <c r="H1355" s="37"/>
      <c r="I1355" s="37" t="s">
        <v>816</v>
      </c>
      <c r="J1355" s="37">
        <v>2013.0</v>
      </c>
      <c r="K1355" s="37">
        <v>550.0</v>
      </c>
      <c r="L1355" s="37">
        <v>2013.0</v>
      </c>
      <c r="M1355" s="37" t="s">
        <v>319</v>
      </c>
      <c r="P1355" s="37">
        <v>1.0</v>
      </c>
      <c r="Q1355" s="37">
        <v>2.0</v>
      </c>
      <c r="BK1355" s="37" t="s">
        <v>952</v>
      </c>
      <c r="BM1355" s="37" t="s">
        <v>953</v>
      </c>
    </row>
    <row r="1356">
      <c r="A1356" s="37">
        <v>2813.0</v>
      </c>
      <c r="B1356" s="37" t="s">
        <v>947</v>
      </c>
      <c r="C1356" s="37" t="s">
        <v>86</v>
      </c>
      <c r="D1356" s="37" t="s">
        <v>948</v>
      </c>
      <c r="E1356" s="37">
        <v>2013.0</v>
      </c>
      <c r="F1356" s="37" t="s">
        <v>949</v>
      </c>
      <c r="G1356" s="37" t="s">
        <v>950</v>
      </c>
      <c r="H1356" s="37"/>
      <c r="I1356" s="37" t="s">
        <v>816</v>
      </c>
      <c r="J1356" s="37">
        <v>2100.0</v>
      </c>
      <c r="K1356" s="37">
        <v>950.0</v>
      </c>
      <c r="L1356" s="37">
        <v>2013.0</v>
      </c>
      <c r="M1356" s="37" t="s">
        <v>319</v>
      </c>
      <c r="P1356" s="37">
        <v>1.0</v>
      </c>
      <c r="Q1356" s="37">
        <v>2.0</v>
      </c>
      <c r="BK1356" s="37" t="s">
        <v>952</v>
      </c>
      <c r="BM1356" s="37" t="s">
        <v>953</v>
      </c>
    </row>
    <row r="1357">
      <c r="A1357" s="37">
        <v>3086.0</v>
      </c>
      <c r="B1357" s="40" t="s">
        <v>954</v>
      </c>
      <c r="C1357" s="40" t="s">
        <v>86</v>
      </c>
      <c r="D1357" s="37" t="s">
        <v>955</v>
      </c>
      <c r="E1357" s="37">
        <v>2012.0</v>
      </c>
      <c r="F1357" s="37" t="s">
        <v>956</v>
      </c>
      <c r="G1357" s="40" t="s">
        <v>957</v>
      </c>
      <c r="I1357" s="40" t="s">
        <v>816</v>
      </c>
      <c r="J1357" s="40">
        <v>2010.0</v>
      </c>
      <c r="K1357" s="37">
        <v>266.0</v>
      </c>
      <c r="L1357" s="40">
        <v>2007.0</v>
      </c>
      <c r="M1357" s="40" t="s">
        <v>958</v>
      </c>
      <c r="N1357" s="40">
        <v>21.0</v>
      </c>
      <c r="O1357" s="40">
        <v>1.0</v>
      </c>
      <c r="AT1357" s="37">
        <v>758.0</v>
      </c>
      <c r="AV1357" s="64">
        <v>1774.0</v>
      </c>
      <c r="AZ1357" s="40">
        <v>1.0</v>
      </c>
      <c r="BC1357" s="40">
        <v>1.0</v>
      </c>
      <c r="BE1357" s="40">
        <v>1.0</v>
      </c>
      <c r="BK1357" s="40" t="s">
        <v>959</v>
      </c>
    </row>
    <row r="1358">
      <c r="A1358" s="37">
        <v>3086.0</v>
      </c>
      <c r="B1358" s="40" t="s">
        <v>954</v>
      </c>
      <c r="C1358" s="40" t="s">
        <v>86</v>
      </c>
      <c r="D1358" s="37" t="s">
        <v>955</v>
      </c>
      <c r="E1358" s="37">
        <v>2012.0</v>
      </c>
      <c r="F1358" s="37" t="s">
        <v>956</v>
      </c>
      <c r="G1358" s="40" t="s">
        <v>957</v>
      </c>
      <c r="I1358" s="40" t="s">
        <v>816</v>
      </c>
      <c r="J1358" s="40">
        <v>2010.0</v>
      </c>
      <c r="K1358" s="37">
        <v>122.0</v>
      </c>
      <c r="L1358" s="40">
        <v>2007.0</v>
      </c>
      <c r="M1358" s="40" t="s">
        <v>958</v>
      </c>
      <c r="N1358" s="40">
        <v>21.0</v>
      </c>
      <c r="O1358" s="40">
        <v>1.5</v>
      </c>
      <c r="AT1358" s="37">
        <v>357.0</v>
      </c>
      <c r="AV1358" s="64">
        <v>810.0</v>
      </c>
      <c r="AZ1358" s="40">
        <v>1.0</v>
      </c>
      <c r="BC1358" s="40">
        <v>1.0</v>
      </c>
      <c r="BE1358" s="40">
        <v>1.0</v>
      </c>
      <c r="BK1358" s="40" t="s">
        <v>959</v>
      </c>
    </row>
    <row r="1359">
      <c r="A1359" s="37">
        <v>3086.0</v>
      </c>
      <c r="B1359" s="40" t="s">
        <v>954</v>
      </c>
      <c r="C1359" s="40" t="s">
        <v>86</v>
      </c>
      <c r="D1359" s="37" t="s">
        <v>955</v>
      </c>
      <c r="E1359" s="37">
        <v>2012.0</v>
      </c>
      <c r="F1359" s="37" t="s">
        <v>956</v>
      </c>
      <c r="G1359" s="40" t="s">
        <v>957</v>
      </c>
      <c r="I1359" s="40" t="s">
        <v>816</v>
      </c>
      <c r="J1359" s="40">
        <v>2010.0</v>
      </c>
      <c r="K1359" s="37">
        <v>62.0</v>
      </c>
      <c r="L1359" s="40">
        <v>2007.0</v>
      </c>
      <c r="M1359" s="40" t="s">
        <v>958</v>
      </c>
      <c r="N1359" s="40">
        <v>21.0</v>
      </c>
      <c r="O1359" s="40">
        <v>2.0</v>
      </c>
      <c r="AT1359" s="37">
        <v>187.0</v>
      </c>
      <c r="AV1359" s="64">
        <v>386.0</v>
      </c>
      <c r="AZ1359" s="40">
        <v>1.0</v>
      </c>
      <c r="BC1359" s="40">
        <v>1.0</v>
      </c>
      <c r="BE1359" s="40">
        <v>1.0</v>
      </c>
      <c r="BK1359" s="40" t="s">
        <v>959</v>
      </c>
    </row>
    <row r="1360">
      <c r="A1360" s="37">
        <v>3086.0</v>
      </c>
      <c r="B1360" s="40" t="s">
        <v>954</v>
      </c>
      <c r="C1360" s="40" t="s">
        <v>86</v>
      </c>
      <c r="D1360" s="37" t="s">
        <v>955</v>
      </c>
      <c r="E1360" s="37">
        <v>2012.0</v>
      </c>
      <c r="F1360" s="37" t="s">
        <v>956</v>
      </c>
      <c r="G1360" s="40" t="s">
        <v>957</v>
      </c>
      <c r="I1360" s="40" t="s">
        <v>816</v>
      </c>
      <c r="J1360" s="40">
        <v>2010.0</v>
      </c>
      <c r="K1360" s="37">
        <v>35.0</v>
      </c>
      <c r="L1360" s="40">
        <v>2007.0</v>
      </c>
      <c r="M1360" s="40" t="s">
        <v>958</v>
      </c>
      <c r="N1360" s="40">
        <v>35.0</v>
      </c>
      <c r="O1360" s="40">
        <v>2.5</v>
      </c>
      <c r="AT1360" s="37">
        <v>107.0</v>
      </c>
      <c r="AV1360" s="64">
        <v>221.0</v>
      </c>
      <c r="AZ1360" s="40">
        <v>1.0</v>
      </c>
      <c r="BC1360" s="40">
        <v>1.0</v>
      </c>
      <c r="BE1360" s="40">
        <v>1.0</v>
      </c>
      <c r="BK1360" s="40" t="s">
        <v>959</v>
      </c>
    </row>
    <row r="1361">
      <c r="A1361" s="37">
        <v>3086.0</v>
      </c>
      <c r="B1361" s="40" t="s">
        <v>954</v>
      </c>
      <c r="C1361" s="40" t="s">
        <v>86</v>
      </c>
      <c r="D1361" s="37" t="s">
        <v>955</v>
      </c>
      <c r="E1361" s="37">
        <v>2012.0</v>
      </c>
      <c r="F1361" s="37" t="s">
        <v>956</v>
      </c>
      <c r="G1361" s="40" t="s">
        <v>957</v>
      </c>
      <c r="I1361" s="40" t="s">
        <v>816</v>
      </c>
      <c r="J1361" s="40">
        <v>2010.0</v>
      </c>
      <c r="K1361" s="37">
        <v>21.0</v>
      </c>
      <c r="L1361" s="40">
        <v>2007.0</v>
      </c>
      <c r="M1361" s="40" t="s">
        <v>958</v>
      </c>
      <c r="N1361" s="40">
        <v>21.0</v>
      </c>
      <c r="O1361" s="40">
        <v>3.0</v>
      </c>
      <c r="AT1361" s="37">
        <v>65.0</v>
      </c>
      <c r="AV1361" s="64">
        <v>134.0</v>
      </c>
      <c r="AZ1361" s="40">
        <v>1.0</v>
      </c>
      <c r="BC1361" s="40">
        <v>1.0</v>
      </c>
      <c r="BE1361" s="40">
        <v>1.0</v>
      </c>
      <c r="BK1361" s="40" t="s">
        <v>959</v>
      </c>
    </row>
    <row r="1362">
      <c r="A1362" s="37">
        <v>3086.0</v>
      </c>
      <c r="B1362" s="40" t="s">
        <v>954</v>
      </c>
      <c r="C1362" s="40" t="s">
        <v>86</v>
      </c>
      <c r="D1362" s="37" t="s">
        <v>955</v>
      </c>
      <c r="E1362" s="37">
        <v>2012.0</v>
      </c>
      <c r="F1362" s="37" t="s">
        <v>956</v>
      </c>
      <c r="G1362" s="40" t="s">
        <v>957</v>
      </c>
      <c r="I1362" s="40" t="s">
        <v>816</v>
      </c>
      <c r="J1362" s="40">
        <v>2010.0</v>
      </c>
      <c r="K1362" s="37">
        <v>5.0</v>
      </c>
      <c r="L1362" s="40">
        <v>2007.0</v>
      </c>
      <c r="M1362" s="40" t="s">
        <v>958</v>
      </c>
      <c r="N1362" s="40">
        <v>5.0</v>
      </c>
      <c r="O1362" s="40">
        <v>5.0</v>
      </c>
      <c r="AT1362" s="37">
        <v>16.0</v>
      </c>
      <c r="AV1362" s="64">
        <v>29.0</v>
      </c>
      <c r="AZ1362" s="40">
        <v>1.0</v>
      </c>
      <c r="BC1362" s="40">
        <v>1.0</v>
      </c>
      <c r="BE1362" s="40">
        <v>1.0</v>
      </c>
      <c r="BK1362" s="40" t="s">
        <v>959</v>
      </c>
    </row>
    <row r="1363">
      <c r="A1363" s="37">
        <v>3086.0</v>
      </c>
      <c r="B1363" s="40" t="s">
        <v>954</v>
      </c>
      <c r="C1363" s="40" t="s">
        <v>86</v>
      </c>
      <c r="D1363" s="37" t="s">
        <v>955</v>
      </c>
      <c r="E1363" s="37">
        <v>2012.0</v>
      </c>
      <c r="F1363" s="37" t="s">
        <v>956</v>
      </c>
      <c r="G1363" s="40" t="s">
        <v>957</v>
      </c>
      <c r="I1363" s="40" t="s">
        <v>816</v>
      </c>
      <c r="J1363" s="40">
        <v>2010.0</v>
      </c>
      <c r="K1363" s="37">
        <v>55.0</v>
      </c>
      <c r="L1363" s="40">
        <v>2007.0</v>
      </c>
      <c r="M1363" s="40" t="s">
        <v>958</v>
      </c>
      <c r="N1363" s="40">
        <v>21.0</v>
      </c>
      <c r="AT1363" s="37">
        <v>156.0</v>
      </c>
      <c r="AV1363" s="64">
        <v>304.0</v>
      </c>
      <c r="AZ1363" s="40">
        <v>1.0</v>
      </c>
      <c r="BC1363" s="40">
        <v>1.0</v>
      </c>
      <c r="BE1363" s="40">
        <v>1.0</v>
      </c>
      <c r="BK1363" s="40" t="s">
        <v>960</v>
      </c>
    </row>
    <row r="1364">
      <c r="A1364" s="37">
        <v>3086.0</v>
      </c>
      <c r="B1364" s="40" t="s">
        <v>954</v>
      </c>
      <c r="C1364" s="40" t="s">
        <v>86</v>
      </c>
      <c r="D1364" s="37" t="s">
        <v>955</v>
      </c>
      <c r="E1364" s="37">
        <v>2012.0</v>
      </c>
      <c r="F1364" s="37" t="s">
        <v>956</v>
      </c>
      <c r="G1364" s="40" t="s">
        <v>957</v>
      </c>
      <c r="I1364" s="40" t="s">
        <v>816</v>
      </c>
      <c r="J1364" s="40">
        <v>2010.0</v>
      </c>
      <c r="K1364" s="37">
        <v>175.0</v>
      </c>
      <c r="L1364" s="40">
        <v>2007.0</v>
      </c>
      <c r="M1364" s="40" t="s">
        <v>958</v>
      </c>
      <c r="N1364" s="40">
        <v>21.0</v>
      </c>
      <c r="AT1364" s="37">
        <v>380.0</v>
      </c>
      <c r="AV1364" s="64">
        <v>702.0</v>
      </c>
      <c r="AZ1364" s="40">
        <v>1.0</v>
      </c>
      <c r="BC1364" s="40">
        <v>1.0</v>
      </c>
      <c r="BE1364" s="40">
        <v>1.0</v>
      </c>
      <c r="BK1364" s="40" t="s">
        <v>961</v>
      </c>
    </row>
    <row r="1365">
      <c r="A1365" s="37">
        <v>3086.0</v>
      </c>
      <c r="B1365" s="40" t="s">
        <v>954</v>
      </c>
      <c r="C1365" s="40" t="s">
        <v>86</v>
      </c>
      <c r="D1365" s="37" t="s">
        <v>955</v>
      </c>
      <c r="E1365" s="37">
        <v>2012.0</v>
      </c>
      <c r="F1365" s="37" t="s">
        <v>956</v>
      </c>
      <c r="G1365" s="40" t="s">
        <v>435</v>
      </c>
      <c r="I1365" s="40" t="s">
        <v>816</v>
      </c>
      <c r="J1365" s="40">
        <v>2010.0</v>
      </c>
      <c r="K1365" s="37">
        <v>145.0</v>
      </c>
      <c r="L1365" s="40">
        <v>2007.0</v>
      </c>
      <c r="M1365" s="40" t="s">
        <v>958</v>
      </c>
      <c r="N1365" s="40">
        <v>14.0</v>
      </c>
      <c r="P1365" s="37">
        <v>1.1</v>
      </c>
      <c r="Q1365" s="40">
        <v>1.0</v>
      </c>
      <c r="AV1365" s="64"/>
      <c r="AZ1365" s="40">
        <v>1.0</v>
      </c>
      <c r="BC1365" s="40">
        <v>1.0</v>
      </c>
      <c r="BK1365" s="40" t="s">
        <v>134</v>
      </c>
    </row>
    <row r="1366">
      <c r="A1366" s="37">
        <v>3086.0</v>
      </c>
      <c r="B1366" s="40" t="s">
        <v>954</v>
      </c>
      <c r="C1366" s="40" t="s">
        <v>86</v>
      </c>
      <c r="D1366" s="37" t="s">
        <v>955</v>
      </c>
      <c r="E1366" s="37">
        <v>2012.0</v>
      </c>
      <c r="F1366" s="37" t="s">
        <v>956</v>
      </c>
      <c r="G1366" s="40" t="s">
        <v>435</v>
      </c>
      <c r="I1366" s="40" t="s">
        <v>816</v>
      </c>
      <c r="J1366" s="40">
        <v>2010.0</v>
      </c>
      <c r="K1366" s="37">
        <v>70.0</v>
      </c>
      <c r="L1366" s="40">
        <v>2007.0</v>
      </c>
      <c r="M1366" s="40" t="s">
        <v>958</v>
      </c>
      <c r="N1366" s="40">
        <v>6.0</v>
      </c>
      <c r="P1366" s="40">
        <v>1.54</v>
      </c>
      <c r="Q1366" s="40">
        <v>1.0</v>
      </c>
      <c r="AV1366" s="64"/>
      <c r="AZ1366" s="40">
        <v>1.0</v>
      </c>
      <c r="BC1366" s="40">
        <v>1.0</v>
      </c>
      <c r="BK1366" s="40" t="s">
        <v>134</v>
      </c>
    </row>
    <row r="1367">
      <c r="A1367" s="37">
        <v>3086.0</v>
      </c>
      <c r="B1367" s="40" t="s">
        <v>954</v>
      </c>
      <c r="C1367" s="40" t="s">
        <v>86</v>
      </c>
      <c r="D1367" s="37" t="s">
        <v>955</v>
      </c>
      <c r="E1367" s="37">
        <v>2012.0</v>
      </c>
      <c r="F1367" s="37" t="s">
        <v>956</v>
      </c>
      <c r="G1367" s="40" t="s">
        <v>435</v>
      </c>
      <c r="I1367" s="40" t="s">
        <v>816</v>
      </c>
      <c r="J1367" s="40">
        <v>2010.0</v>
      </c>
      <c r="K1367" s="37">
        <v>1.0</v>
      </c>
      <c r="L1367" s="40">
        <v>2007.0</v>
      </c>
      <c r="M1367" s="40" t="s">
        <v>958</v>
      </c>
      <c r="N1367" s="40">
        <v>-1.4</v>
      </c>
      <c r="P1367" s="40">
        <v>3.2</v>
      </c>
      <c r="Q1367" s="40">
        <v>1.0</v>
      </c>
      <c r="AV1367" s="64"/>
      <c r="AZ1367" s="40">
        <v>1.0</v>
      </c>
      <c r="BC1367" s="40">
        <v>1.0</v>
      </c>
      <c r="BK1367" s="40" t="s">
        <v>134</v>
      </c>
    </row>
    <row r="1368">
      <c r="A1368" s="37">
        <v>2872.0</v>
      </c>
      <c r="B1368" s="37" t="s">
        <v>962</v>
      </c>
      <c r="C1368" s="45" t="s">
        <v>86</v>
      </c>
      <c r="D1368" s="37" t="s">
        <v>220</v>
      </c>
      <c r="E1368" s="37">
        <v>2013.0</v>
      </c>
      <c r="F1368" s="37" t="s">
        <v>963</v>
      </c>
      <c r="G1368" s="37" t="s">
        <v>964</v>
      </c>
      <c r="I1368" s="37" t="s">
        <v>816</v>
      </c>
      <c r="J1368" s="37">
        <v>2010.0</v>
      </c>
      <c r="K1368" s="37">
        <f>0.1/3.66</f>
        <v>0.02732240437</v>
      </c>
      <c r="L1368" s="37">
        <v>2010.0</v>
      </c>
      <c r="M1368" s="37" t="s">
        <v>319</v>
      </c>
      <c r="N1368" s="37">
        <f t="shared" ref="N1368:N1375" si="4">296/3.66</f>
        <v>80.87431694</v>
      </c>
      <c r="Q1368" s="37">
        <v>1.5</v>
      </c>
      <c r="AI1368" s="37">
        <v>1.0</v>
      </c>
      <c r="AJ1368" s="37">
        <f>-0.5/3.66</f>
        <v>-0.1366120219</v>
      </c>
      <c r="AW1368" s="37">
        <f>0.4/3.66</f>
        <v>0.1092896175</v>
      </c>
      <c r="AZ1368" s="40">
        <v>1.0</v>
      </c>
      <c r="BK1368" s="37" t="s">
        <v>134</v>
      </c>
      <c r="BM1368" s="37" t="s">
        <v>965</v>
      </c>
    </row>
    <row r="1369">
      <c r="A1369" s="37">
        <v>2872.0</v>
      </c>
      <c r="B1369" s="37" t="s">
        <v>962</v>
      </c>
      <c r="C1369" s="45" t="s">
        <v>86</v>
      </c>
      <c r="D1369" s="37" t="s">
        <v>220</v>
      </c>
      <c r="E1369" s="37">
        <v>2013.0</v>
      </c>
      <c r="F1369" s="37" t="s">
        <v>963</v>
      </c>
      <c r="G1369" s="37" t="s">
        <v>964</v>
      </c>
      <c r="I1369" s="37" t="s">
        <v>816</v>
      </c>
      <c r="J1369" s="37">
        <v>2010.0</v>
      </c>
      <c r="K1369" s="37">
        <f>20.1/3.66</f>
        <v>5.491803279</v>
      </c>
      <c r="L1369" s="37">
        <v>2010.0</v>
      </c>
      <c r="M1369" s="37" t="s">
        <v>319</v>
      </c>
      <c r="N1369" s="37">
        <f t="shared" si="4"/>
        <v>80.87431694</v>
      </c>
      <c r="Q1369" s="37">
        <v>1.5</v>
      </c>
      <c r="R1369" s="37">
        <v>1.0</v>
      </c>
      <c r="AI1369" s="37">
        <v>1.0</v>
      </c>
      <c r="AJ1369" s="37">
        <f>1.2/3.66</f>
        <v>0.3278688525</v>
      </c>
      <c r="AW1369" s="37">
        <f>190.9/3.66</f>
        <v>52.15846995</v>
      </c>
      <c r="AZ1369" s="40">
        <v>1.0</v>
      </c>
      <c r="BK1369" s="37" t="s">
        <v>134</v>
      </c>
      <c r="BM1369" s="37" t="s">
        <v>965</v>
      </c>
    </row>
    <row r="1370">
      <c r="A1370" s="37">
        <v>2872.0</v>
      </c>
      <c r="B1370" s="37" t="s">
        <v>962</v>
      </c>
      <c r="C1370" s="45" t="s">
        <v>86</v>
      </c>
      <c r="D1370" s="37" t="s">
        <v>220</v>
      </c>
      <c r="E1370" s="37">
        <v>2013.0</v>
      </c>
      <c r="F1370" s="37" t="s">
        <v>963</v>
      </c>
      <c r="G1370" s="37" t="s">
        <v>964</v>
      </c>
      <c r="I1370" s="37" t="s">
        <v>816</v>
      </c>
      <c r="J1370" s="37">
        <v>2010.0</v>
      </c>
      <c r="K1370" s="40">
        <v>0.0</v>
      </c>
      <c r="L1370" s="37">
        <v>2010.0</v>
      </c>
      <c r="M1370" s="37" t="s">
        <v>319</v>
      </c>
      <c r="N1370" s="37">
        <f t="shared" si="4"/>
        <v>80.87431694</v>
      </c>
      <c r="Q1370" s="40">
        <v>1.0</v>
      </c>
      <c r="AI1370" s="37">
        <v>1.0</v>
      </c>
      <c r="BK1370" s="37" t="s">
        <v>134</v>
      </c>
      <c r="BM1370" s="37" t="s">
        <v>965</v>
      </c>
    </row>
    <row r="1371">
      <c r="A1371" s="37">
        <v>2872.0</v>
      </c>
      <c r="B1371" s="37" t="s">
        <v>962</v>
      </c>
      <c r="C1371" s="45" t="s">
        <v>86</v>
      </c>
      <c r="D1371" s="37" t="s">
        <v>220</v>
      </c>
      <c r="E1371" s="37">
        <v>2013.0</v>
      </c>
      <c r="F1371" s="37" t="s">
        <v>963</v>
      </c>
      <c r="G1371" s="37" t="s">
        <v>964</v>
      </c>
      <c r="I1371" s="37" t="s">
        <v>816</v>
      </c>
      <c r="J1371" s="37">
        <v>2010.0</v>
      </c>
      <c r="K1371" s="37">
        <f>4.5/3.66</f>
        <v>1.229508197</v>
      </c>
      <c r="L1371" s="37">
        <v>2010.0</v>
      </c>
      <c r="M1371" s="37" t="s">
        <v>319</v>
      </c>
      <c r="N1371" s="37">
        <f t="shared" si="4"/>
        <v>80.87431694</v>
      </c>
      <c r="Q1371" s="40">
        <v>1.0</v>
      </c>
      <c r="R1371" s="37">
        <v>1.0</v>
      </c>
      <c r="AI1371" s="37">
        <v>1.0</v>
      </c>
      <c r="BK1371" s="37" t="s">
        <v>134</v>
      </c>
      <c r="BM1371" s="37" t="s">
        <v>965</v>
      </c>
    </row>
    <row r="1372">
      <c r="A1372" s="37">
        <v>2872.0</v>
      </c>
      <c r="B1372" s="37" t="s">
        <v>962</v>
      </c>
      <c r="C1372" s="45" t="s">
        <v>86</v>
      </c>
      <c r="D1372" s="37" t="s">
        <v>220</v>
      </c>
      <c r="E1372" s="37">
        <v>2013.0</v>
      </c>
      <c r="F1372" s="37" t="s">
        <v>963</v>
      </c>
      <c r="G1372" s="37" t="s">
        <v>964</v>
      </c>
      <c r="I1372" s="37" t="s">
        <v>816</v>
      </c>
      <c r="J1372" s="37">
        <v>2010.0</v>
      </c>
      <c r="K1372" s="37">
        <f>0.7/3.66</f>
        <v>0.1912568306</v>
      </c>
      <c r="L1372" s="37">
        <v>2010.0</v>
      </c>
      <c r="M1372" s="37" t="s">
        <v>319</v>
      </c>
      <c r="N1372" s="37">
        <f t="shared" si="4"/>
        <v>80.87431694</v>
      </c>
      <c r="Q1372" s="40">
        <v>2.0</v>
      </c>
      <c r="AI1372" s="37">
        <v>1.0</v>
      </c>
      <c r="BK1372" s="37" t="s">
        <v>134</v>
      </c>
      <c r="BM1372" s="37" t="s">
        <v>965</v>
      </c>
    </row>
    <row r="1373">
      <c r="A1373" s="37">
        <v>2872.0</v>
      </c>
      <c r="B1373" s="37" t="s">
        <v>962</v>
      </c>
      <c r="C1373" s="45" t="s">
        <v>86</v>
      </c>
      <c r="D1373" s="37" t="s">
        <v>220</v>
      </c>
      <c r="E1373" s="37">
        <v>2013.0</v>
      </c>
      <c r="F1373" s="37" t="s">
        <v>963</v>
      </c>
      <c r="G1373" s="37" t="s">
        <v>964</v>
      </c>
      <c r="I1373" s="37" t="s">
        <v>816</v>
      </c>
      <c r="J1373" s="37">
        <v>2010.0</v>
      </c>
      <c r="K1373" s="37">
        <f>90.1/3.66</f>
        <v>24.61748634</v>
      </c>
      <c r="L1373" s="37">
        <v>2010.0</v>
      </c>
      <c r="M1373" s="37" t="s">
        <v>319</v>
      </c>
      <c r="N1373" s="37">
        <f t="shared" si="4"/>
        <v>80.87431694</v>
      </c>
      <c r="Q1373" s="40">
        <v>2.0</v>
      </c>
      <c r="R1373" s="37">
        <v>1.0</v>
      </c>
      <c r="AI1373" s="37">
        <v>1.0</v>
      </c>
      <c r="BK1373" s="37" t="s">
        <v>134</v>
      </c>
      <c r="BM1373" s="37" t="s">
        <v>965</v>
      </c>
    </row>
    <row r="1374">
      <c r="A1374" s="37">
        <v>2872.0</v>
      </c>
      <c r="B1374" s="37" t="s">
        <v>962</v>
      </c>
      <c r="C1374" s="45" t="s">
        <v>86</v>
      </c>
      <c r="D1374" s="37" t="s">
        <v>220</v>
      </c>
      <c r="E1374" s="37">
        <v>2013.0</v>
      </c>
      <c r="F1374" s="37" t="s">
        <v>963</v>
      </c>
      <c r="G1374" s="37" t="s">
        <v>964</v>
      </c>
      <c r="I1374" s="37" t="s">
        <v>816</v>
      </c>
      <c r="J1374" s="37">
        <v>2010.0</v>
      </c>
      <c r="L1374" s="37">
        <v>2010.0</v>
      </c>
      <c r="M1374" s="37" t="s">
        <v>319</v>
      </c>
      <c r="N1374" s="37">
        <f t="shared" si="4"/>
        <v>80.87431694</v>
      </c>
      <c r="Q1374" s="37">
        <v>1.5</v>
      </c>
      <c r="AI1374" s="37">
        <v>1.0</v>
      </c>
      <c r="AJ1374" s="37">
        <f>-0.2/3.66</f>
        <v>-0.05464480874</v>
      </c>
      <c r="AW1374" s="37">
        <f>1/3.66</f>
        <v>0.2732240437</v>
      </c>
      <c r="BC1374" s="40">
        <v>1.0</v>
      </c>
      <c r="BK1374" s="37" t="s">
        <v>134</v>
      </c>
      <c r="BM1374" s="37" t="s">
        <v>965</v>
      </c>
    </row>
    <row r="1375">
      <c r="A1375" s="37">
        <v>2872.0</v>
      </c>
      <c r="B1375" s="37" t="s">
        <v>962</v>
      </c>
      <c r="C1375" s="45" t="s">
        <v>86</v>
      </c>
      <c r="D1375" s="37" t="s">
        <v>220</v>
      </c>
      <c r="E1375" s="37">
        <v>2013.0</v>
      </c>
      <c r="F1375" s="37" t="s">
        <v>963</v>
      </c>
      <c r="G1375" s="37" t="s">
        <v>964</v>
      </c>
      <c r="I1375" s="37" t="s">
        <v>816</v>
      </c>
      <c r="J1375" s="37">
        <v>2010.0</v>
      </c>
      <c r="L1375" s="37">
        <v>2010.0</v>
      </c>
      <c r="M1375" s="37" t="s">
        <v>319</v>
      </c>
      <c r="N1375" s="37">
        <f t="shared" si="4"/>
        <v>80.87431694</v>
      </c>
      <c r="Q1375" s="37">
        <v>1.5</v>
      </c>
      <c r="R1375" s="37">
        <v>1.0</v>
      </c>
      <c r="AI1375" s="37">
        <v>1.0</v>
      </c>
      <c r="AJ1375" s="37">
        <f>0.2/3.66</f>
        <v>0.05464480874</v>
      </c>
      <c r="AW1375" s="37">
        <f>235.1/3.66</f>
        <v>64.23497268</v>
      </c>
      <c r="BC1375" s="40">
        <v>1.0</v>
      </c>
      <c r="BK1375" s="37" t="s">
        <v>134</v>
      </c>
      <c r="BM1375" s="37" t="s">
        <v>965</v>
      </c>
    </row>
    <row r="1376">
      <c r="AJ1376" s="49"/>
      <c r="AK1376" s="49"/>
      <c r="AL1376" s="49"/>
      <c r="AM1376" s="49"/>
      <c r="AN1376" s="49"/>
      <c r="AO1376" s="49"/>
      <c r="AP1376" s="49"/>
      <c r="AQ1376" s="49"/>
      <c r="AR1376" s="49"/>
      <c r="AS1376" s="49"/>
      <c r="AT1376" s="49"/>
      <c r="AU1376" s="49"/>
      <c r="AV1376" s="49"/>
      <c r="AW1376" s="49"/>
      <c r="AX1376" s="49"/>
      <c r="AY1376" s="49"/>
      <c r="AZ1376" s="49"/>
      <c r="BA1376" s="49"/>
      <c r="BB1376" s="49"/>
      <c r="BC1376" s="49"/>
      <c r="BD1376" s="49"/>
      <c r="BE1376" s="49"/>
      <c r="BF1376" s="49"/>
      <c r="BH1376" s="49"/>
      <c r="BI1376" s="49"/>
      <c r="BJ1376" s="49"/>
      <c r="BK1376" s="49"/>
      <c r="BL1376" s="49"/>
      <c r="BM1376" s="49"/>
      <c r="BN1376" s="49"/>
    </row>
    <row r="1377">
      <c r="AJ1377" s="49"/>
      <c r="AK1377" s="49"/>
      <c r="AL1377" s="49"/>
      <c r="AM1377" s="49"/>
      <c r="AN1377" s="49"/>
      <c r="AO1377" s="49"/>
      <c r="AP1377" s="49"/>
      <c r="AQ1377" s="49"/>
      <c r="AR1377" s="49"/>
      <c r="AS1377" s="49"/>
      <c r="AT1377" s="49"/>
      <c r="AU1377" s="49"/>
      <c r="AV1377" s="49"/>
      <c r="AW1377" s="49"/>
      <c r="AX1377" s="49"/>
      <c r="AY1377" s="49"/>
      <c r="AZ1377" s="49"/>
      <c r="BA1377" s="49"/>
      <c r="BB1377" s="49"/>
      <c r="BC1377" s="49"/>
      <c r="BD1377" s="49"/>
      <c r="BE1377" s="49"/>
      <c r="BF1377" s="49"/>
      <c r="BH1377" s="49"/>
      <c r="BI1377" s="49"/>
      <c r="BJ1377" s="49"/>
      <c r="BK1377" s="49"/>
      <c r="BL1377" s="49"/>
      <c r="BM1377" s="49"/>
      <c r="BN1377" s="49"/>
    </row>
    <row r="1378">
      <c r="AJ1378" s="49"/>
      <c r="AK1378" s="49"/>
      <c r="AL1378" s="49"/>
      <c r="AM1378" s="49"/>
      <c r="AN1378" s="49"/>
      <c r="AO1378" s="49"/>
      <c r="AP1378" s="49"/>
      <c r="AQ1378" s="49"/>
      <c r="AR1378" s="49"/>
      <c r="AS1378" s="49"/>
      <c r="AT1378" s="49"/>
      <c r="AU1378" s="49"/>
      <c r="AV1378" s="49"/>
      <c r="AW1378" s="49"/>
      <c r="AX1378" s="49"/>
      <c r="AY1378" s="49"/>
      <c r="AZ1378" s="49"/>
      <c r="BA1378" s="49"/>
      <c r="BB1378" s="49"/>
      <c r="BC1378" s="49"/>
      <c r="BD1378" s="49"/>
      <c r="BE1378" s="49"/>
      <c r="BF1378" s="49"/>
      <c r="BH1378" s="49"/>
      <c r="BI1378" s="49"/>
      <c r="BJ1378" s="49"/>
      <c r="BK1378" s="49"/>
      <c r="BL1378" s="49"/>
      <c r="BM1378" s="49"/>
      <c r="BN1378" s="49"/>
    </row>
    <row r="1379">
      <c r="AJ1379" s="49"/>
      <c r="AK1379" s="49"/>
      <c r="AL1379" s="49"/>
      <c r="AM1379" s="49"/>
      <c r="AN1379" s="49"/>
      <c r="AO1379" s="49"/>
      <c r="AP1379" s="49"/>
      <c r="AQ1379" s="49"/>
      <c r="AR1379" s="49"/>
      <c r="AS1379" s="49"/>
      <c r="AT1379" s="49"/>
      <c r="AU1379" s="49"/>
      <c r="AV1379" s="49"/>
      <c r="AW1379" s="49"/>
      <c r="AX1379" s="49"/>
      <c r="AY1379" s="49"/>
      <c r="AZ1379" s="49"/>
      <c r="BA1379" s="49"/>
      <c r="BB1379" s="49"/>
      <c r="BC1379" s="49"/>
      <c r="BD1379" s="49"/>
      <c r="BE1379" s="49"/>
      <c r="BF1379" s="49"/>
      <c r="BH1379" s="49"/>
      <c r="BI1379" s="49"/>
      <c r="BJ1379" s="49"/>
      <c r="BK1379" s="49"/>
      <c r="BL1379" s="49"/>
      <c r="BM1379" s="49"/>
      <c r="BN1379" s="49"/>
    </row>
    <row r="1380">
      <c r="AJ1380" s="49"/>
      <c r="AK1380" s="49"/>
      <c r="AL1380" s="49"/>
      <c r="AM1380" s="49"/>
      <c r="AN1380" s="49"/>
      <c r="AO1380" s="49"/>
      <c r="AP1380" s="49"/>
      <c r="AQ1380" s="49"/>
      <c r="AR1380" s="49"/>
      <c r="AS1380" s="49"/>
      <c r="AT1380" s="49"/>
      <c r="AU1380" s="49"/>
      <c r="AV1380" s="49"/>
      <c r="AW1380" s="49"/>
      <c r="AX1380" s="49"/>
      <c r="AY1380" s="49"/>
      <c r="AZ1380" s="49"/>
      <c r="BA1380" s="49"/>
      <c r="BB1380" s="49"/>
      <c r="BC1380" s="49"/>
      <c r="BD1380" s="49"/>
      <c r="BE1380" s="49"/>
      <c r="BF1380" s="49"/>
      <c r="BH1380" s="49"/>
      <c r="BI1380" s="49"/>
      <c r="BJ1380" s="49"/>
      <c r="BK1380" s="49"/>
      <c r="BL1380" s="49"/>
      <c r="BM1380" s="49"/>
      <c r="BN1380" s="49"/>
    </row>
    <row r="1381">
      <c r="AJ1381" s="49"/>
      <c r="AK1381" s="49"/>
      <c r="AL1381" s="49"/>
      <c r="AM1381" s="49"/>
      <c r="AN1381" s="49"/>
      <c r="AO1381" s="49"/>
      <c r="AP1381" s="49"/>
      <c r="AQ1381" s="49"/>
      <c r="AR1381" s="49"/>
      <c r="AS1381" s="49"/>
      <c r="AT1381" s="49"/>
      <c r="AU1381" s="49"/>
      <c r="AV1381" s="49"/>
      <c r="AW1381" s="49"/>
      <c r="AX1381" s="49"/>
      <c r="AY1381" s="49"/>
      <c r="AZ1381" s="49"/>
      <c r="BA1381" s="49"/>
      <c r="BB1381" s="49"/>
      <c r="BC1381" s="49"/>
      <c r="BD1381" s="49"/>
      <c r="BE1381" s="49"/>
      <c r="BF1381" s="49"/>
      <c r="BH1381" s="49"/>
      <c r="BI1381" s="49"/>
      <c r="BJ1381" s="49"/>
      <c r="BK1381" s="49"/>
      <c r="BL1381" s="49"/>
      <c r="BM1381" s="49"/>
      <c r="BN1381" s="49"/>
    </row>
    <row r="1382">
      <c r="AJ1382" s="49"/>
      <c r="AK1382" s="49"/>
      <c r="AL1382" s="49"/>
      <c r="AM1382" s="49"/>
      <c r="AN1382" s="49"/>
      <c r="AO1382" s="49"/>
      <c r="AP1382" s="49"/>
      <c r="AQ1382" s="49"/>
      <c r="AR1382" s="49"/>
      <c r="AS1382" s="49"/>
      <c r="AT1382" s="49"/>
      <c r="AU1382" s="49"/>
      <c r="AV1382" s="49"/>
      <c r="AW1382" s="49"/>
      <c r="AX1382" s="49"/>
      <c r="AY1382" s="49"/>
      <c r="AZ1382" s="49"/>
      <c r="BA1382" s="49"/>
      <c r="BB1382" s="49"/>
      <c r="BC1382" s="49"/>
      <c r="BD1382" s="49"/>
      <c r="BE1382" s="49"/>
      <c r="BF1382" s="49"/>
      <c r="BH1382" s="49"/>
      <c r="BI1382" s="49"/>
      <c r="BJ1382" s="49"/>
      <c r="BK1382" s="49"/>
      <c r="BL1382" s="49"/>
      <c r="BM1382" s="49"/>
      <c r="BN1382" s="49"/>
    </row>
    <row r="1383">
      <c r="AJ1383" s="49"/>
      <c r="AK1383" s="49"/>
      <c r="AL1383" s="49"/>
      <c r="AM1383" s="49"/>
      <c r="AN1383" s="49"/>
      <c r="AO1383" s="49"/>
      <c r="AP1383" s="49"/>
      <c r="AQ1383" s="49"/>
      <c r="AR1383" s="49"/>
      <c r="AS1383" s="49"/>
      <c r="AT1383" s="49"/>
      <c r="AU1383" s="49"/>
      <c r="AV1383" s="49"/>
      <c r="AW1383" s="49"/>
      <c r="AX1383" s="49"/>
      <c r="AY1383" s="49"/>
      <c r="AZ1383" s="49"/>
      <c r="BA1383" s="49"/>
      <c r="BB1383" s="49"/>
      <c r="BC1383" s="49"/>
      <c r="BD1383" s="49"/>
      <c r="BE1383" s="49"/>
      <c r="BF1383" s="49"/>
      <c r="BH1383" s="49"/>
      <c r="BI1383" s="49"/>
      <c r="BJ1383" s="49"/>
      <c r="BK1383" s="49"/>
      <c r="BL1383" s="49"/>
      <c r="BM1383" s="49"/>
      <c r="BN1383" s="49"/>
    </row>
    <row r="1384">
      <c r="AJ1384" s="49"/>
      <c r="AK1384" s="49"/>
      <c r="AL1384" s="49"/>
      <c r="AM1384" s="49"/>
      <c r="AN1384" s="49"/>
      <c r="AO1384" s="49"/>
      <c r="AP1384" s="49"/>
      <c r="AQ1384" s="49"/>
      <c r="AR1384" s="49"/>
      <c r="AS1384" s="49"/>
      <c r="AT1384" s="49"/>
      <c r="AU1384" s="49"/>
      <c r="AV1384" s="49"/>
      <c r="AW1384" s="49"/>
      <c r="AX1384" s="49"/>
      <c r="AY1384" s="49"/>
      <c r="AZ1384" s="49"/>
      <c r="BA1384" s="49"/>
      <c r="BB1384" s="49"/>
      <c r="BC1384" s="49"/>
      <c r="BD1384" s="49"/>
      <c r="BE1384" s="49"/>
      <c r="BF1384" s="49"/>
      <c r="BH1384" s="49"/>
      <c r="BI1384" s="49"/>
      <c r="BJ1384" s="49"/>
      <c r="BK1384" s="49"/>
      <c r="BL1384" s="49"/>
      <c r="BM1384" s="49"/>
      <c r="BN1384" s="49"/>
    </row>
    <row r="1385">
      <c r="AJ1385" s="49"/>
      <c r="AK1385" s="49"/>
      <c r="AL1385" s="49"/>
      <c r="AM1385" s="49"/>
      <c r="AN1385" s="49"/>
      <c r="AO1385" s="49"/>
      <c r="AP1385" s="49"/>
      <c r="AQ1385" s="49"/>
      <c r="AR1385" s="49"/>
      <c r="AS1385" s="49"/>
      <c r="AT1385" s="49"/>
      <c r="AU1385" s="49"/>
      <c r="AV1385" s="49"/>
      <c r="AW1385" s="49"/>
      <c r="AX1385" s="49"/>
      <c r="AY1385" s="49"/>
      <c r="AZ1385" s="49"/>
      <c r="BA1385" s="49"/>
      <c r="BB1385" s="49"/>
      <c r="BC1385" s="49"/>
      <c r="BD1385" s="49"/>
      <c r="BE1385" s="49"/>
      <c r="BF1385" s="49"/>
      <c r="BH1385" s="49"/>
      <c r="BI1385" s="49"/>
      <c r="BJ1385" s="49"/>
      <c r="BK1385" s="49"/>
      <c r="BL1385" s="49"/>
      <c r="BM1385" s="49"/>
      <c r="BN1385" s="49"/>
    </row>
    <row r="1386">
      <c r="AJ1386" s="49"/>
      <c r="AK1386" s="49"/>
      <c r="AL1386" s="49"/>
      <c r="AM1386" s="49"/>
      <c r="AN1386" s="49"/>
      <c r="AO1386" s="49"/>
      <c r="AP1386" s="49"/>
      <c r="AQ1386" s="49"/>
      <c r="AR1386" s="49"/>
      <c r="AS1386" s="49"/>
      <c r="AT1386" s="49"/>
      <c r="AU1386" s="49"/>
      <c r="AV1386" s="49"/>
      <c r="AW1386" s="49"/>
      <c r="AX1386" s="49"/>
      <c r="AY1386" s="49"/>
      <c r="AZ1386" s="49"/>
      <c r="BA1386" s="49"/>
      <c r="BB1386" s="49"/>
      <c r="BC1386" s="49"/>
      <c r="BD1386" s="49"/>
      <c r="BE1386" s="49"/>
      <c r="BF1386" s="49"/>
      <c r="BH1386" s="49"/>
      <c r="BI1386" s="49"/>
      <c r="BJ1386" s="49"/>
      <c r="BK1386" s="49"/>
      <c r="BL1386" s="49"/>
      <c r="BM1386" s="49"/>
      <c r="BN1386" s="49"/>
    </row>
    <row r="1387">
      <c r="AJ1387" s="49"/>
      <c r="AK1387" s="49"/>
      <c r="AL1387" s="49"/>
      <c r="AM1387" s="49"/>
      <c r="AN1387" s="49"/>
      <c r="AO1387" s="49"/>
      <c r="AP1387" s="49"/>
      <c r="AQ1387" s="49"/>
      <c r="AR1387" s="49"/>
      <c r="AS1387" s="49"/>
      <c r="AT1387" s="49"/>
      <c r="AU1387" s="49"/>
      <c r="AV1387" s="49"/>
      <c r="AW1387" s="49"/>
      <c r="AX1387" s="49"/>
      <c r="AY1387" s="49"/>
      <c r="AZ1387" s="49"/>
      <c r="BA1387" s="49"/>
      <c r="BB1387" s="49"/>
      <c r="BC1387" s="49"/>
      <c r="BD1387" s="49"/>
      <c r="BE1387" s="49"/>
      <c r="BF1387" s="49"/>
      <c r="BH1387" s="49"/>
      <c r="BI1387" s="49"/>
      <c r="BJ1387" s="49"/>
      <c r="BK1387" s="49"/>
      <c r="BL1387" s="49"/>
      <c r="BM1387" s="49"/>
      <c r="BN1387" s="49"/>
    </row>
    <row r="1388">
      <c r="AJ1388" s="49"/>
      <c r="AK1388" s="49"/>
      <c r="AL1388" s="49"/>
      <c r="AM1388" s="49"/>
      <c r="AN1388" s="49"/>
      <c r="AO1388" s="49"/>
      <c r="AP1388" s="49"/>
      <c r="AQ1388" s="49"/>
      <c r="AR1388" s="49"/>
      <c r="AS1388" s="49"/>
      <c r="AT1388" s="49"/>
      <c r="AU1388" s="49"/>
      <c r="AV1388" s="49"/>
      <c r="AW1388" s="49"/>
      <c r="AX1388" s="49"/>
      <c r="AY1388" s="49"/>
      <c r="AZ1388" s="49"/>
      <c r="BA1388" s="49"/>
      <c r="BB1388" s="49"/>
      <c r="BC1388" s="49"/>
      <c r="BD1388" s="49"/>
      <c r="BE1388" s="49"/>
      <c r="BF1388" s="49"/>
      <c r="BH1388" s="49"/>
      <c r="BI1388" s="49"/>
      <c r="BJ1388" s="49"/>
      <c r="BK1388" s="49"/>
      <c r="BL1388" s="49"/>
      <c r="BM1388" s="49"/>
      <c r="BN1388" s="49"/>
    </row>
    <row r="1389">
      <c r="AJ1389" s="49"/>
      <c r="AK1389" s="49"/>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H1389" s="49"/>
      <c r="BI1389" s="49"/>
      <c r="BJ1389" s="49"/>
      <c r="BK1389" s="49"/>
      <c r="BL1389" s="49"/>
      <c r="BM1389" s="49"/>
      <c r="BN1389" s="49"/>
    </row>
    <row r="1390">
      <c r="AJ1390" s="49"/>
      <c r="AK1390" s="49"/>
      <c r="AL1390" s="49"/>
      <c r="AM1390" s="49"/>
      <c r="AN1390" s="49"/>
      <c r="AO1390" s="49"/>
      <c r="AP1390" s="49"/>
      <c r="AQ1390" s="49"/>
      <c r="AR1390" s="49"/>
      <c r="AS1390" s="49"/>
      <c r="AT1390" s="49"/>
      <c r="AU1390" s="49"/>
      <c r="AV1390" s="49"/>
      <c r="AW1390" s="49"/>
      <c r="AX1390" s="49"/>
      <c r="AY1390" s="49"/>
      <c r="AZ1390" s="49"/>
      <c r="BA1390" s="49"/>
      <c r="BB1390" s="49"/>
      <c r="BC1390" s="49"/>
      <c r="BD1390" s="49"/>
      <c r="BE1390" s="49"/>
      <c r="BF1390" s="49"/>
      <c r="BH1390" s="49"/>
      <c r="BI1390" s="49"/>
      <c r="BJ1390" s="49"/>
      <c r="BK1390" s="49"/>
      <c r="BL1390" s="49"/>
      <c r="BM1390" s="49"/>
      <c r="BN1390" s="49"/>
    </row>
    <row r="1391">
      <c r="AJ1391" s="49"/>
      <c r="AK1391" s="49"/>
      <c r="AL1391" s="49"/>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H1391" s="49"/>
      <c r="BI1391" s="49"/>
      <c r="BJ1391" s="49"/>
      <c r="BK1391" s="49"/>
      <c r="BL1391" s="49"/>
      <c r="BM1391" s="49"/>
      <c r="BN1391" s="49"/>
    </row>
    <row r="1392">
      <c r="AJ1392" s="49"/>
      <c r="AK1392" s="49"/>
      <c r="AL1392" s="49"/>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H1392" s="49"/>
      <c r="BI1392" s="49"/>
      <c r="BJ1392" s="49"/>
      <c r="BK1392" s="49"/>
      <c r="BL1392" s="49"/>
      <c r="BM1392" s="49"/>
      <c r="BN1392" s="49"/>
    </row>
    <row r="1393">
      <c r="AJ1393" s="49"/>
      <c r="AK1393" s="49"/>
      <c r="AL1393" s="49"/>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H1393" s="49"/>
      <c r="BI1393" s="49"/>
      <c r="BJ1393" s="49"/>
      <c r="BK1393" s="49"/>
      <c r="BL1393" s="49"/>
      <c r="BM1393" s="49"/>
      <c r="BN1393" s="49"/>
    </row>
    <row r="1394">
      <c r="AJ1394" s="49"/>
      <c r="AK1394" s="49"/>
      <c r="AL1394" s="49"/>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H1394" s="49"/>
      <c r="BI1394" s="49"/>
      <c r="BJ1394" s="49"/>
      <c r="BK1394" s="49"/>
      <c r="BL1394" s="49"/>
      <c r="BM1394" s="49"/>
      <c r="BN1394" s="49"/>
    </row>
    <row r="1395">
      <c r="AJ1395" s="49"/>
      <c r="AK1395" s="49"/>
      <c r="AL1395" s="49"/>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H1395" s="49"/>
      <c r="BI1395" s="49"/>
      <c r="BJ1395" s="49"/>
      <c r="BK1395" s="49"/>
      <c r="BL1395" s="49"/>
      <c r="BM1395" s="49"/>
      <c r="BN1395" s="49"/>
    </row>
    <row r="1396">
      <c r="AJ1396" s="49"/>
      <c r="AK1396" s="49"/>
      <c r="AL1396" s="49"/>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H1396" s="49"/>
      <c r="BI1396" s="49"/>
      <c r="BJ1396" s="49"/>
      <c r="BK1396" s="49"/>
      <c r="BL1396" s="49"/>
      <c r="BM1396" s="49"/>
      <c r="BN1396" s="49"/>
    </row>
    <row r="1397">
      <c r="AJ1397" s="49"/>
      <c r="AK1397" s="49"/>
      <c r="AL1397" s="49"/>
      <c r="AM1397" s="49"/>
      <c r="AN1397" s="49"/>
      <c r="AO1397" s="49"/>
      <c r="AP1397" s="49"/>
      <c r="AQ1397" s="49"/>
      <c r="AR1397" s="49"/>
      <c r="AS1397" s="49"/>
      <c r="AT1397" s="49"/>
      <c r="AU1397" s="49"/>
      <c r="AV1397" s="49"/>
      <c r="AW1397" s="49"/>
      <c r="AX1397" s="49"/>
      <c r="AY1397" s="49"/>
      <c r="AZ1397" s="49"/>
      <c r="BA1397" s="49"/>
      <c r="BB1397" s="49"/>
      <c r="BC1397" s="49"/>
      <c r="BD1397" s="49"/>
      <c r="BE1397" s="49"/>
      <c r="BF1397" s="49"/>
      <c r="BH1397" s="49"/>
      <c r="BI1397" s="49"/>
      <c r="BJ1397" s="49"/>
      <c r="BK1397" s="49"/>
      <c r="BL1397" s="49"/>
      <c r="BM1397" s="49"/>
      <c r="BN1397" s="49"/>
    </row>
    <row r="1398">
      <c r="AJ1398" s="49"/>
      <c r="AK1398" s="49"/>
      <c r="AL1398" s="49"/>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H1398" s="49"/>
      <c r="BI1398" s="49"/>
      <c r="BJ1398" s="49"/>
      <c r="BK1398" s="49"/>
      <c r="BL1398" s="49"/>
      <c r="BM1398" s="49"/>
      <c r="BN1398" s="49"/>
    </row>
    <row r="1399">
      <c r="AJ1399" s="49"/>
      <c r="AK1399" s="49"/>
      <c r="AL1399" s="49"/>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H1399" s="49"/>
      <c r="BI1399" s="49"/>
      <c r="BJ1399" s="49"/>
      <c r="BK1399" s="49"/>
      <c r="BL1399" s="49"/>
      <c r="BM1399" s="49"/>
      <c r="BN1399" s="49"/>
    </row>
    <row r="1400">
      <c r="AJ1400" s="49"/>
      <c r="AK1400" s="49"/>
      <c r="AL1400" s="49"/>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H1400" s="49"/>
      <c r="BI1400" s="49"/>
      <c r="BJ1400" s="49"/>
      <c r="BK1400" s="49"/>
      <c r="BL1400" s="49"/>
      <c r="BM1400" s="49"/>
      <c r="BN1400" s="49"/>
    </row>
    <row r="1401">
      <c r="AJ1401" s="49"/>
      <c r="AK1401" s="49"/>
      <c r="AL1401" s="49"/>
      <c r="AM1401" s="49"/>
      <c r="AN1401" s="49"/>
      <c r="AO1401" s="49"/>
      <c r="AP1401" s="49"/>
      <c r="AQ1401" s="49"/>
      <c r="AR1401" s="49"/>
      <c r="AS1401" s="49"/>
      <c r="AT1401" s="49"/>
      <c r="AU1401" s="49"/>
      <c r="AV1401" s="49"/>
      <c r="AW1401" s="49"/>
      <c r="AX1401" s="49"/>
      <c r="AY1401" s="49"/>
      <c r="AZ1401" s="49"/>
      <c r="BA1401" s="49"/>
      <c r="BB1401" s="49"/>
      <c r="BC1401" s="49"/>
      <c r="BD1401" s="49"/>
      <c r="BE1401" s="49"/>
      <c r="BF1401" s="49"/>
      <c r="BH1401" s="49"/>
      <c r="BI1401" s="49"/>
      <c r="BJ1401" s="49"/>
      <c r="BK1401" s="49"/>
      <c r="BL1401" s="49"/>
      <c r="BM1401" s="49"/>
      <c r="BN1401" s="49"/>
    </row>
    <row r="1402">
      <c r="AJ1402" s="49"/>
      <c r="AK1402" s="49"/>
      <c r="AL1402" s="49"/>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H1402" s="49"/>
      <c r="BI1402" s="49"/>
      <c r="BJ1402" s="49"/>
      <c r="BK1402" s="49"/>
      <c r="BL1402" s="49"/>
      <c r="BM1402" s="49"/>
      <c r="BN1402" s="49"/>
    </row>
    <row r="1403">
      <c r="AJ1403" s="49"/>
      <c r="AK1403" s="49"/>
      <c r="AL1403" s="49"/>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H1403" s="49"/>
      <c r="BI1403" s="49"/>
      <c r="BJ1403" s="49"/>
      <c r="BK1403" s="49"/>
      <c r="BL1403" s="49"/>
      <c r="BM1403" s="49"/>
      <c r="BN1403" s="49"/>
    </row>
    <row r="1404">
      <c r="AJ1404" s="49"/>
      <c r="AK1404" s="49"/>
      <c r="AL1404" s="49"/>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H1404" s="49"/>
      <c r="BI1404" s="49"/>
      <c r="BJ1404" s="49"/>
      <c r="BK1404" s="49"/>
      <c r="BL1404" s="49"/>
      <c r="BM1404" s="49"/>
      <c r="BN1404" s="49"/>
    </row>
    <row r="1405">
      <c r="AJ1405" s="49"/>
      <c r="AK1405" s="49"/>
      <c r="AL1405" s="49"/>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H1405" s="49"/>
      <c r="BI1405" s="49"/>
      <c r="BJ1405" s="49"/>
      <c r="BK1405" s="49"/>
      <c r="BL1405" s="49"/>
      <c r="BM1405" s="49"/>
      <c r="BN1405" s="49"/>
    </row>
    <row r="1406">
      <c r="AJ1406" s="49"/>
      <c r="AK1406" s="49"/>
      <c r="AL1406" s="49"/>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H1406" s="49"/>
      <c r="BI1406" s="49"/>
      <c r="BJ1406" s="49"/>
      <c r="BK1406" s="49"/>
      <c r="BL1406" s="49"/>
      <c r="BM1406" s="49"/>
      <c r="BN1406" s="49"/>
    </row>
    <row r="1407">
      <c r="AJ1407" s="49"/>
      <c r="AK1407" s="49"/>
      <c r="AL1407" s="49"/>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H1407" s="49"/>
      <c r="BI1407" s="49"/>
      <c r="BJ1407" s="49"/>
      <c r="BK1407" s="49"/>
      <c r="BL1407" s="49"/>
      <c r="BM1407" s="49"/>
      <c r="BN1407" s="49"/>
    </row>
    <row r="1408">
      <c r="AJ1408" s="49"/>
      <c r="AK1408" s="49"/>
      <c r="AL1408" s="49"/>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H1408" s="49"/>
      <c r="BI1408" s="49"/>
      <c r="BJ1408" s="49"/>
      <c r="BK1408" s="49"/>
      <c r="BL1408" s="49"/>
      <c r="BM1408" s="49"/>
      <c r="BN1408" s="49"/>
    </row>
    <row r="1409">
      <c r="AJ1409" s="49"/>
      <c r="AK1409" s="49"/>
      <c r="AL1409" s="49"/>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H1409" s="49"/>
      <c r="BI1409" s="49"/>
      <c r="BJ1409" s="49"/>
      <c r="BK1409" s="49"/>
      <c r="BL1409" s="49"/>
      <c r="BM1409" s="49"/>
      <c r="BN1409" s="49"/>
    </row>
    <row r="1410">
      <c r="AJ1410" s="49"/>
      <c r="AK1410" s="49"/>
      <c r="AL1410" s="49"/>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H1410" s="49"/>
      <c r="BI1410" s="49"/>
      <c r="BJ1410" s="49"/>
      <c r="BK1410" s="49"/>
      <c r="BL1410" s="49"/>
      <c r="BM1410" s="49"/>
      <c r="BN1410" s="49"/>
    </row>
    <row r="1411">
      <c r="AJ1411" s="49"/>
      <c r="AK1411" s="49"/>
      <c r="AL1411" s="49"/>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H1411" s="49"/>
      <c r="BI1411" s="49"/>
      <c r="BJ1411" s="49"/>
      <c r="BK1411" s="49"/>
      <c r="BL1411" s="49"/>
      <c r="BM1411" s="49"/>
      <c r="BN1411" s="49"/>
    </row>
    <row r="1412">
      <c r="AJ1412" s="49"/>
      <c r="AK1412" s="49"/>
      <c r="AL1412" s="49"/>
      <c r="AM1412" s="49"/>
      <c r="AN1412" s="49"/>
      <c r="AO1412" s="49"/>
      <c r="AP1412" s="49"/>
      <c r="AQ1412" s="49"/>
      <c r="AR1412" s="49"/>
      <c r="AS1412" s="49"/>
      <c r="AT1412" s="49"/>
      <c r="AU1412" s="49"/>
      <c r="AV1412" s="49"/>
      <c r="AW1412" s="49"/>
      <c r="AX1412" s="49"/>
      <c r="AY1412" s="49"/>
      <c r="AZ1412" s="49"/>
      <c r="BA1412" s="49"/>
      <c r="BB1412" s="49"/>
      <c r="BC1412" s="49"/>
      <c r="BD1412" s="49"/>
      <c r="BE1412" s="49"/>
      <c r="BF1412" s="49"/>
      <c r="BH1412" s="49"/>
      <c r="BI1412" s="49"/>
      <c r="BJ1412" s="49"/>
      <c r="BK1412" s="49"/>
      <c r="BL1412" s="49"/>
      <c r="BM1412" s="49"/>
      <c r="BN1412" s="49"/>
    </row>
    <row r="1413">
      <c r="AJ1413" s="49"/>
      <c r="AK1413" s="49"/>
      <c r="AL1413" s="49"/>
      <c r="AM1413" s="49"/>
      <c r="AN1413" s="49"/>
      <c r="AO1413" s="49"/>
      <c r="AP1413" s="49"/>
      <c r="AQ1413" s="49"/>
      <c r="AR1413" s="49"/>
      <c r="AS1413" s="49"/>
      <c r="AT1413" s="49"/>
      <c r="AU1413" s="49"/>
      <c r="AV1413" s="49"/>
      <c r="AW1413" s="49"/>
      <c r="AX1413" s="49"/>
      <c r="AY1413" s="49"/>
      <c r="AZ1413" s="49"/>
      <c r="BA1413" s="49"/>
      <c r="BB1413" s="49"/>
      <c r="BC1413" s="49"/>
      <c r="BD1413" s="49"/>
      <c r="BE1413" s="49"/>
      <c r="BF1413" s="49"/>
      <c r="BH1413" s="49"/>
      <c r="BI1413" s="49"/>
      <c r="BJ1413" s="49"/>
      <c r="BK1413" s="49"/>
      <c r="BL1413" s="49"/>
      <c r="BM1413" s="49"/>
      <c r="BN1413" s="49"/>
    </row>
    <row r="1414">
      <c r="AJ1414" s="49"/>
      <c r="AK1414" s="49"/>
      <c r="AL1414" s="49"/>
      <c r="AM1414" s="49"/>
      <c r="AN1414" s="49"/>
      <c r="AO1414" s="49"/>
      <c r="AP1414" s="49"/>
      <c r="AQ1414" s="49"/>
      <c r="AR1414" s="49"/>
      <c r="AS1414" s="49"/>
      <c r="AT1414" s="49"/>
      <c r="AU1414" s="49"/>
      <c r="AV1414" s="49"/>
      <c r="AW1414" s="49"/>
      <c r="AX1414" s="49"/>
      <c r="AY1414" s="49"/>
      <c r="AZ1414" s="49"/>
      <c r="BA1414" s="49"/>
      <c r="BB1414" s="49"/>
      <c r="BC1414" s="49"/>
      <c r="BD1414" s="49"/>
      <c r="BE1414" s="49"/>
      <c r="BF1414" s="49"/>
      <c r="BH1414" s="49"/>
      <c r="BI1414" s="49"/>
      <c r="BJ1414" s="49"/>
      <c r="BK1414" s="49"/>
      <c r="BL1414" s="49"/>
      <c r="BM1414" s="49"/>
      <c r="BN1414" s="49"/>
    </row>
    <row r="1415">
      <c r="AJ1415" s="49"/>
      <c r="AK1415" s="49"/>
      <c r="AL1415" s="49"/>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H1415" s="49"/>
      <c r="BI1415" s="49"/>
      <c r="BJ1415" s="49"/>
      <c r="BK1415" s="49"/>
      <c r="BL1415" s="49"/>
      <c r="BM1415" s="49"/>
      <c r="BN1415" s="49"/>
    </row>
    <row r="1416">
      <c r="AJ1416" s="49"/>
      <c r="AK1416" s="49"/>
      <c r="AL1416" s="49"/>
      <c r="AM1416" s="49"/>
      <c r="AN1416" s="49"/>
      <c r="AO1416" s="49"/>
      <c r="AP1416" s="49"/>
      <c r="AQ1416" s="49"/>
      <c r="AR1416" s="49"/>
      <c r="AS1416" s="49"/>
      <c r="AT1416" s="49"/>
      <c r="AU1416" s="49"/>
      <c r="AV1416" s="49"/>
      <c r="AW1416" s="49"/>
      <c r="AX1416" s="49"/>
      <c r="AY1416" s="49"/>
      <c r="AZ1416" s="49"/>
      <c r="BA1416" s="49"/>
      <c r="BB1416" s="49"/>
      <c r="BC1416" s="49"/>
      <c r="BD1416" s="49"/>
      <c r="BE1416" s="49"/>
      <c r="BF1416" s="49"/>
      <c r="BH1416" s="49"/>
      <c r="BI1416" s="49"/>
      <c r="BJ1416" s="49"/>
      <c r="BK1416" s="49"/>
      <c r="BL1416" s="49"/>
      <c r="BM1416" s="49"/>
      <c r="BN1416" s="49"/>
    </row>
    <row r="1417">
      <c r="AJ1417" s="49"/>
      <c r="AK1417" s="49"/>
      <c r="AL1417" s="49"/>
      <c r="AM1417" s="49"/>
      <c r="AN1417" s="49"/>
      <c r="AO1417" s="49"/>
      <c r="AP1417" s="49"/>
      <c r="AQ1417" s="49"/>
      <c r="AR1417" s="49"/>
      <c r="AS1417" s="49"/>
      <c r="AT1417" s="49"/>
      <c r="AU1417" s="49"/>
      <c r="AV1417" s="49"/>
      <c r="AW1417" s="49"/>
      <c r="AX1417" s="49"/>
      <c r="AY1417" s="49"/>
      <c r="AZ1417" s="49"/>
      <c r="BA1417" s="49"/>
      <c r="BB1417" s="49"/>
      <c r="BC1417" s="49"/>
      <c r="BD1417" s="49"/>
      <c r="BE1417" s="49"/>
      <c r="BF1417" s="49"/>
      <c r="BH1417" s="49"/>
      <c r="BI1417" s="49"/>
      <c r="BJ1417" s="49"/>
      <c r="BK1417" s="49"/>
      <c r="BL1417" s="49"/>
      <c r="BM1417" s="49"/>
      <c r="BN1417" s="49"/>
    </row>
    <row r="1418">
      <c r="AJ1418" s="49"/>
      <c r="AK1418" s="49"/>
      <c r="AL1418" s="49"/>
      <c r="AM1418" s="49"/>
      <c r="AN1418" s="49"/>
      <c r="AO1418" s="49"/>
      <c r="AP1418" s="49"/>
      <c r="AQ1418" s="49"/>
      <c r="AR1418" s="49"/>
      <c r="AS1418" s="49"/>
      <c r="AT1418" s="49"/>
      <c r="AU1418" s="49"/>
      <c r="AV1418" s="49"/>
      <c r="AW1418" s="49"/>
      <c r="AX1418" s="49"/>
      <c r="AY1418" s="49"/>
      <c r="AZ1418" s="49"/>
      <c r="BA1418" s="49"/>
      <c r="BB1418" s="49"/>
      <c r="BC1418" s="49"/>
      <c r="BD1418" s="49"/>
      <c r="BE1418" s="49"/>
      <c r="BF1418" s="49"/>
      <c r="BH1418" s="49"/>
      <c r="BI1418" s="49"/>
      <c r="BJ1418" s="49"/>
      <c r="BK1418" s="49"/>
      <c r="BL1418" s="49"/>
      <c r="BM1418" s="49"/>
      <c r="BN1418" s="49"/>
    </row>
    <row r="1419">
      <c r="AJ1419" s="49"/>
      <c r="AK1419" s="49"/>
      <c r="AL1419" s="49"/>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H1419" s="49"/>
      <c r="BI1419" s="49"/>
      <c r="BJ1419" s="49"/>
      <c r="BK1419" s="49"/>
      <c r="BL1419" s="49"/>
      <c r="BM1419" s="49"/>
      <c r="BN1419" s="49"/>
    </row>
    <row r="1420">
      <c r="AJ1420" s="49"/>
      <c r="AK1420" s="49"/>
      <c r="AL1420" s="49"/>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H1420" s="49"/>
      <c r="BI1420" s="49"/>
      <c r="BJ1420" s="49"/>
      <c r="BK1420" s="49"/>
      <c r="BL1420" s="49"/>
      <c r="BM1420" s="49"/>
      <c r="BN1420" s="49"/>
    </row>
    <row r="1421">
      <c r="AJ1421" s="49"/>
      <c r="AK1421" s="49"/>
      <c r="AL1421" s="49"/>
      <c r="AM1421" s="49"/>
      <c r="AN1421" s="49"/>
      <c r="AO1421" s="49"/>
      <c r="AP1421" s="49"/>
      <c r="AQ1421" s="49"/>
      <c r="AR1421" s="49"/>
      <c r="AS1421" s="49"/>
      <c r="AT1421" s="49"/>
      <c r="AU1421" s="49"/>
      <c r="AV1421" s="49"/>
      <c r="AW1421" s="49"/>
      <c r="AX1421" s="49"/>
      <c r="AY1421" s="49"/>
      <c r="AZ1421" s="49"/>
      <c r="BA1421" s="49"/>
      <c r="BB1421" s="49"/>
      <c r="BC1421" s="49"/>
      <c r="BD1421" s="49"/>
      <c r="BE1421" s="49"/>
      <c r="BF1421" s="49"/>
      <c r="BH1421" s="49"/>
      <c r="BI1421" s="49"/>
      <c r="BJ1421" s="49"/>
      <c r="BK1421" s="49"/>
      <c r="BL1421" s="49"/>
      <c r="BM1421" s="49"/>
      <c r="BN1421" s="49"/>
    </row>
    <row r="1422">
      <c r="AJ1422" s="49"/>
      <c r="AK1422" s="49"/>
      <c r="AL1422" s="49"/>
      <c r="AM1422" s="49"/>
      <c r="AN1422" s="49"/>
      <c r="AO1422" s="49"/>
      <c r="AP1422" s="49"/>
      <c r="AQ1422" s="49"/>
      <c r="AR1422" s="49"/>
      <c r="AS1422" s="49"/>
      <c r="AT1422" s="49"/>
      <c r="AU1422" s="49"/>
      <c r="AV1422" s="49"/>
      <c r="AW1422" s="49"/>
      <c r="AX1422" s="49"/>
      <c r="AY1422" s="49"/>
      <c r="AZ1422" s="49"/>
      <c r="BA1422" s="49"/>
      <c r="BB1422" s="49"/>
      <c r="BC1422" s="49"/>
      <c r="BD1422" s="49"/>
      <c r="BE1422" s="49"/>
      <c r="BF1422" s="49"/>
      <c r="BH1422" s="49"/>
      <c r="BI1422" s="49"/>
      <c r="BJ1422" s="49"/>
      <c r="BK1422" s="49"/>
      <c r="BL1422" s="49"/>
      <c r="BM1422" s="49"/>
      <c r="BN1422" s="49"/>
    </row>
    <row r="1423">
      <c r="AJ1423" s="49"/>
      <c r="AK1423" s="49"/>
      <c r="AL1423" s="49"/>
      <c r="AM1423" s="49"/>
      <c r="AN1423" s="49"/>
      <c r="AO1423" s="49"/>
      <c r="AP1423" s="49"/>
      <c r="AQ1423" s="49"/>
      <c r="AR1423" s="49"/>
      <c r="AS1423" s="49"/>
      <c r="AT1423" s="49"/>
      <c r="AU1423" s="49"/>
      <c r="AV1423" s="49"/>
      <c r="AW1423" s="49"/>
      <c r="AX1423" s="49"/>
      <c r="AY1423" s="49"/>
      <c r="AZ1423" s="49"/>
      <c r="BA1423" s="49"/>
      <c r="BB1423" s="49"/>
      <c r="BC1423" s="49"/>
      <c r="BD1423" s="49"/>
      <c r="BE1423" s="49"/>
      <c r="BF1423" s="49"/>
      <c r="BH1423" s="49"/>
      <c r="BI1423" s="49"/>
      <c r="BJ1423" s="49"/>
      <c r="BK1423" s="49"/>
      <c r="BL1423" s="49"/>
      <c r="BM1423" s="49"/>
      <c r="BN1423" s="49"/>
    </row>
    <row r="1424">
      <c r="AJ1424" s="49"/>
      <c r="AK1424" s="49"/>
      <c r="AL1424" s="49"/>
      <c r="AM1424" s="49"/>
      <c r="AN1424" s="49"/>
      <c r="AO1424" s="49"/>
      <c r="AP1424" s="49"/>
      <c r="AQ1424" s="49"/>
      <c r="AR1424" s="49"/>
      <c r="AS1424" s="49"/>
      <c r="AT1424" s="49"/>
      <c r="AU1424" s="49"/>
      <c r="AV1424" s="49"/>
      <c r="AW1424" s="49"/>
      <c r="AX1424" s="49"/>
      <c r="AY1424" s="49"/>
      <c r="AZ1424" s="49"/>
      <c r="BA1424" s="49"/>
      <c r="BB1424" s="49"/>
      <c r="BC1424" s="49"/>
      <c r="BD1424" s="49"/>
      <c r="BE1424" s="49"/>
      <c r="BF1424" s="49"/>
      <c r="BH1424" s="49"/>
      <c r="BI1424" s="49"/>
      <c r="BJ1424" s="49"/>
      <c r="BK1424" s="49"/>
      <c r="BL1424" s="49"/>
      <c r="BM1424" s="49"/>
      <c r="BN1424" s="49"/>
    </row>
    <row r="1425">
      <c r="AJ1425" s="49"/>
      <c r="AK1425" s="49"/>
      <c r="AL1425" s="49"/>
      <c r="AM1425" s="49"/>
      <c r="AN1425" s="49"/>
      <c r="AO1425" s="49"/>
      <c r="AP1425" s="49"/>
      <c r="AQ1425" s="49"/>
      <c r="AR1425" s="49"/>
      <c r="AS1425" s="49"/>
      <c r="AT1425" s="49"/>
      <c r="AU1425" s="49"/>
      <c r="AV1425" s="49"/>
      <c r="AW1425" s="49"/>
      <c r="AX1425" s="49"/>
      <c r="AY1425" s="49"/>
      <c r="AZ1425" s="49"/>
      <c r="BA1425" s="49"/>
      <c r="BB1425" s="49"/>
      <c r="BC1425" s="49"/>
      <c r="BD1425" s="49"/>
      <c r="BE1425" s="49"/>
      <c r="BF1425" s="49"/>
      <c r="BH1425" s="49"/>
      <c r="BI1425" s="49"/>
      <c r="BJ1425" s="49"/>
      <c r="BK1425" s="49"/>
      <c r="BL1425" s="49"/>
      <c r="BM1425" s="49"/>
      <c r="BN1425" s="49"/>
    </row>
    <row r="1426">
      <c r="AJ1426" s="49"/>
      <c r="AK1426" s="49"/>
      <c r="AL1426" s="49"/>
      <c r="AM1426" s="49"/>
      <c r="AN1426" s="49"/>
      <c r="AO1426" s="49"/>
      <c r="AP1426" s="49"/>
      <c r="AQ1426" s="49"/>
      <c r="AR1426" s="49"/>
      <c r="AS1426" s="49"/>
      <c r="AT1426" s="49"/>
      <c r="AU1426" s="49"/>
      <c r="AV1426" s="49"/>
      <c r="AW1426" s="49"/>
      <c r="AX1426" s="49"/>
      <c r="AY1426" s="49"/>
      <c r="AZ1426" s="49"/>
      <c r="BA1426" s="49"/>
      <c r="BB1426" s="49"/>
      <c r="BC1426" s="49"/>
      <c r="BD1426" s="49"/>
      <c r="BE1426" s="49"/>
      <c r="BF1426" s="49"/>
      <c r="BH1426" s="49"/>
      <c r="BI1426" s="49"/>
      <c r="BJ1426" s="49"/>
      <c r="BK1426" s="49"/>
      <c r="BL1426" s="49"/>
      <c r="BM1426" s="49"/>
      <c r="BN1426" s="49"/>
    </row>
    <row r="1427">
      <c r="AJ1427" s="49"/>
      <c r="AK1427" s="49"/>
      <c r="AL1427" s="49"/>
      <c r="AM1427" s="49"/>
      <c r="AN1427" s="49"/>
      <c r="AO1427" s="49"/>
      <c r="AP1427" s="49"/>
      <c r="AQ1427" s="49"/>
      <c r="AR1427" s="49"/>
      <c r="AS1427" s="49"/>
      <c r="AT1427" s="49"/>
      <c r="AU1427" s="49"/>
      <c r="AV1427" s="49"/>
      <c r="AW1427" s="49"/>
      <c r="AX1427" s="49"/>
      <c r="AY1427" s="49"/>
      <c r="AZ1427" s="49"/>
      <c r="BA1427" s="49"/>
      <c r="BB1427" s="49"/>
      <c r="BC1427" s="49"/>
      <c r="BD1427" s="49"/>
      <c r="BE1427" s="49"/>
      <c r="BF1427" s="49"/>
      <c r="BH1427" s="49"/>
      <c r="BI1427" s="49"/>
      <c r="BJ1427" s="49"/>
      <c r="BK1427" s="49"/>
      <c r="BL1427" s="49"/>
      <c r="BM1427" s="49"/>
      <c r="BN1427" s="49"/>
    </row>
    <row r="1428">
      <c r="AJ1428" s="49"/>
      <c r="AK1428" s="49"/>
      <c r="AL1428" s="49"/>
      <c r="AM1428" s="49"/>
      <c r="AN1428" s="49"/>
      <c r="AO1428" s="49"/>
      <c r="AP1428" s="49"/>
      <c r="AQ1428" s="49"/>
      <c r="AR1428" s="49"/>
      <c r="AS1428" s="49"/>
      <c r="AT1428" s="49"/>
      <c r="AU1428" s="49"/>
      <c r="AV1428" s="49"/>
      <c r="AW1428" s="49"/>
      <c r="AX1428" s="49"/>
      <c r="AY1428" s="49"/>
      <c r="AZ1428" s="49"/>
      <c r="BA1428" s="49"/>
      <c r="BB1428" s="49"/>
      <c r="BC1428" s="49"/>
      <c r="BD1428" s="49"/>
      <c r="BE1428" s="49"/>
      <c r="BF1428" s="49"/>
      <c r="BH1428" s="49"/>
      <c r="BI1428" s="49"/>
      <c r="BJ1428" s="49"/>
      <c r="BK1428" s="49"/>
      <c r="BL1428" s="49"/>
      <c r="BM1428" s="49"/>
      <c r="BN1428" s="49"/>
    </row>
    <row r="1429">
      <c r="AJ1429" s="49"/>
      <c r="AK1429" s="49"/>
      <c r="AL1429" s="49"/>
      <c r="AM1429" s="49"/>
      <c r="AN1429" s="49"/>
      <c r="AO1429" s="49"/>
      <c r="AP1429" s="49"/>
      <c r="AQ1429" s="49"/>
      <c r="AR1429" s="49"/>
      <c r="AS1429" s="49"/>
      <c r="AT1429" s="49"/>
      <c r="AU1429" s="49"/>
      <c r="AV1429" s="49"/>
      <c r="AW1429" s="49"/>
      <c r="AX1429" s="49"/>
      <c r="AY1429" s="49"/>
      <c r="AZ1429" s="49"/>
      <c r="BA1429" s="49"/>
      <c r="BB1429" s="49"/>
      <c r="BC1429" s="49"/>
      <c r="BD1429" s="49"/>
      <c r="BE1429" s="49"/>
      <c r="BF1429" s="49"/>
      <c r="BH1429" s="49"/>
      <c r="BI1429" s="49"/>
      <c r="BJ1429" s="49"/>
      <c r="BK1429" s="49"/>
      <c r="BL1429" s="49"/>
      <c r="BM1429" s="49"/>
      <c r="BN1429" s="49"/>
    </row>
    <row r="1430">
      <c r="AJ1430" s="49"/>
      <c r="AK1430" s="49"/>
      <c r="AL1430" s="49"/>
      <c r="AM1430" s="49"/>
      <c r="AN1430" s="49"/>
      <c r="AO1430" s="49"/>
      <c r="AP1430" s="49"/>
      <c r="AQ1430" s="49"/>
      <c r="AR1430" s="49"/>
      <c r="AS1430" s="49"/>
      <c r="AT1430" s="49"/>
      <c r="AU1430" s="49"/>
      <c r="AV1430" s="49"/>
      <c r="AW1430" s="49"/>
      <c r="AX1430" s="49"/>
      <c r="AY1430" s="49"/>
      <c r="AZ1430" s="49"/>
      <c r="BA1430" s="49"/>
      <c r="BB1430" s="49"/>
      <c r="BC1430" s="49"/>
      <c r="BD1430" s="49"/>
      <c r="BE1430" s="49"/>
      <c r="BF1430" s="49"/>
      <c r="BH1430" s="49"/>
      <c r="BI1430" s="49"/>
      <c r="BJ1430" s="49"/>
      <c r="BK1430" s="49"/>
      <c r="BL1430" s="49"/>
      <c r="BM1430" s="49"/>
      <c r="BN1430" s="49"/>
    </row>
    <row r="1431">
      <c r="AJ1431" s="49"/>
      <c r="AK1431" s="49"/>
      <c r="AL1431" s="49"/>
      <c r="AM1431" s="49"/>
      <c r="AN1431" s="49"/>
      <c r="AO1431" s="49"/>
      <c r="AP1431" s="49"/>
      <c r="AQ1431" s="49"/>
      <c r="AR1431" s="49"/>
      <c r="AS1431" s="49"/>
      <c r="AT1431" s="49"/>
      <c r="AU1431" s="49"/>
      <c r="AV1431" s="49"/>
      <c r="AW1431" s="49"/>
      <c r="AX1431" s="49"/>
      <c r="AY1431" s="49"/>
      <c r="AZ1431" s="49"/>
      <c r="BA1431" s="49"/>
      <c r="BB1431" s="49"/>
      <c r="BC1431" s="49"/>
      <c r="BD1431" s="49"/>
      <c r="BE1431" s="49"/>
      <c r="BF1431" s="49"/>
      <c r="BH1431" s="49"/>
      <c r="BI1431" s="49"/>
      <c r="BJ1431" s="49"/>
      <c r="BK1431" s="49"/>
      <c r="BL1431" s="49"/>
      <c r="BM1431" s="49"/>
      <c r="BN1431" s="49"/>
    </row>
    <row r="1432">
      <c r="AJ1432" s="49"/>
      <c r="AK1432" s="49"/>
      <c r="AL1432" s="49"/>
      <c r="AM1432" s="49"/>
      <c r="AN1432" s="49"/>
      <c r="AO1432" s="49"/>
      <c r="AP1432" s="49"/>
      <c r="AQ1432" s="49"/>
      <c r="AR1432" s="49"/>
      <c r="AS1432" s="49"/>
      <c r="AT1432" s="49"/>
      <c r="AU1432" s="49"/>
      <c r="AV1432" s="49"/>
      <c r="AW1432" s="49"/>
      <c r="AX1432" s="49"/>
      <c r="AY1432" s="49"/>
      <c r="AZ1432" s="49"/>
      <c r="BA1432" s="49"/>
      <c r="BB1432" s="49"/>
      <c r="BC1432" s="49"/>
      <c r="BD1432" s="49"/>
      <c r="BE1432" s="49"/>
      <c r="BF1432" s="49"/>
      <c r="BH1432" s="49"/>
      <c r="BI1432" s="49"/>
      <c r="BJ1432" s="49"/>
      <c r="BK1432" s="49"/>
      <c r="BL1432" s="49"/>
      <c r="BM1432" s="49"/>
      <c r="BN1432" s="49"/>
    </row>
    <row r="1433">
      <c r="AJ1433" s="49"/>
      <c r="AK1433" s="49"/>
      <c r="AL1433" s="49"/>
      <c r="AM1433" s="49"/>
      <c r="AN1433" s="49"/>
      <c r="AO1433" s="49"/>
      <c r="AP1433" s="49"/>
      <c r="AQ1433" s="49"/>
      <c r="AR1433" s="49"/>
      <c r="AS1433" s="49"/>
      <c r="AT1433" s="49"/>
      <c r="AU1433" s="49"/>
      <c r="AV1433" s="49"/>
      <c r="AW1433" s="49"/>
      <c r="AX1433" s="49"/>
      <c r="AY1433" s="49"/>
      <c r="AZ1433" s="49"/>
      <c r="BA1433" s="49"/>
      <c r="BB1433" s="49"/>
      <c r="BC1433" s="49"/>
      <c r="BD1433" s="49"/>
      <c r="BE1433" s="49"/>
      <c r="BF1433" s="49"/>
      <c r="BH1433" s="49"/>
      <c r="BI1433" s="49"/>
      <c r="BJ1433" s="49"/>
      <c r="BK1433" s="49"/>
      <c r="BL1433" s="49"/>
      <c r="BM1433" s="49"/>
      <c r="BN1433" s="49"/>
    </row>
    <row r="1434">
      <c r="AJ1434" s="49"/>
      <c r="AK1434" s="49"/>
      <c r="AL1434" s="49"/>
      <c r="AM1434" s="49"/>
      <c r="AN1434" s="49"/>
      <c r="AO1434" s="49"/>
      <c r="AP1434" s="49"/>
      <c r="AQ1434" s="49"/>
      <c r="AR1434" s="49"/>
      <c r="AS1434" s="49"/>
      <c r="AT1434" s="49"/>
      <c r="AU1434" s="49"/>
      <c r="AV1434" s="49"/>
      <c r="AW1434" s="49"/>
      <c r="AX1434" s="49"/>
      <c r="AY1434" s="49"/>
      <c r="AZ1434" s="49"/>
      <c r="BA1434" s="49"/>
      <c r="BB1434" s="49"/>
      <c r="BC1434" s="49"/>
      <c r="BD1434" s="49"/>
      <c r="BE1434" s="49"/>
      <c r="BF1434" s="49"/>
      <c r="BH1434" s="49"/>
      <c r="BI1434" s="49"/>
      <c r="BJ1434" s="49"/>
      <c r="BK1434" s="49"/>
      <c r="BL1434" s="49"/>
      <c r="BM1434" s="49"/>
      <c r="BN1434" s="49"/>
    </row>
    <row r="1435">
      <c r="AJ1435" s="49"/>
      <c r="AK1435" s="49"/>
      <c r="AL1435" s="49"/>
      <c r="AM1435" s="49"/>
      <c r="AN1435" s="49"/>
      <c r="AO1435" s="49"/>
      <c r="AP1435" s="49"/>
      <c r="AQ1435" s="49"/>
      <c r="AR1435" s="49"/>
      <c r="AS1435" s="49"/>
      <c r="AT1435" s="49"/>
      <c r="AU1435" s="49"/>
      <c r="AV1435" s="49"/>
      <c r="AW1435" s="49"/>
      <c r="AX1435" s="49"/>
      <c r="AY1435" s="49"/>
      <c r="AZ1435" s="49"/>
      <c r="BA1435" s="49"/>
      <c r="BB1435" s="49"/>
      <c r="BC1435" s="49"/>
      <c r="BD1435" s="49"/>
      <c r="BE1435" s="49"/>
      <c r="BF1435" s="49"/>
      <c r="BH1435" s="49"/>
      <c r="BI1435" s="49"/>
      <c r="BJ1435" s="49"/>
      <c r="BK1435" s="49"/>
      <c r="BL1435" s="49"/>
      <c r="BM1435" s="49"/>
      <c r="BN1435" s="49"/>
    </row>
    <row r="1436">
      <c r="AJ1436" s="49"/>
      <c r="AK1436" s="49"/>
      <c r="AL1436" s="49"/>
      <c r="AM1436" s="49"/>
      <c r="AN1436" s="49"/>
      <c r="AO1436" s="49"/>
      <c r="AP1436" s="49"/>
      <c r="AQ1436" s="49"/>
      <c r="AR1436" s="49"/>
      <c r="AS1436" s="49"/>
      <c r="AT1436" s="49"/>
      <c r="AU1436" s="49"/>
      <c r="AV1436" s="49"/>
      <c r="AW1436" s="49"/>
      <c r="AX1436" s="49"/>
      <c r="AY1436" s="49"/>
      <c r="AZ1436" s="49"/>
      <c r="BA1436" s="49"/>
      <c r="BB1436" s="49"/>
      <c r="BC1436" s="49"/>
      <c r="BD1436" s="49"/>
      <c r="BE1436" s="49"/>
      <c r="BF1436" s="49"/>
      <c r="BH1436" s="49"/>
      <c r="BI1436" s="49"/>
      <c r="BJ1436" s="49"/>
      <c r="BK1436" s="49"/>
      <c r="BL1436" s="49"/>
      <c r="BM1436" s="49"/>
      <c r="BN1436" s="49"/>
    </row>
    <row r="1437">
      <c r="AJ1437" s="49"/>
      <c r="AK1437" s="49"/>
      <c r="AL1437" s="49"/>
      <c r="AM1437" s="49"/>
      <c r="AN1437" s="49"/>
      <c r="AO1437" s="49"/>
      <c r="AP1437" s="49"/>
      <c r="AQ1437" s="49"/>
      <c r="AR1437" s="49"/>
      <c r="AS1437" s="49"/>
      <c r="AT1437" s="49"/>
      <c r="AU1437" s="49"/>
      <c r="AV1437" s="49"/>
      <c r="AW1437" s="49"/>
      <c r="AX1437" s="49"/>
      <c r="AY1437" s="49"/>
      <c r="AZ1437" s="49"/>
      <c r="BA1437" s="49"/>
      <c r="BB1437" s="49"/>
      <c r="BC1437" s="49"/>
      <c r="BD1437" s="49"/>
      <c r="BE1437" s="49"/>
      <c r="BF1437" s="49"/>
      <c r="BH1437" s="49"/>
      <c r="BI1437" s="49"/>
      <c r="BJ1437" s="49"/>
      <c r="BK1437" s="49"/>
      <c r="BL1437" s="49"/>
      <c r="BM1437" s="49"/>
      <c r="BN1437" s="49"/>
    </row>
    <row r="1438">
      <c r="AJ1438" s="49"/>
      <c r="AK1438" s="49"/>
      <c r="AL1438" s="49"/>
      <c r="AM1438" s="49"/>
      <c r="AN1438" s="49"/>
      <c r="AO1438" s="49"/>
      <c r="AP1438" s="49"/>
      <c r="AQ1438" s="49"/>
      <c r="AR1438" s="49"/>
      <c r="AS1438" s="49"/>
      <c r="AT1438" s="49"/>
      <c r="AU1438" s="49"/>
      <c r="AV1438" s="49"/>
      <c r="AW1438" s="49"/>
      <c r="AX1438" s="49"/>
      <c r="AY1438" s="49"/>
      <c r="AZ1438" s="49"/>
      <c r="BA1438" s="49"/>
      <c r="BB1438" s="49"/>
      <c r="BC1438" s="49"/>
      <c r="BD1438" s="49"/>
      <c r="BE1438" s="49"/>
      <c r="BF1438" s="49"/>
      <c r="BH1438" s="49"/>
      <c r="BI1438" s="49"/>
      <c r="BJ1438" s="49"/>
      <c r="BK1438" s="49"/>
      <c r="BL1438" s="49"/>
      <c r="BM1438" s="49"/>
      <c r="BN1438" s="49"/>
    </row>
    <row r="1439">
      <c r="AJ1439" s="49"/>
      <c r="AK1439" s="49"/>
      <c r="AL1439" s="49"/>
      <c r="AM1439" s="49"/>
      <c r="AN1439" s="49"/>
      <c r="AO1439" s="49"/>
      <c r="AP1439" s="49"/>
      <c r="AQ1439" s="49"/>
      <c r="AR1439" s="49"/>
      <c r="AS1439" s="49"/>
      <c r="AT1439" s="49"/>
      <c r="AU1439" s="49"/>
      <c r="AV1439" s="49"/>
      <c r="AW1439" s="49"/>
      <c r="AX1439" s="49"/>
      <c r="AY1439" s="49"/>
      <c r="AZ1439" s="49"/>
      <c r="BA1439" s="49"/>
      <c r="BB1439" s="49"/>
      <c r="BC1439" s="49"/>
      <c r="BD1439" s="49"/>
      <c r="BE1439" s="49"/>
      <c r="BF1439" s="49"/>
      <c r="BH1439" s="49"/>
      <c r="BI1439" s="49"/>
      <c r="BJ1439" s="49"/>
      <c r="BK1439" s="49"/>
      <c r="BL1439" s="49"/>
      <c r="BM1439" s="49"/>
      <c r="BN1439" s="49"/>
    </row>
    <row r="1440">
      <c r="AJ1440" s="49"/>
      <c r="AK1440" s="49"/>
      <c r="AL1440" s="49"/>
      <c r="AM1440" s="49"/>
      <c r="AN1440" s="49"/>
      <c r="AO1440" s="49"/>
      <c r="AP1440" s="49"/>
      <c r="AQ1440" s="49"/>
      <c r="AR1440" s="49"/>
      <c r="AS1440" s="49"/>
      <c r="AT1440" s="49"/>
      <c r="AU1440" s="49"/>
      <c r="AV1440" s="49"/>
      <c r="AW1440" s="49"/>
      <c r="AX1440" s="49"/>
      <c r="AY1440" s="49"/>
      <c r="AZ1440" s="49"/>
      <c r="BA1440" s="49"/>
      <c r="BB1440" s="49"/>
      <c r="BC1440" s="49"/>
      <c r="BD1440" s="49"/>
      <c r="BE1440" s="49"/>
      <c r="BF1440" s="49"/>
      <c r="BH1440" s="49"/>
      <c r="BI1440" s="49"/>
      <c r="BJ1440" s="49"/>
      <c r="BK1440" s="49"/>
      <c r="BL1440" s="49"/>
      <c r="BM1440" s="49"/>
      <c r="BN1440" s="49"/>
    </row>
    <row r="1441">
      <c r="AJ1441" s="49"/>
      <c r="AK1441" s="49"/>
      <c r="AL1441" s="49"/>
      <c r="AM1441" s="49"/>
      <c r="AN1441" s="49"/>
      <c r="AO1441" s="49"/>
      <c r="AP1441" s="49"/>
      <c r="AQ1441" s="49"/>
      <c r="AR1441" s="49"/>
      <c r="AS1441" s="49"/>
      <c r="AT1441" s="49"/>
      <c r="AU1441" s="49"/>
      <c r="AV1441" s="49"/>
      <c r="AW1441" s="49"/>
      <c r="AX1441" s="49"/>
      <c r="AY1441" s="49"/>
      <c r="AZ1441" s="49"/>
      <c r="BA1441" s="49"/>
      <c r="BB1441" s="49"/>
      <c r="BC1441" s="49"/>
      <c r="BD1441" s="49"/>
      <c r="BE1441" s="49"/>
      <c r="BF1441" s="49"/>
      <c r="BH1441" s="49"/>
      <c r="BI1441" s="49"/>
      <c r="BJ1441" s="49"/>
      <c r="BK1441" s="49"/>
      <c r="BL1441" s="49"/>
      <c r="BM1441" s="49"/>
      <c r="BN1441" s="49"/>
    </row>
    <row r="1442">
      <c r="AJ1442" s="49"/>
      <c r="AK1442" s="49"/>
      <c r="AL1442" s="49"/>
      <c r="AM1442" s="49"/>
      <c r="AN1442" s="49"/>
      <c r="AO1442" s="49"/>
      <c r="AP1442" s="49"/>
      <c r="AQ1442" s="49"/>
      <c r="AR1442" s="49"/>
      <c r="AS1442" s="49"/>
      <c r="AT1442" s="49"/>
      <c r="AU1442" s="49"/>
      <c r="AV1442" s="49"/>
      <c r="AW1442" s="49"/>
      <c r="AX1442" s="49"/>
      <c r="AY1442" s="49"/>
      <c r="AZ1442" s="49"/>
      <c r="BA1442" s="49"/>
      <c r="BB1442" s="49"/>
      <c r="BC1442" s="49"/>
      <c r="BD1442" s="49"/>
      <c r="BE1442" s="49"/>
      <c r="BF1442" s="49"/>
      <c r="BH1442" s="49"/>
      <c r="BI1442" s="49"/>
      <c r="BJ1442" s="49"/>
      <c r="BK1442" s="49"/>
      <c r="BL1442" s="49"/>
      <c r="BM1442" s="49"/>
      <c r="BN1442" s="49"/>
    </row>
    <row r="1443">
      <c r="AJ1443" s="49"/>
      <c r="AK1443" s="49"/>
      <c r="AL1443" s="49"/>
      <c r="AM1443" s="49"/>
      <c r="AN1443" s="49"/>
      <c r="AO1443" s="49"/>
      <c r="AP1443" s="49"/>
      <c r="AQ1443" s="49"/>
      <c r="AR1443" s="49"/>
      <c r="AS1443" s="49"/>
      <c r="AT1443" s="49"/>
      <c r="AU1443" s="49"/>
      <c r="AV1443" s="49"/>
      <c r="AW1443" s="49"/>
      <c r="AX1443" s="49"/>
      <c r="AY1443" s="49"/>
      <c r="AZ1443" s="49"/>
      <c r="BA1443" s="49"/>
      <c r="BB1443" s="49"/>
      <c r="BC1443" s="49"/>
      <c r="BD1443" s="49"/>
      <c r="BE1443" s="49"/>
      <c r="BF1443" s="49"/>
      <c r="BH1443" s="49"/>
      <c r="BI1443" s="49"/>
      <c r="BJ1443" s="49"/>
      <c r="BK1443" s="49"/>
      <c r="BL1443" s="49"/>
      <c r="BM1443" s="49"/>
      <c r="BN1443" s="49"/>
    </row>
    <row r="1444">
      <c r="AJ1444" s="49"/>
      <c r="AK1444" s="49"/>
      <c r="AL1444" s="49"/>
      <c r="AM1444" s="49"/>
      <c r="AN1444" s="49"/>
      <c r="AO1444" s="49"/>
      <c r="AP1444" s="49"/>
      <c r="AQ1444" s="49"/>
      <c r="AR1444" s="49"/>
      <c r="AS1444" s="49"/>
      <c r="AT1444" s="49"/>
      <c r="AU1444" s="49"/>
      <c r="AV1444" s="49"/>
      <c r="AW1444" s="49"/>
      <c r="AX1444" s="49"/>
      <c r="AY1444" s="49"/>
      <c r="AZ1444" s="49"/>
      <c r="BA1444" s="49"/>
      <c r="BB1444" s="49"/>
      <c r="BC1444" s="49"/>
      <c r="BD1444" s="49"/>
      <c r="BE1444" s="49"/>
      <c r="BF1444" s="49"/>
      <c r="BH1444" s="49"/>
      <c r="BI1444" s="49"/>
      <c r="BJ1444" s="49"/>
      <c r="BK1444" s="49"/>
      <c r="BL1444" s="49"/>
      <c r="BM1444" s="49"/>
      <c r="BN1444" s="49"/>
    </row>
    <row r="1445">
      <c r="AJ1445" s="49"/>
      <c r="AK1445" s="49"/>
      <c r="AL1445" s="49"/>
      <c r="AM1445" s="49"/>
      <c r="AN1445" s="49"/>
      <c r="AO1445" s="49"/>
      <c r="AP1445" s="49"/>
      <c r="AQ1445" s="49"/>
      <c r="AR1445" s="49"/>
      <c r="AS1445" s="49"/>
      <c r="AT1445" s="49"/>
      <c r="AU1445" s="49"/>
      <c r="AV1445" s="49"/>
      <c r="AW1445" s="49"/>
      <c r="AX1445" s="49"/>
      <c r="AY1445" s="49"/>
      <c r="AZ1445" s="49"/>
      <c r="BA1445" s="49"/>
      <c r="BB1445" s="49"/>
      <c r="BC1445" s="49"/>
      <c r="BD1445" s="49"/>
      <c r="BE1445" s="49"/>
      <c r="BF1445" s="49"/>
      <c r="BH1445" s="49"/>
      <c r="BI1445" s="49"/>
      <c r="BJ1445" s="49"/>
      <c r="BK1445" s="49"/>
      <c r="BL1445" s="49"/>
      <c r="BM1445" s="49"/>
      <c r="BN1445" s="49"/>
    </row>
    <row r="1446">
      <c r="AJ1446" s="49"/>
      <c r="AK1446" s="49"/>
      <c r="AL1446" s="49"/>
      <c r="AM1446" s="49"/>
      <c r="AN1446" s="49"/>
      <c r="AO1446" s="49"/>
      <c r="AP1446" s="49"/>
      <c r="AQ1446" s="49"/>
      <c r="AR1446" s="49"/>
      <c r="AS1446" s="49"/>
      <c r="AT1446" s="49"/>
      <c r="AU1446" s="49"/>
      <c r="AV1446" s="49"/>
      <c r="AW1446" s="49"/>
      <c r="AX1446" s="49"/>
      <c r="AY1446" s="49"/>
      <c r="AZ1446" s="49"/>
      <c r="BA1446" s="49"/>
      <c r="BB1446" s="49"/>
      <c r="BC1446" s="49"/>
      <c r="BD1446" s="49"/>
      <c r="BE1446" s="49"/>
      <c r="BF1446" s="49"/>
      <c r="BH1446" s="49"/>
      <c r="BI1446" s="49"/>
      <c r="BJ1446" s="49"/>
      <c r="BK1446" s="49"/>
      <c r="BL1446" s="49"/>
      <c r="BM1446" s="49"/>
      <c r="BN1446" s="49"/>
    </row>
    <row r="1447">
      <c r="AJ1447" s="49"/>
      <c r="AK1447" s="49"/>
      <c r="AL1447" s="49"/>
      <c r="AM1447" s="49"/>
      <c r="AN1447" s="49"/>
      <c r="AO1447" s="49"/>
      <c r="AP1447" s="49"/>
      <c r="AQ1447" s="49"/>
      <c r="AR1447" s="49"/>
      <c r="AS1447" s="49"/>
      <c r="AT1447" s="49"/>
      <c r="AU1447" s="49"/>
      <c r="AV1447" s="49"/>
      <c r="AW1447" s="49"/>
      <c r="AX1447" s="49"/>
      <c r="AY1447" s="49"/>
      <c r="AZ1447" s="49"/>
      <c r="BA1447" s="49"/>
      <c r="BB1447" s="49"/>
      <c r="BC1447" s="49"/>
      <c r="BD1447" s="49"/>
      <c r="BE1447" s="49"/>
      <c r="BF1447" s="49"/>
      <c r="BH1447" s="49"/>
      <c r="BI1447" s="49"/>
      <c r="BJ1447" s="49"/>
      <c r="BK1447" s="49"/>
      <c r="BL1447" s="49"/>
      <c r="BM1447" s="49"/>
      <c r="BN1447" s="49"/>
    </row>
    <row r="1448">
      <c r="AJ1448" s="49"/>
      <c r="AK1448" s="49"/>
      <c r="AL1448" s="49"/>
      <c r="AM1448" s="49"/>
      <c r="AN1448" s="49"/>
      <c r="AO1448" s="49"/>
      <c r="AP1448" s="49"/>
      <c r="AQ1448" s="49"/>
      <c r="AR1448" s="49"/>
      <c r="AS1448" s="49"/>
      <c r="AT1448" s="49"/>
      <c r="AU1448" s="49"/>
      <c r="AV1448" s="49"/>
      <c r="AW1448" s="49"/>
      <c r="AX1448" s="49"/>
      <c r="AY1448" s="49"/>
      <c r="AZ1448" s="49"/>
      <c r="BA1448" s="49"/>
      <c r="BB1448" s="49"/>
      <c r="BC1448" s="49"/>
      <c r="BD1448" s="49"/>
      <c r="BE1448" s="49"/>
      <c r="BF1448" s="49"/>
      <c r="BH1448" s="49"/>
      <c r="BI1448" s="49"/>
      <c r="BJ1448" s="49"/>
      <c r="BK1448" s="49"/>
      <c r="BL1448" s="49"/>
      <c r="BM1448" s="49"/>
      <c r="BN1448" s="49"/>
    </row>
    <row r="1449">
      <c r="AJ1449" s="49"/>
      <c r="AK1449" s="49"/>
      <c r="AL1449" s="49"/>
      <c r="AM1449" s="49"/>
      <c r="AN1449" s="49"/>
      <c r="AO1449" s="49"/>
      <c r="AP1449" s="49"/>
      <c r="AQ1449" s="49"/>
      <c r="AR1449" s="49"/>
      <c r="AS1449" s="49"/>
      <c r="AT1449" s="49"/>
      <c r="AU1449" s="49"/>
      <c r="AV1449" s="49"/>
      <c r="AW1449" s="49"/>
      <c r="AX1449" s="49"/>
      <c r="AY1449" s="49"/>
      <c r="AZ1449" s="49"/>
      <c r="BA1449" s="49"/>
      <c r="BB1449" s="49"/>
      <c r="BC1449" s="49"/>
      <c r="BD1449" s="49"/>
      <c r="BE1449" s="49"/>
      <c r="BF1449" s="49"/>
      <c r="BH1449" s="49"/>
      <c r="BI1449" s="49"/>
      <c r="BJ1449" s="49"/>
      <c r="BK1449" s="49"/>
      <c r="BL1449" s="49"/>
      <c r="BM1449" s="49"/>
      <c r="BN1449" s="49"/>
    </row>
    <row r="1450">
      <c r="AJ1450" s="49"/>
      <c r="AK1450" s="49"/>
      <c r="AL1450" s="49"/>
      <c r="AM1450" s="49"/>
      <c r="AN1450" s="49"/>
      <c r="AO1450" s="49"/>
      <c r="AP1450" s="49"/>
      <c r="AQ1450" s="49"/>
      <c r="AR1450" s="49"/>
      <c r="AS1450" s="49"/>
      <c r="AT1450" s="49"/>
      <c r="AU1450" s="49"/>
      <c r="AV1450" s="49"/>
      <c r="AW1450" s="49"/>
      <c r="AX1450" s="49"/>
      <c r="AY1450" s="49"/>
      <c r="AZ1450" s="49"/>
      <c r="BA1450" s="49"/>
      <c r="BB1450" s="49"/>
      <c r="BC1450" s="49"/>
      <c r="BD1450" s="49"/>
      <c r="BE1450" s="49"/>
      <c r="BF1450" s="49"/>
      <c r="BH1450" s="49"/>
      <c r="BI1450" s="49"/>
      <c r="BJ1450" s="49"/>
      <c r="BK1450" s="49"/>
      <c r="BL1450" s="49"/>
      <c r="BM1450" s="49"/>
      <c r="BN1450" s="49"/>
    </row>
    <row r="1451">
      <c r="AJ1451" s="49"/>
      <c r="AK1451" s="49"/>
      <c r="AL1451" s="49"/>
      <c r="AM1451" s="49"/>
      <c r="AN1451" s="49"/>
      <c r="AO1451" s="49"/>
      <c r="AP1451" s="49"/>
      <c r="AQ1451" s="49"/>
      <c r="AR1451" s="49"/>
      <c r="AS1451" s="49"/>
      <c r="AT1451" s="49"/>
      <c r="AU1451" s="49"/>
      <c r="AV1451" s="49"/>
      <c r="AW1451" s="49"/>
      <c r="AX1451" s="49"/>
      <c r="AY1451" s="49"/>
      <c r="AZ1451" s="49"/>
      <c r="BA1451" s="49"/>
      <c r="BB1451" s="49"/>
      <c r="BC1451" s="49"/>
      <c r="BD1451" s="49"/>
      <c r="BE1451" s="49"/>
      <c r="BF1451" s="49"/>
      <c r="BH1451" s="49"/>
      <c r="BI1451" s="49"/>
      <c r="BJ1451" s="49"/>
      <c r="BK1451" s="49"/>
      <c r="BL1451" s="49"/>
      <c r="BM1451" s="49"/>
      <c r="BN1451" s="49"/>
    </row>
    <row r="1452">
      <c r="AJ1452" s="49"/>
      <c r="AK1452" s="49"/>
      <c r="AL1452" s="49"/>
      <c r="AM1452" s="49"/>
      <c r="AN1452" s="49"/>
      <c r="AO1452" s="49"/>
      <c r="AP1452" s="49"/>
      <c r="AQ1452" s="49"/>
      <c r="AR1452" s="49"/>
      <c r="AS1452" s="49"/>
      <c r="AT1452" s="49"/>
      <c r="AU1452" s="49"/>
      <c r="AV1452" s="49"/>
      <c r="AW1452" s="49"/>
      <c r="AX1452" s="49"/>
      <c r="AY1452" s="49"/>
      <c r="AZ1452" s="49"/>
      <c r="BA1452" s="49"/>
      <c r="BB1452" s="49"/>
      <c r="BC1452" s="49"/>
      <c r="BD1452" s="49"/>
      <c r="BE1452" s="49"/>
      <c r="BF1452" s="49"/>
      <c r="BH1452" s="49"/>
      <c r="BI1452" s="49"/>
      <c r="BJ1452" s="49"/>
      <c r="BK1452" s="49"/>
      <c r="BL1452" s="49"/>
      <c r="BM1452" s="49"/>
      <c r="BN1452" s="49"/>
    </row>
    <row r="1453">
      <c r="AJ1453" s="49"/>
      <c r="AK1453" s="49"/>
      <c r="AL1453" s="49"/>
      <c r="AM1453" s="49"/>
      <c r="AN1453" s="49"/>
      <c r="AO1453" s="49"/>
      <c r="AP1453" s="49"/>
      <c r="AQ1453" s="49"/>
      <c r="AR1453" s="49"/>
      <c r="AS1453" s="49"/>
      <c r="AT1453" s="49"/>
      <c r="AU1453" s="49"/>
      <c r="AV1453" s="49"/>
      <c r="AW1453" s="49"/>
      <c r="AX1453" s="49"/>
      <c r="AY1453" s="49"/>
      <c r="AZ1453" s="49"/>
      <c r="BA1453" s="49"/>
      <c r="BB1453" s="49"/>
      <c r="BC1453" s="49"/>
      <c r="BD1453" s="49"/>
      <c r="BE1453" s="49"/>
      <c r="BF1453" s="49"/>
      <c r="BH1453" s="49"/>
      <c r="BI1453" s="49"/>
      <c r="BJ1453" s="49"/>
      <c r="BK1453" s="49"/>
      <c r="BL1453" s="49"/>
      <c r="BM1453" s="49"/>
      <c r="BN1453" s="49"/>
    </row>
    <row r="1454">
      <c r="AJ1454" s="49"/>
      <c r="AK1454" s="49"/>
      <c r="AL1454" s="49"/>
      <c r="AM1454" s="49"/>
      <c r="AN1454" s="49"/>
      <c r="AO1454" s="49"/>
      <c r="AP1454" s="49"/>
      <c r="AQ1454" s="49"/>
      <c r="AR1454" s="49"/>
      <c r="AS1454" s="49"/>
      <c r="AT1454" s="49"/>
      <c r="AU1454" s="49"/>
      <c r="AV1454" s="49"/>
      <c r="AW1454" s="49"/>
      <c r="AX1454" s="49"/>
      <c r="AY1454" s="49"/>
      <c r="AZ1454" s="49"/>
      <c r="BA1454" s="49"/>
      <c r="BB1454" s="49"/>
      <c r="BC1454" s="49"/>
      <c r="BD1454" s="49"/>
      <c r="BE1454" s="49"/>
      <c r="BF1454" s="49"/>
      <c r="BH1454" s="49"/>
      <c r="BI1454" s="49"/>
      <c r="BJ1454" s="49"/>
      <c r="BK1454" s="49"/>
      <c r="BL1454" s="49"/>
      <c r="BM1454" s="49"/>
      <c r="BN1454" s="49"/>
    </row>
    <row r="1455">
      <c r="AJ1455" s="49"/>
      <c r="AK1455" s="49"/>
      <c r="AL1455" s="49"/>
      <c r="AM1455" s="49"/>
      <c r="AN1455" s="49"/>
      <c r="AO1455" s="49"/>
      <c r="AP1455" s="49"/>
      <c r="AQ1455" s="49"/>
      <c r="AR1455" s="49"/>
      <c r="AS1455" s="49"/>
      <c r="AT1455" s="49"/>
      <c r="AU1455" s="49"/>
      <c r="AV1455" s="49"/>
      <c r="AW1455" s="49"/>
      <c r="AX1455" s="49"/>
      <c r="AY1455" s="49"/>
      <c r="AZ1455" s="49"/>
      <c r="BA1455" s="49"/>
      <c r="BB1455" s="49"/>
      <c r="BC1455" s="49"/>
      <c r="BD1455" s="49"/>
      <c r="BE1455" s="49"/>
      <c r="BF1455" s="49"/>
      <c r="BH1455" s="49"/>
      <c r="BI1455" s="49"/>
      <c r="BJ1455" s="49"/>
      <c r="BK1455" s="49"/>
      <c r="BL1455" s="49"/>
      <c r="BM1455" s="49"/>
      <c r="BN1455" s="49"/>
    </row>
    <row r="1456">
      <c r="AJ1456" s="49"/>
      <c r="AK1456" s="49"/>
      <c r="AL1456" s="49"/>
      <c r="AM1456" s="49"/>
      <c r="AN1456" s="49"/>
      <c r="AO1456" s="49"/>
      <c r="AP1456" s="49"/>
      <c r="AQ1456" s="49"/>
      <c r="AR1456" s="49"/>
      <c r="AS1456" s="49"/>
      <c r="AT1456" s="49"/>
      <c r="AU1456" s="49"/>
      <c r="AV1456" s="49"/>
      <c r="AW1456" s="49"/>
      <c r="AX1456" s="49"/>
      <c r="AY1456" s="49"/>
      <c r="AZ1456" s="49"/>
      <c r="BA1456" s="49"/>
      <c r="BB1456" s="49"/>
      <c r="BC1456" s="49"/>
      <c r="BD1456" s="49"/>
      <c r="BE1456" s="49"/>
      <c r="BF1456" s="49"/>
      <c r="BH1456" s="49"/>
      <c r="BI1456" s="49"/>
      <c r="BJ1456" s="49"/>
      <c r="BK1456" s="49"/>
      <c r="BL1456" s="49"/>
      <c r="BM1456" s="49"/>
      <c r="BN1456" s="49"/>
    </row>
    <row r="1457">
      <c r="AJ1457" s="49"/>
      <c r="AK1457" s="49"/>
      <c r="AL1457" s="49"/>
      <c r="AM1457" s="49"/>
      <c r="AN1457" s="49"/>
      <c r="AO1457" s="49"/>
      <c r="AP1457" s="49"/>
      <c r="AQ1457" s="49"/>
      <c r="AR1457" s="49"/>
      <c r="AS1457" s="49"/>
      <c r="AT1457" s="49"/>
      <c r="AU1457" s="49"/>
      <c r="AV1457" s="49"/>
      <c r="AW1457" s="49"/>
      <c r="AX1457" s="49"/>
      <c r="AY1457" s="49"/>
      <c r="AZ1457" s="49"/>
      <c r="BA1457" s="49"/>
      <c r="BB1457" s="49"/>
      <c r="BC1457" s="49"/>
      <c r="BD1457" s="49"/>
      <c r="BE1457" s="49"/>
      <c r="BF1457" s="49"/>
      <c r="BH1457" s="49"/>
      <c r="BI1457" s="49"/>
      <c r="BJ1457" s="49"/>
      <c r="BK1457" s="49"/>
      <c r="BL1457" s="49"/>
      <c r="BM1457" s="49"/>
      <c r="BN1457" s="49"/>
    </row>
    <row r="1458">
      <c r="AJ1458" s="49"/>
      <c r="AK1458" s="49"/>
      <c r="AL1458" s="49"/>
      <c r="AM1458" s="49"/>
      <c r="AN1458" s="49"/>
      <c r="AO1458" s="49"/>
      <c r="AP1458" s="49"/>
      <c r="AQ1458" s="49"/>
      <c r="AR1458" s="49"/>
      <c r="AS1458" s="49"/>
      <c r="AT1458" s="49"/>
      <c r="AU1458" s="49"/>
      <c r="AV1458" s="49"/>
      <c r="AW1458" s="49"/>
      <c r="AX1458" s="49"/>
      <c r="AY1458" s="49"/>
      <c r="AZ1458" s="49"/>
      <c r="BA1458" s="49"/>
      <c r="BB1458" s="49"/>
      <c r="BC1458" s="49"/>
      <c r="BD1458" s="49"/>
      <c r="BE1458" s="49"/>
      <c r="BF1458" s="49"/>
      <c r="BH1458" s="49"/>
      <c r="BI1458" s="49"/>
      <c r="BJ1458" s="49"/>
      <c r="BK1458" s="49"/>
      <c r="BL1458" s="49"/>
      <c r="BM1458" s="49"/>
      <c r="BN1458" s="49"/>
    </row>
    <row r="1459">
      <c r="AJ1459" s="49"/>
      <c r="AK1459" s="49"/>
      <c r="AL1459" s="49"/>
      <c r="AM1459" s="49"/>
      <c r="AN1459" s="49"/>
      <c r="AO1459" s="49"/>
      <c r="AP1459" s="49"/>
      <c r="AQ1459" s="49"/>
      <c r="AR1459" s="49"/>
      <c r="AS1459" s="49"/>
      <c r="AT1459" s="49"/>
      <c r="AU1459" s="49"/>
      <c r="AV1459" s="49"/>
      <c r="AW1459" s="49"/>
      <c r="AX1459" s="49"/>
      <c r="AY1459" s="49"/>
      <c r="AZ1459" s="49"/>
      <c r="BA1459" s="49"/>
      <c r="BB1459" s="49"/>
      <c r="BC1459" s="49"/>
      <c r="BD1459" s="49"/>
      <c r="BE1459" s="49"/>
      <c r="BF1459" s="49"/>
      <c r="BH1459" s="49"/>
      <c r="BI1459" s="49"/>
      <c r="BJ1459" s="49"/>
      <c r="BK1459" s="49"/>
      <c r="BL1459" s="49"/>
      <c r="BM1459" s="49"/>
      <c r="BN1459" s="49"/>
    </row>
    <row r="1460">
      <c r="AJ1460" s="49"/>
      <c r="AK1460" s="49"/>
      <c r="AL1460" s="49"/>
      <c r="AM1460" s="49"/>
      <c r="AN1460" s="49"/>
      <c r="AO1460" s="49"/>
      <c r="AP1460" s="49"/>
      <c r="AQ1460" s="49"/>
      <c r="AR1460" s="49"/>
      <c r="AS1460" s="49"/>
      <c r="AT1460" s="49"/>
      <c r="AU1460" s="49"/>
      <c r="AV1460" s="49"/>
      <c r="AW1460" s="49"/>
      <c r="AX1460" s="49"/>
      <c r="AY1460" s="49"/>
      <c r="AZ1460" s="49"/>
      <c r="BA1460" s="49"/>
      <c r="BB1460" s="49"/>
      <c r="BC1460" s="49"/>
      <c r="BD1460" s="49"/>
      <c r="BE1460" s="49"/>
      <c r="BF1460" s="49"/>
      <c r="BH1460" s="49"/>
      <c r="BI1460" s="49"/>
      <c r="BJ1460" s="49"/>
      <c r="BK1460" s="49"/>
      <c r="BL1460" s="49"/>
      <c r="BM1460" s="49"/>
      <c r="BN1460" s="49"/>
    </row>
    <row r="1461">
      <c r="AJ1461" s="49"/>
      <c r="AK1461" s="49"/>
      <c r="AL1461" s="49"/>
      <c r="AM1461" s="49"/>
      <c r="AN1461" s="49"/>
      <c r="AO1461" s="49"/>
      <c r="AP1461" s="49"/>
      <c r="AQ1461" s="49"/>
      <c r="AR1461" s="49"/>
      <c r="AS1461" s="49"/>
      <c r="AT1461" s="49"/>
      <c r="AU1461" s="49"/>
      <c r="AV1461" s="49"/>
      <c r="AW1461" s="49"/>
      <c r="AX1461" s="49"/>
      <c r="AY1461" s="49"/>
      <c r="AZ1461" s="49"/>
      <c r="BA1461" s="49"/>
      <c r="BB1461" s="49"/>
      <c r="BC1461" s="49"/>
      <c r="BD1461" s="49"/>
      <c r="BE1461" s="49"/>
      <c r="BF1461" s="49"/>
      <c r="BH1461" s="49"/>
      <c r="BI1461" s="49"/>
      <c r="BJ1461" s="49"/>
      <c r="BK1461" s="49"/>
      <c r="BL1461" s="49"/>
      <c r="BM1461" s="49"/>
      <c r="BN1461" s="49"/>
    </row>
    <row r="1462">
      <c r="AJ1462" s="49"/>
      <c r="AK1462" s="49"/>
      <c r="AL1462" s="49"/>
      <c r="AM1462" s="49"/>
      <c r="AN1462" s="49"/>
      <c r="AO1462" s="49"/>
      <c r="AP1462" s="49"/>
      <c r="AQ1462" s="49"/>
      <c r="AR1462" s="49"/>
      <c r="AS1462" s="49"/>
      <c r="AT1462" s="49"/>
      <c r="AU1462" s="49"/>
      <c r="AV1462" s="49"/>
      <c r="AW1462" s="49"/>
      <c r="AX1462" s="49"/>
      <c r="AY1462" s="49"/>
      <c r="AZ1462" s="49"/>
      <c r="BA1462" s="49"/>
      <c r="BB1462" s="49"/>
      <c r="BC1462" s="49"/>
      <c r="BD1462" s="49"/>
      <c r="BE1462" s="49"/>
      <c r="BF1462" s="49"/>
      <c r="BH1462" s="49"/>
      <c r="BI1462" s="49"/>
      <c r="BJ1462" s="49"/>
      <c r="BK1462" s="49"/>
      <c r="BL1462" s="49"/>
      <c r="BM1462" s="49"/>
      <c r="BN1462" s="49"/>
    </row>
    <row r="1463">
      <c r="AJ1463" s="49"/>
      <c r="AK1463" s="49"/>
      <c r="AL1463" s="49"/>
      <c r="AM1463" s="49"/>
      <c r="AN1463" s="49"/>
      <c r="AO1463" s="49"/>
      <c r="AP1463" s="49"/>
      <c r="AQ1463" s="49"/>
      <c r="AR1463" s="49"/>
      <c r="AS1463" s="49"/>
      <c r="AT1463" s="49"/>
      <c r="AU1463" s="49"/>
      <c r="AV1463" s="49"/>
      <c r="AW1463" s="49"/>
      <c r="AX1463" s="49"/>
      <c r="AY1463" s="49"/>
      <c r="AZ1463" s="49"/>
      <c r="BA1463" s="49"/>
      <c r="BB1463" s="49"/>
      <c r="BC1463" s="49"/>
      <c r="BD1463" s="49"/>
      <c r="BE1463" s="49"/>
      <c r="BF1463" s="49"/>
      <c r="BH1463" s="49"/>
      <c r="BI1463" s="49"/>
      <c r="BJ1463" s="49"/>
      <c r="BK1463" s="49"/>
      <c r="BL1463" s="49"/>
      <c r="BM1463" s="49"/>
      <c r="BN1463" s="49"/>
    </row>
  </sheetData>
  <mergeCells count="2">
    <mergeCell ref="O2:Q2"/>
    <mergeCell ref="R2:U2"/>
  </mergeCells>
  <hyperlinks>
    <hyperlink r:id="rId2" ref="F9"/>
    <hyperlink r:id="rId3" ref="BM312"/>
    <hyperlink r:id="rId4" ref="BM313"/>
    <hyperlink r:id="rId5" ref="BM314"/>
    <hyperlink r:id="rId6" ref="BM315"/>
    <hyperlink r:id="rId7" ref="BM316"/>
    <hyperlink r:id="rId8" ref="BM317"/>
    <hyperlink r:id="rId9" ref="BM318"/>
    <hyperlink r:id="rId10" ref="BM319"/>
    <hyperlink r:id="rId11" ref="BM320"/>
    <hyperlink r:id="rId12" ref="BM321"/>
    <hyperlink r:id="rId13" ref="BM473"/>
  </hyperlinks>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48" t="s">
        <v>966</v>
      </c>
      <c r="B1" s="48" t="s">
        <v>16</v>
      </c>
      <c r="C1" s="48" t="s">
        <v>967</v>
      </c>
      <c r="D1" s="48" t="s">
        <v>968</v>
      </c>
      <c r="E1" s="48" t="s">
        <v>17</v>
      </c>
      <c r="F1" s="65" t="s">
        <v>969</v>
      </c>
      <c r="G1" s="65" t="s">
        <v>970</v>
      </c>
      <c r="H1" s="65" t="s">
        <v>971</v>
      </c>
      <c r="I1" s="48" t="s">
        <v>972</v>
      </c>
      <c r="J1" s="48" t="s">
        <v>973</v>
      </c>
      <c r="K1" s="48" t="s">
        <v>974</v>
      </c>
      <c r="L1" s="48" t="s">
        <v>975</v>
      </c>
      <c r="M1" s="48" t="s">
        <v>976</v>
      </c>
      <c r="N1" s="48" t="s">
        <v>977</v>
      </c>
      <c r="O1" s="48" t="s">
        <v>978</v>
      </c>
      <c r="P1" s="66" t="s">
        <v>979</v>
      </c>
      <c r="Q1" s="48" t="s">
        <v>980</v>
      </c>
      <c r="R1" s="48" t="s">
        <v>981</v>
      </c>
      <c r="S1" s="48" t="s">
        <v>982</v>
      </c>
      <c r="T1" s="48" t="s">
        <v>983</v>
      </c>
      <c r="U1" s="48" t="s">
        <v>984</v>
      </c>
      <c r="V1" s="48" t="s">
        <v>985</v>
      </c>
      <c r="W1" s="48" t="s">
        <v>986</v>
      </c>
      <c r="X1" s="48" t="s">
        <v>987</v>
      </c>
      <c r="Y1" s="48" t="s">
        <v>988</v>
      </c>
      <c r="Z1" s="48" t="s">
        <v>989</v>
      </c>
      <c r="AA1" s="48" t="s">
        <v>990</v>
      </c>
      <c r="AB1" s="48" t="s">
        <v>991</v>
      </c>
      <c r="AC1" s="48" t="s">
        <v>992</v>
      </c>
      <c r="AD1" s="48" t="s">
        <v>993</v>
      </c>
      <c r="AE1" s="48"/>
      <c r="AF1" s="48"/>
    </row>
    <row r="2">
      <c r="A2" s="63">
        <v>2329.0</v>
      </c>
      <c r="B2" s="48" t="s">
        <v>994</v>
      </c>
      <c r="C2" s="48" t="s">
        <v>995</v>
      </c>
      <c r="D2" s="48" t="s">
        <v>996</v>
      </c>
      <c r="E2" s="63">
        <v>2015.0</v>
      </c>
      <c r="F2" s="67" t="s">
        <v>75</v>
      </c>
      <c r="G2" s="67" t="s">
        <v>997</v>
      </c>
      <c r="H2" s="67"/>
      <c r="I2" s="48" t="s">
        <v>998</v>
      </c>
      <c r="J2" s="63">
        <v>5.0</v>
      </c>
      <c r="K2" s="63">
        <v>2.0</v>
      </c>
      <c r="L2" s="68"/>
      <c r="M2" s="63">
        <v>127.0</v>
      </c>
      <c r="N2" s="63">
        <v>131.0</v>
      </c>
      <c r="O2" s="48" t="s">
        <v>330</v>
      </c>
      <c r="P2" s="63">
        <v>203.0</v>
      </c>
      <c r="Q2" s="63">
        <v>1.0</v>
      </c>
      <c r="R2" s="48" t="s">
        <v>999</v>
      </c>
      <c r="S2" s="68"/>
      <c r="T2" s="68"/>
      <c r="U2" s="48" t="s">
        <v>1000</v>
      </c>
      <c r="V2" s="48" t="s">
        <v>1001</v>
      </c>
      <c r="W2" s="66" t="s">
        <v>1002</v>
      </c>
      <c r="Y2" s="48" t="s">
        <v>1003</v>
      </c>
      <c r="Z2" s="48" t="s">
        <v>1004</v>
      </c>
      <c r="AA2" s="68"/>
      <c r="AB2" s="48" t="s">
        <v>1005</v>
      </c>
      <c r="AC2" s="48" t="s">
        <v>1006</v>
      </c>
      <c r="AE2" s="48"/>
      <c r="AF2" s="48"/>
    </row>
    <row r="3">
      <c r="A3" s="63">
        <v>2542.0</v>
      </c>
      <c r="B3" s="48" t="s">
        <v>1007</v>
      </c>
      <c r="C3" s="48" t="s">
        <v>1008</v>
      </c>
      <c r="D3" s="48" t="s">
        <v>1009</v>
      </c>
      <c r="E3" s="63">
        <v>2014.0</v>
      </c>
      <c r="F3" s="67" t="s">
        <v>75</v>
      </c>
      <c r="G3" s="67" t="s">
        <v>997</v>
      </c>
      <c r="H3" s="67"/>
      <c r="I3" s="48" t="s">
        <v>1010</v>
      </c>
      <c r="J3" s="63">
        <v>6.0</v>
      </c>
      <c r="K3" s="48" t="s">
        <v>1011</v>
      </c>
      <c r="L3" s="68"/>
      <c r="M3" s="63">
        <v>137.0</v>
      </c>
      <c r="N3" s="63">
        <v>166.0</v>
      </c>
      <c r="O3" s="48" t="s">
        <v>330</v>
      </c>
      <c r="P3" s="63">
        <v>108.0</v>
      </c>
      <c r="Q3" s="63">
        <v>1.0</v>
      </c>
      <c r="R3" s="48" t="s">
        <v>1012</v>
      </c>
      <c r="S3" s="68"/>
      <c r="T3" s="68"/>
      <c r="U3" s="48" t="s">
        <v>1013</v>
      </c>
      <c r="W3" s="66" t="s">
        <v>1014</v>
      </c>
      <c r="Y3" s="48" t="s">
        <v>1003</v>
      </c>
      <c r="Z3" s="48" t="s">
        <v>1004</v>
      </c>
      <c r="AA3" s="68"/>
      <c r="AB3" s="48" t="s">
        <v>1005</v>
      </c>
      <c r="AC3" s="48" t="s">
        <v>1015</v>
      </c>
      <c r="AE3" s="48"/>
      <c r="AF3" s="48"/>
    </row>
    <row r="4">
      <c r="A4" s="69">
        <v>1812.0</v>
      </c>
      <c r="B4" s="70" t="s">
        <v>1016</v>
      </c>
      <c r="C4" s="70" t="s">
        <v>1008</v>
      </c>
      <c r="D4" s="70" t="s">
        <v>1017</v>
      </c>
      <c r="E4" s="69">
        <v>2016.0</v>
      </c>
      <c r="F4" s="40" t="s">
        <v>104</v>
      </c>
      <c r="G4" s="40" t="s">
        <v>997</v>
      </c>
      <c r="H4" s="40"/>
      <c r="I4" s="70" t="s">
        <v>1018</v>
      </c>
      <c r="J4" s="69">
        <v>132.0</v>
      </c>
      <c r="K4" s="70"/>
      <c r="L4" s="70"/>
      <c r="M4" s="69">
        <v>5.0</v>
      </c>
      <c r="N4" s="69">
        <v>18.0</v>
      </c>
      <c r="O4" s="70" t="s">
        <v>330</v>
      </c>
      <c r="P4" s="69">
        <v>11.0</v>
      </c>
      <c r="Q4" s="70" t="s">
        <v>330</v>
      </c>
      <c r="R4" s="70" t="s">
        <v>1012</v>
      </c>
      <c r="S4" s="69">
        <v>1.0</v>
      </c>
      <c r="T4" s="70" t="s">
        <v>999</v>
      </c>
      <c r="U4" s="71" t="s">
        <v>1019</v>
      </c>
      <c r="V4" s="70"/>
      <c r="W4" s="72" t="s">
        <v>1020</v>
      </c>
      <c r="X4" s="70"/>
      <c r="Y4" s="70" t="s">
        <v>1003</v>
      </c>
      <c r="Z4" s="70" t="s">
        <v>1004</v>
      </c>
      <c r="AA4" s="70"/>
      <c r="AB4" s="70" t="s">
        <v>1005</v>
      </c>
      <c r="AC4" s="71" t="s">
        <v>1021</v>
      </c>
      <c r="AD4" s="70"/>
      <c r="AE4" s="70"/>
      <c r="AF4" s="70"/>
    </row>
    <row r="5">
      <c r="A5" s="63">
        <v>194.0</v>
      </c>
      <c r="B5" s="48" t="s">
        <v>1022</v>
      </c>
      <c r="C5" s="73">
        <v>5.72E10</v>
      </c>
      <c r="D5" s="48" t="s">
        <v>1023</v>
      </c>
      <c r="E5" s="63">
        <v>2020.0</v>
      </c>
      <c r="F5" s="67" t="s">
        <v>104</v>
      </c>
      <c r="G5" s="67" t="s">
        <v>997</v>
      </c>
      <c r="H5" s="67"/>
      <c r="I5" s="48" t="s">
        <v>1010</v>
      </c>
      <c r="J5" s="63">
        <v>12.0</v>
      </c>
      <c r="K5" s="63">
        <v>2.0</v>
      </c>
      <c r="L5" s="68"/>
      <c r="M5" s="63">
        <v>340.0</v>
      </c>
      <c r="N5" s="63">
        <v>373.0</v>
      </c>
      <c r="O5" s="48" t="s">
        <v>330</v>
      </c>
      <c r="P5" s="63">
        <v>1.0</v>
      </c>
      <c r="Q5" s="63">
        <v>1.0</v>
      </c>
      <c r="R5" s="48" t="s">
        <v>999</v>
      </c>
      <c r="S5" s="68"/>
      <c r="T5" s="68"/>
      <c r="U5" s="48" t="s">
        <v>1024</v>
      </c>
      <c r="V5" s="48" t="s">
        <v>1025</v>
      </c>
      <c r="W5" s="66" t="s">
        <v>1026</v>
      </c>
      <c r="Y5" s="48" t="s">
        <v>1003</v>
      </c>
      <c r="Z5" s="48" t="s">
        <v>1004</v>
      </c>
      <c r="AA5" s="68"/>
      <c r="AB5" s="48" t="s">
        <v>1005</v>
      </c>
      <c r="AC5" s="48" t="s">
        <v>1027</v>
      </c>
      <c r="AE5" s="48"/>
      <c r="AF5" s="48"/>
    </row>
    <row r="6">
      <c r="A6" s="63">
        <v>730.0</v>
      </c>
      <c r="B6" s="48" t="s">
        <v>1028</v>
      </c>
      <c r="C6" s="48" t="s">
        <v>1029</v>
      </c>
      <c r="D6" s="48" t="s">
        <v>1030</v>
      </c>
      <c r="E6" s="63">
        <v>2019.0</v>
      </c>
      <c r="F6" s="67" t="s">
        <v>86</v>
      </c>
      <c r="G6" s="67" t="s">
        <v>997</v>
      </c>
      <c r="H6" s="67"/>
      <c r="I6" s="48" t="s">
        <v>1031</v>
      </c>
      <c r="J6" s="63">
        <v>6.0</v>
      </c>
      <c r="K6" s="63">
        <v>2.0</v>
      </c>
      <c r="L6" s="68"/>
      <c r="M6" s="63">
        <v>243.0</v>
      </c>
      <c r="N6" s="63">
        <v>273.0</v>
      </c>
      <c r="O6" s="48" t="s">
        <v>330</v>
      </c>
      <c r="P6" s="63">
        <v>5.0</v>
      </c>
      <c r="Q6" s="63">
        <v>1.0</v>
      </c>
      <c r="R6" s="48" t="s">
        <v>1012</v>
      </c>
      <c r="S6" s="68"/>
      <c r="T6" s="68"/>
      <c r="U6" s="48" t="s">
        <v>1032</v>
      </c>
      <c r="W6" s="66" t="s">
        <v>1033</v>
      </c>
      <c r="Y6" s="48" t="s">
        <v>1003</v>
      </c>
      <c r="Z6" s="48" t="s">
        <v>1004</v>
      </c>
      <c r="AA6" s="68"/>
      <c r="AB6" s="48" t="s">
        <v>1005</v>
      </c>
      <c r="AC6" s="48" t="s">
        <v>1034</v>
      </c>
      <c r="AE6" s="48"/>
      <c r="AF6" s="48"/>
    </row>
    <row r="7">
      <c r="A7" s="63">
        <v>71.0</v>
      </c>
      <c r="B7" s="48" t="s">
        <v>1035</v>
      </c>
      <c r="C7" s="48" t="s">
        <v>1036</v>
      </c>
      <c r="D7" s="48" t="s">
        <v>1037</v>
      </c>
      <c r="E7" s="63">
        <v>2020.0</v>
      </c>
      <c r="F7" s="67" t="s">
        <v>86</v>
      </c>
      <c r="G7" s="67" t="s">
        <v>997</v>
      </c>
      <c r="H7" s="67"/>
      <c r="I7" s="48" t="s">
        <v>1038</v>
      </c>
      <c r="J7" s="63">
        <v>103.0</v>
      </c>
      <c r="K7" s="68"/>
      <c r="L7" s="63">
        <v>102360.0</v>
      </c>
      <c r="M7" s="68"/>
      <c r="N7" s="68"/>
      <c r="O7" s="48" t="s">
        <v>330</v>
      </c>
      <c r="P7" s="48" t="s">
        <v>330</v>
      </c>
      <c r="Q7" s="63">
        <v>1.0</v>
      </c>
      <c r="R7" s="48" t="s">
        <v>1039</v>
      </c>
      <c r="S7" s="68"/>
      <c r="T7" s="68"/>
      <c r="U7" s="48" t="s">
        <v>1040</v>
      </c>
      <c r="W7" s="66" t="s">
        <v>1041</v>
      </c>
      <c r="Y7" s="48" t="s">
        <v>1003</v>
      </c>
      <c r="Z7" s="48" t="s">
        <v>1004</v>
      </c>
      <c r="AA7" s="48" t="s">
        <v>1042</v>
      </c>
      <c r="AB7" s="48" t="s">
        <v>1005</v>
      </c>
      <c r="AC7" s="48" t="s">
        <v>1043</v>
      </c>
      <c r="AE7" s="48"/>
      <c r="AF7" s="48"/>
    </row>
    <row r="8">
      <c r="A8" s="63">
        <v>2820.0</v>
      </c>
      <c r="B8" s="48" t="s">
        <v>1044</v>
      </c>
      <c r="C8" s="48" t="s">
        <v>1045</v>
      </c>
      <c r="D8" s="48" t="s">
        <v>1046</v>
      </c>
      <c r="E8" s="63">
        <v>2013.0</v>
      </c>
      <c r="F8" s="67" t="s">
        <v>86</v>
      </c>
      <c r="G8" s="67" t="s">
        <v>997</v>
      </c>
      <c r="H8" s="67"/>
      <c r="I8" s="48" t="s">
        <v>998</v>
      </c>
      <c r="J8" s="63">
        <v>3.0</v>
      </c>
      <c r="K8" s="63">
        <v>8.0</v>
      </c>
      <c r="L8" s="68"/>
      <c r="M8" s="63">
        <v>722.0</v>
      </c>
      <c r="N8" s="63">
        <v>724.0</v>
      </c>
      <c r="O8" s="48" t="s">
        <v>330</v>
      </c>
      <c r="P8" s="63">
        <v>5.0</v>
      </c>
      <c r="Q8" s="63">
        <v>1.0</v>
      </c>
      <c r="R8" s="48" t="s">
        <v>1047</v>
      </c>
      <c r="S8" s="68"/>
      <c r="T8" s="68"/>
      <c r="U8" s="48" t="s">
        <v>1048</v>
      </c>
      <c r="W8" s="66" t="s">
        <v>1049</v>
      </c>
      <c r="Y8" s="48" t="s">
        <v>1003</v>
      </c>
      <c r="Z8" s="48" t="s">
        <v>1004</v>
      </c>
      <c r="AA8" s="68"/>
      <c r="AB8" s="48" t="s">
        <v>1005</v>
      </c>
      <c r="AC8" s="48" t="s">
        <v>1050</v>
      </c>
      <c r="AE8" s="48"/>
      <c r="AF8" s="48"/>
    </row>
    <row r="9">
      <c r="A9" s="48">
        <v>1255.0</v>
      </c>
      <c r="B9" s="48" t="s">
        <v>150</v>
      </c>
      <c r="C9" s="48" t="s">
        <v>1051</v>
      </c>
      <c r="D9" s="48" t="s">
        <v>1052</v>
      </c>
      <c r="E9" s="48">
        <v>2018.0</v>
      </c>
      <c r="F9" s="48" t="s">
        <v>566</v>
      </c>
      <c r="G9" s="48" t="s">
        <v>997</v>
      </c>
      <c r="H9" s="48"/>
      <c r="I9" s="48" t="s">
        <v>1053</v>
      </c>
      <c r="J9" s="48">
        <v>16.0</v>
      </c>
      <c r="K9" s="48">
        <v>1.0</v>
      </c>
      <c r="L9" s="48"/>
      <c r="M9" s="48">
        <v>1.0</v>
      </c>
      <c r="N9" s="48">
        <v>44.0</v>
      </c>
      <c r="O9" s="48" t="s">
        <v>330</v>
      </c>
      <c r="P9" s="48">
        <v>16.0</v>
      </c>
      <c r="Q9" s="48">
        <v>1.0</v>
      </c>
      <c r="R9" s="48" t="s">
        <v>1012</v>
      </c>
      <c r="S9" s="48"/>
      <c r="T9" s="48"/>
      <c r="U9" s="48" t="s">
        <v>1054</v>
      </c>
      <c r="V9" s="48"/>
      <c r="W9" s="66" t="s">
        <v>1055</v>
      </c>
      <c r="X9" s="48"/>
      <c r="Y9" s="48" t="s">
        <v>1003</v>
      </c>
      <c r="Z9" s="48" t="s">
        <v>1004</v>
      </c>
      <c r="AA9" s="48" t="s">
        <v>1042</v>
      </c>
      <c r="AB9" s="48" t="s">
        <v>1005</v>
      </c>
      <c r="AC9" s="48" t="s">
        <v>1056</v>
      </c>
      <c r="AD9" s="48"/>
      <c r="AE9" s="48"/>
      <c r="AF9" s="48"/>
    </row>
    <row r="10">
      <c r="A10" s="48">
        <v>3781.0</v>
      </c>
      <c r="B10" s="48" t="s">
        <v>1057</v>
      </c>
      <c r="C10" s="48" t="s">
        <v>330</v>
      </c>
      <c r="D10" s="48" t="s">
        <v>1058</v>
      </c>
      <c r="E10" s="48">
        <v>2014.0</v>
      </c>
      <c r="F10" s="48" t="s">
        <v>566</v>
      </c>
      <c r="G10" s="48" t="s">
        <v>997</v>
      </c>
      <c r="H10" s="48"/>
      <c r="I10" s="48" t="s">
        <v>1031</v>
      </c>
      <c r="J10" s="48">
        <v>1.0</v>
      </c>
      <c r="K10" s="48">
        <v>43832.0</v>
      </c>
      <c r="L10" s="48" t="s">
        <v>330</v>
      </c>
      <c r="M10" s="48">
        <v>273.0</v>
      </c>
      <c r="N10" s="48" t="s">
        <v>330</v>
      </c>
      <c r="O10" s="48" t="s">
        <v>330</v>
      </c>
      <c r="P10" s="48" t="s">
        <v>330</v>
      </c>
      <c r="Q10" s="48">
        <v>1.0</v>
      </c>
      <c r="R10" s="48" t="s">
        <v>1047</v>
      </c>
      <c r="S10" s="48"/>
      <c r="T10" s="48"/>
      <c r="U10" s="48"/>
      <c r="V10" s="48"/>
      <c r="W10" s="66" t="s">
        <v>1059</v>
      </c>
      <c r="X10" s="48"/>
      <c r="Y10" s="48" t="s">
        <v>1060</v>
      </c>
      <c r="Z10" s="48" t="s">
        <v>330</v>
      </c>
      <c r="AA10" s="48" t="s">
        <v>330</v>
      </c>
      <c r="AB10" s="48" t="s">
        <v>1061</v>
      </c>
      <c r="AC10" s="48" t="s">
        <v>330</v>
      </c>
      <c r="AD10" s="48" t="s">
        <v>330</v>
      </c>
      <c r="AE10" s="48"/>
      <c r="AF10" s="48"/>
    </row>
    <row r="11">
      <c r="A11" s="48">
        <v>8.0</v>
      </c>
      <c r="B11" s="48" t="s">
        <v>1062</v>
      </c>
      <c r="C11" s="48" t="s">
        <v>1063</v>
      </c>
      <c r="D11" s="48" t="s">
        <v>1064</v>
      </c>
      <c r="E11" s="48">
        <v>2020.0</v>
      </c>
      <c r="F11" s="48" t="s">
        <v>566</v>
      </c>
      <c r="G11" s="48" t="s">
        <v>1065</v>
      </c>
      <c r="H11" s="48"/>
      <c r="I11" s="48" t="s">
        <v>1066</v>
      </c>
      <c r="J11" s="48">
        <v>11.0</v>
      </c>
      <c r="K11" s="48">
        <v>1.0</v>
      </c>
      <c r="L11" s="48">
        <v>110.0</v>
      </c>
      <c r="M11" s="48"/>
      <c r="N11" s="48"/>
      <c r="O11" s="48" t="s">
        <v>330</v>
      </c>
      <c r="P11" s="48">
        <v>6.0</v>
      </c>
      <c r="Q11" s="48">
        <v>1.0</v>
      </c>
      <c r="R11" s="48" t="s">
        <v>999</v>
      </c>
      <c r="S11" s="48"/>
      <c r="T11" s="48"/>
      <c r="U11" s="48" t="s">
        <v>1067</v>
      </c>
      <c r="V11" s="48" t="s">
        <v>1068</v>
      </c>
      <c r="W11" s="66" t="s">
        <v>1069</v>
      </c>
      <c r="X11" s="48"/>
      <c r="Y11" s="48" t="s">
        <v>1003</v>
      </c>
      <c r="Z11" s="48" t="s">
        <v>1004</v>
      </c>
      <c r="AA11" s="48" t="s">
        <v>1042</v>
      </c>
      <c r="AB11" s="48" t="s">
        <v>1005</v>
      </c>
      <c r="AC11" s="48" t="s">
        <v>1070</v>
      </c>
      <c r="AD11" s="48"/>
      <c r="AE11" s="48"/>
      <c r="AF11" s="48"/>
    </row>
    <row r="12">
      <c r="A12" s="63">
        <v>620.0</v>
      </c>
      <c r="B12" s="48" t="s">
        <v>124</v>
      </c>
      <c r="C12" s="48" t="s">
        <v>1071</v>
      </c>
      <c r="D12" s="48" t="s">
        <v>1072</v>
      </c>
      <c r="E12" s="63">
        <v>2019.0</v>
      </c>
      <c r="F12" s="67" t="s">
        <v>123</v>
      </c>
      <c r="G12" s="67" t="s">
        <v>997</v>
      </c>
      <c r="H12" s="67"/>
      <c r="I12" s="48" t="s">
        <v>1038</v>
      </c>
      <c r="J12" s="63">
        <v>96.0</v>
      </c>
      <c r="K12" s="68"/>
      <c r="L12" s="68"/>
      <c r="M12" s="63">
        <v>108.0</v>
      </c>
      <c r="N12" s="63">
        <v>129.0</v>
      </c>
      <c r="O12" s="48" t="s">
        <v>330</v>
      </c>
      <c r="P12" s="63">
        <v>7.0</v>
      </c>
      <c r="Q12" s="63">
        <v>1.0</v>
      </c>
      <c r="R12" s="48" t="s">
        <v>999</v>
      </c>
      <c r="S12" s="68"/>
      <c r="T12" s="68"/>
      <c r="U12" s="48" t="s">
        <v>1073</v>
      </c>
      <c r="V12" s="48" t="s">
        <v>1074</v>
      </c>
      <c r="W12" s="66" t="s">
        <v>1075</v>
      </c>
      <c r="Y12" s="48" t="s">
        <v>1003</v>
      </c>
      <c r="Z12" s="48" t="s">
        <v>1004</v>
      </c>
      <c r="AA12" s="48" t="s">
        <v>1042</v>
      </c>
      <c r="AB12" s="48" t="s">
        <v>1005</v>
      </c>
      <c r="AC12" s="48" t="s">
        <v>1076</v>
      </c>
      <c r="AE12" s="48"/>
      <c r="AF12" s="48"/>
    </row>
    <row r="13">
      <c r="A13" s="69">
        <v>2407.0</v>
      </c>
      <c r="B13" s="70" t="s">
        <v>131</v>
      </c>
      <c r="C13" s="70" t="s">
        <v>1077</v>
      </c>
      <c r="D13" s="70" t="s">
        <v>1078</v>
      </c>
      <c r="E13" s="69">
        <v>2015.0</v>
      </c>
      <c r="F13" s="40" t="s">
        <v>123</v>
      </c>
      <c r="G13" s="40" t="s">
        <v>997</v>
      </c>
      <c r="H13" s="40"/>
      <c r="I13" s="70" t="s">
        <v>1079</v>
      </c>
      <c r="J13" s="69">
        <v>125.0</v>
      </c>
      <c r="K13" s="69">
        <v>583.0</v>
      </c>
      <c r="L13" s="70"/>
      <c r="M13" s="69">
        <v>574.0</v>
      </c>
      <c r="N13" s="69">
        <v>620.0</v>
      </c>
      <c r="O13" s="70" t="s">
        <v>330</v>
      </c>
      <c r="P13" s="69">
        <v>102.0</v>
      </c>
      <c r="Q13" s="70" t="s">
        <v>330</v>
      </c>
      <c r="R13" s="70" t="s">
        <v>1012</v>
      </c>
      <c r="S13" s="69">
        <v>1.0</v>
      </c>
      <c r="T13" s="70" t="s">
        <v>1080</v>
      </c>
      <c r="U13" s="71" t="s">
        <v>1081</v>
      </c>
      <c r="V13" s="70"/>
      <c r="W13" s="72" t="s">
        <v>1082</v>
      </c>
      <c r="X13" s="70"/>
      <c r="Y13" s="70" t="s">
        <v>1003</v>
      </c>
      <c r="Z13" s="70" t="s">
        <v>1004</v>
      </c>
      <c r="AA13" s="70" t="s">
        <v>1042</v>
      </c>
      <c r="AB13" s="70" t="s">
        <v>1005</v>
      </c>
      <c r="AC13" s="71" t="s">
        <v>1083</v>
      </c>
      <c r="AD13" s="70"/>
      <c r="AE13" s="70"/>
      <c r="AF13" s="70"/>
    </row>
    <row r="14">
      <c r="A14" s="74">
        <v>3168.0</v>
      </c>
      <c r="B14" s="75" t="s">
        <v>137</v>
      </c>
      <c r="C14" s="74">
        <v>2.17343061E10</v>
      </c>
      <c r="D14" s="75" t="s">
        <v>1084</v>
      </c>
      <c r="E14" s="74">
        <v>2011.0</v>
      </c>
      <c r="F14" s="76" t="s">
        <v>123</v>
      </c>
      <c r="G14" s="76" t="s">
        <v>997</v>
      </c>
      <c r="H14" s="76"/>
      <c r="I14" s="75" t="s">
        <v>1085</v>
      </c>
      <c r="J14" s="74">
        <v>108.0</v>
      </c>
      <c r="K14" s="74">
        <v>3.0</v>
      </c>
      <c r="L14" s="75"/>
      <c r="M14" s="74">
        <v>519.0</v>
      </c>
      <c r="N14" s="74">
        <v>541.0</v>
      </c>
      <c r="O14" s="75" t="s">
        <v>330</v>
      </c>
      <c r="P14" s="74">
        <v>46.0</v>
      </c>
      <c r="Q14" s="74">
        <v>0.0</v>
      </c>
      <c r="R14" s="75" t="s">
        <v>1047</v>
      </c>
      <c r="S14" s="74">
        <v>1.0</v>
      </c>
      <c r="T14" s="75" t="s">
        <v>1080</v>
      </c>
      <c r="U14" s="77" t="s">
        <v>1086</v>
      </c>
      <c r="V14" s="75"/>
      <c r="W14" s="78" t="s">
        <v>1087</v>
      </c>
      <c r="X14" s="75"/>
      <c r="Y14" s="75" t="s">
        <v>1003</v>
      </c>
      <c r="Z14" s="75" t="s">
        <v>1004</v>
      </c>
      <c r="AA14" s="75"/>
      <c r="AB14" s="75" t="s">
        <v>1005</v>
      </c>
      <c r="AC14" s="77" t="s">
        <v>1088</v>
      </c>
      <c r="AD14" s="75"/>
      <c r="AE14" s="75"/>
      <c r="AF14" s="75"/>
    </row>
    <row r="15">
      <c r="A15" s="63">
        <v>2473.0</v>
      </c>
      <c r="B15" s="48" t="s">
        <v>1089</v>
      </c>
      <c r="C15" s="48" t="s">
        <v>1090</v>
      </c>
      <c r="D15" s="48" t="s">
        <v>1091</v>
      </c>
      <c r="E15" s="63">
        <v>2014.0</v>
      </c>
      <c r="F15" s="48" t="s">
        <v>75</v>
      </c>
      <c r="G15" s="48" t="s">
        <v>1092</v>
      </c>
      <c r="H15" s="48" t="s">
        <v>1093</v>
      </c>
      <c r="I15" s="48" t="s">
        <v>1094</v>
      </c>
      <c r="J15" s="63">
        <v>262.0</v>
      </c>
      <c r="K15" s="68"/>
      <c r="L15" s="68"/>
      <c r="M15" s="63">
        <v>113.0</v>
      </c>
      <c r="N15" s="63">
        <v>126.0</v>
      </c>
      <c r="O15" s="48" t="s">
        <v>330</v>
      </c>
      <c r="P15" s="63">
        <v>19.0</v>
      </c>
      <c r="Q15" s="63">
        <v>1.0</v>
      </c>
      <c r="R15" s="48" t="s">
        <v>1012</v>
      </c>
      <c r="S15" s="68"/>
      <c r="T15" s="68"/>
      <c r="U15" s="48" t="s">
        <v>1095</v>
      </c>
      <c r="W15" s="66" t="s">
        <v>1096</v>
      </c>
      <c r="Y15" s="48" t="s">
        <v>1003</v>
      </c>
      <c r="Z15" s="48" t="s">
        <v>1004</v>
      </c>
      <c r="AA15" s="68"/>
      <c r="AB15" s="48" t="s">
        <v>1005</v>
      </c>
      <c r="AC15" s="48" t="s">
        <v>1097</v>
      </c>
      <c r="AE15" s="48"/>
      <c r="AF15" s="48"/>
    </row>
    <row r="16">
      <c r="A16" s="63">
        <v>2252.0</v>
      </c>
      <c r="B16" s="48" t="s">
        <v>1098</v>
      </c>
      <c r="C16" s="48" t="s">
        <v>1099</v>
      </c>
      <c r="D16" s="48" t="s">
        <v>1100</v>
      </c>
      <c r="E16" s="63">
        <v>2015.0</v>
      </c>
      <c r="F16" s="48" t="s">
        <v>104</v>
      </c>
      <c r="G16" s="48" t="s">
        <v>1065</v>
      </c>
      <c r="H16" s="48" t="s">
        <v>1101</v>
      </c>
      <c r="I16" s="48" t="s">
        <v>1102</v>
      </c>
      <c r="J16" s="63">
        <v>8.0</v>
      </c>
      <c r="K16" s="63">
        <v>2.0</v>
      </c>
      <c r="L16" s="68"/>
      <c r="M16" s="63">
        <v>9.0</v>
      </c>
      <c r="N16" s="63">
        <v>17.0</v>
      </c>
      <c r="O16" s="48" t="s">
        <v>330</v>
      </c>
      <c r="P16" s="63">
        <v>1.0</v>
      </c>
      <c r="Q16" s="63">
        <v>1.0</v>
      </c>
      <c r="R16" s="48" t="s">
        <v>1012</v>
      </c>
      <c r="S16" s="68"/>
      <c r="T16" s="68"/>
      <c r="U16" s="68"/>
      <c r="V16" s="68"/>
      <c r="W16" s="66" t="s">
        <v>1103</v>
      </c>
      <c r="Y16" s="48" t="s">
        <v>1003</v>
      </c>
      <c r="Z16" s="48" t="s">
        <v>1004</v>
      </c>
      <c r="AA16" s="68"/>
      <c r="AB16" s="48" t="s">
        <v>1005</v>
      </c>
      <c r="AC16" s="48" t="s">
        <v>1104</v>
      </c>
      <c r="AE16" s="48"/>
      <c r="AF16" s="48"/>
    </row>
    <row r="17">
      <c r="A17" s="63">
        <v>342.0</v>
      </c>
      <c r="B17" s="48" t="s">
        <v>1105</v>
      </c>
      <c r="C17" s="48" t="s">
        <v>1106</v>
      </c>
      <c r="D17" s="48" t="s">
        <v>1107</v>
      </c>
      <c r="E17" s="63">
        <v>2020.0</v>
      </c>
      <c r="F17" s="48" t="s">
        <v>123</v>
      </c>
      <c r="G17" s="48" t="s">
        <v>1065</v>
      </c>
      <c r="H17" s="79" t="s">
        <v>1108</v>
      </c>
      <c r="I17" s="48" t="s">
        <v>998</v>
      </c>
      <c r="L17" s="68"/>
      <c r="M17" s="68"/>
      <c r="N17" s="68"/>
      <c r="O17" s="48" t="s">
        <v>330</v>
      </c>
      <c r="P17" s="48" t="s">
        <v>330</v>
      </c>
      <c r="Q17" s="63">
        <v>1.0</v>
      </c>
      <c r="R17" s="48" t="s">
        <v>1012</v>
      </c>
      <c r="S17" s="68"/>
      <c r="T17" s="68"/>
      <c r="U17" s="48" t="s">
        <v>1109</v>
      </c>
      <c r="W17" s="66" t="s">
        <v>1110</v>
      </c>
      <c r="Y17" s="48" t="s">
        <v>1003</v>
      </c>
      <c r="Z17" s="48" t="s">
        <v>1111</v>
      </c>
      <c r="AA17" s="48" t="s">
        <v>1042</v>
      </c>
      <c r="AB17" s="48" t="s">
        <v>1005</v>
      </c>
      <c r="AC17" s="48" t="s">
        <v>1112</v>
      </c>
      <c r="AE17" s="48"/>
      <c r="AF17" s="48"/>
    </row>
    <row r="18">
      <c r="A18" s="63">
        <v>750.0</v>
      </c>
      <c r="B18" s="48" t="s">
        <v>1113</v>
      </c>
      <c r="C18" s="48" t="s">
        <v>1114</v>
      </c>
      <c r="D18" s="48" t="s">
        <v>1115</v>
      </c>
      <c r="E18" s="63">
        <v>2019.0</v>
      </c>
      <c r="F18" s="48" t="s">
        <v>86</v>
      </c>
      <c r="G18" s="48" t="s">
        <v>997</v>
      </c>
      <c r="H18" s="48"/>
      <c r="I18" s="48" t="s">
        <v>1116</v>
      </c>
      <c r="J18" s="63">
        <v>211.0</v>
      </c>
      <c r="K18" s="68"/>
      <c r="L18" s="68"/>
      <c r="M18" s="63">
        <v>1434.0</v>
      </c>
      <c r="N18" s="63">
        <v>1443.0</v>
      </c>
      <c r="O18" s="48" t="s">
        <v>330</v>
      </c>
      <c r="P18" s="63">
        <v>5.0</v>
      </c>
      <c r="Q18" s="48" t="s">
        <v>330</v>
      </c>
      <c r="R18" s="48" t="s">
        <v>1012</v>
      </c>
      <c r="S18" s="63">
        <v>1.0</v>
      </c>
      <c r="T18" s="48" t="s">
        <v>1117</v>
      </c>
      <c r="U18" s="48" t="s">
        <v>1118</v>
      </c>
      <c r="W18" s="66" t="s">
        <v>1119</v>
      </c>
      <c r="Y18" s="48" t="s">
        <v>1003</v>
      </c>
      <c r="Z18" s="48" t="s">
        <v>1004</v>
      </c>
      <c r="AA18" s="68"/>
      <c r="AB18" s="48" t="s">
        <v>1005</v>
      </c>
      <c r="AC18" s="48" t="s">
        <v>1120</v>
      </c>
      <c r="AE18" s="48"/>
      <c r="AF18" s="48"/>
    </row>
    <row r="19">
      <c r="A19" s="63">
        <v>3768.0</v>
      </c>
      <c r="B19" s="48" t="s">
        <v>1121</v>
      </c>
      <c r="C19" s="48" t="s">
        <v>330</v>
      </c>
      <c r="D19" s="48" t="s">
        <v>1122</v>
      </c>
      <c r="E19" s="63">
        <v>2013.0</v>
      </c>
      <c r="F19" s="48" t="s">
        <v>879</v>
      </c>
      <c r="G19" s="48" t="s">
        <v>1123</v>
      </c>
      <c r="H19" s="48" t="s">
        <v>1124</v>
      </c>
      <c r="I19" s="48" t="s">
        <v>1125</v>
      </c>
      <c r="J19" s="63">
        <v>30.0</v>
      </c>
      <c r="K19" s="63">
        <v>4.0</v>
      </c>
      <c r="L19" s="48" t="s">
        <v>330</v>
      </c>
      <c r="M19" s="63">
        <v>19.0</v>
      </c>
      <c r="N19" s="48" t="s">
        <v>330</v>
      </c>
      <c r="O19" s="48" t="s">
        <v>330</v>
      </c>
      <c r="P19" s="48" t="s">
        <v>330</v>
      </c>
      <c r="Q19" s="63">
        <v>1.0</v>
      </c>
      <c r="R19" s="48" t="s">
        <v>1047</v>
      </c>
      <c r="S19" s="68"/>
      <c r="T19" s="68"/>
      <c r="U19" s="68"/>
      <c r="V19" s="68"/>
      <c r="W19" s="80" t="s">
        <v>1126</v>
      </c>
      <c r="Y19" s="48" t="s">
        <v>1060</v>
      </c>
      <c r="Z19" s="48" t="s">
        <v>330</v>
      </c>
      <c r="AA19" s="48" t="s">
        <v>330</v>
      </c>
      <c r="AB19" s="48" t="s">
        <v>1061</v>
      </c>
      <c r="AC19" s="48" t="s">
        <v>330</v>
      </c>
      <c r="AD19" s="48" t="s">
        <v>330</v>
      </c>
      <c r="AE19" s="48"/>
      <c r="AF19" s="48"/>
    </row>
    <row r="20">
      <c r="A20" s="48">
        <v>2883.0</v>
      </c>
      <c r="B20" s="48" t="s">
        <v>620</v>
      </c>
      <c r="C20" s="48" t="s">
        <v>1127</v>
      </c>
      <c r="D20" s="48" t="s">
        <v>1128</v>
      </c>
      <c r="E20" s="48">
        <v>2013.0</v>
      </c>
      <c r="F20" s="48" t="s">
        <v>566</v>
      </c>
      <c r="G20" s="48" t="s">
        <v>997</v>
      </c>
      <c r="H20" s="48"/>
      <c r="I20" s="48" t="s">
        <v>1129</v>
      </c>
      <c r="J20" s="48">
        <v>4.0</v>
      </c>
      <c r="K20" s="48">
        <v>1.0</v>
      </c>
      <c r="L20" s="48">
        <v>1350001.0</v>
      </c>
      <c r="M20" s="48"/>
      <c r="N20" s="48"/>
      <c r="O20" s="48" t="s">
        <v>330</v>
      </c>
      <c r="P20" s="48">
        <v>16.0</v>
      </c>
      <c r="Q20" s="48">
        <v>1.0</v>
      </c>
      <c r="R20" s="48" t="s">
        <v>1047</v>
      </c>
      <c r="S20" s="48"/>
      <c r="T20" s="48"/>
      <c r="U20" s="48" t="s">
        <v>1130</v>
      </c>
      <c r="V20" s="48"/>
      <c r="W20" s="66" t="s">
        <v>1131</v>
      </c>
      <c r="X20" s="48"/>
      <c r="Y20" s="48" t="s">
        <v>1003</v>
      </c>
      <c r="Z20" s="48" t="s">
        <v>1004</v>
      </c>
      <c r="AA20" s="48"/>
      <c r="AB20" s="48" t="s">
        <v>1005</v>
      </c>
      <c r="AC20" s="48" t="s">
        <v>1132</v>
      </c>
      <c r="AD20" s="48"/>
      <c r="AE20" s="48"/>
      <c r="AF20" s="48"/>
    </row>
    <row r="21">
      <c r="A21" s="63">
        <v>1992.0</v>
      </c>
      <c r="B21" s="48" t="s">
        <v>317</v>
      </c>
      <c r="C21" s="48" t="s">
        <v>1133</v>
      </c>
      <c r="D21" s="48" t="s">
        <v>1134</v>
      </c>
      <c r="E21" s="63">
        <v>2016.0</v>
      </c>
      <c r="F21" s="48" t="s">
        <v>104</v>
      </c>
      <c r="G21" s="48" t="s">
        <v>997</v>
      </c>
      <c r="H21" s="48"/>
      <c r="I21" s="48" t="s">
        <v>1038</v>
      </c>
      <c r="J21" s="63">
        <v>77.0</v>
      </c>
      <c r="K21" s="68"/>
      <c r="L21" s="68"/>
      <c r="M21" s="63">
        <v>75.0</v>
      </c>
      <c r="N21" s="63">
        <v>94.0</v>
      </c>
      <c r="O21" s="48" t="s">
        <v>330</v>
      </c>
      <c r="P21" s="63">
        <v>39.0</v>
      </c>
      <c r="Q21" s="63">
        <v>1.0</v>
      </c>
      <c r="R21" s="48" t="s">
        <v>1012</v>
      </c>
      <c r="S21" s="68"/>
      <c r="T21" s="68"/>
      <c r="U21" s="48" t="s">
        <v>1135</v>
      </c>
      <c r="W21" s="66" t="s">
        <v>1136</v>
      </c>
      <c r="Y21" s="48" t="s">
        <v>1003</v>
      </c>
      <c r="Z21" s="48" t="s">
        <v>1004</v>
      </c>
      <c r="AA21" s="68"/>
      <c r="AB21" s="48" t="s">
        <v>1005</v>
      </c>
      <c r="AC21" s="48" t="s">
        <v>1137</v>
      </c>
      <c r="AE21" s="48"/>
      <c r="AF21" s="48"/>
    </row>
    <row r="22">
      <c r="A22" s="63">
        <v>546.0</v>
      </c>
      <c r="B22" s="48" t="s">
        <v>220</v>
      </c>
      <c r="C22" s="73">
        <v>5.58E10</v>
      </c>
      <c r="D22" s="48" t="s">
        <v>1138</v>
      </c>
      <c r="E22" s="63">
        <v>2019.0</v>
      </c>
      <c r="F22" s="48" t="s">
        <v>75</v>
      </c>
      <c r="G22" s="48" t="s">
        <v>997</v>
      </c>
      <c r="H22" s="48"/>
      <c r="I22" s="48" t="s">
        <v>1139</v>
      </c>
      <c r="J22" s="63">
        <v>83.0</v>
      </c>
      <c r="K22" s="68"/>
      <c r="L22" s="68"/>
      <c r="M22" s="63">
        <v>555.0</v>
      </c>
      <c r="N22" s="63">
        <v>566.0</v>
      </c>
      <c r="O22" s="48" t="s">
        <v>330</v>
      </c>
      <c r="P22" s="63">
        <v>8.0</v>
      </c>
      <c r="Q22" s="63">
        <v>1.0</v>
      </c>
      <c r="R22" s="48" t="s">
        <v>1140</v>
      </c>
      <c r="S22" s="68"/>
      <c r="T22" s="68"/>
      <c r="U22" s="48" t="s">
        <v>1141</v>
      </c>
      <c r="W22" s="66" t="s">
        <v>1142</v>
      </c>
      <c r="Y22" s="48" t="s">
        <v>1003</v>
      </c>
      <c r="Z22" s="48" t="s">
        <v>1004</v>
      </c>
      <c r="AA22" s="68"/>
      <c r="AB22" s="48" t="s">
        <v>1005</v>
      </c>
      <c r="AC22" s="48" t="s">
        <v>1143</v>
      </c>
      <c r="AE22" s="48"/>
      <c r="AF22" s="48"/>
    </row>
    <row r="23">
      <c r="A23" s="63">
        <v>3795.0</v>
      </c>
      <c r="B23" s="48" t="s">
        <v>285</v>
      </c>
      <c r="C23" s="48" t="s">
        <v>330</v>
      </c>
      <c r="D23" s="48" t="s">
        <v>1144</v>
      </c>
      <c r="E23" s="63">
        <v>2011.0</v>
      </c>
      <c r="F23" s="48" t="s">
        <v>75</v>
      </c>
      <c r="G23" s="48" t="s">
        <v>997</v>
      </c>
      <c r="H23" s="48"/>
      <c r="I23" s="48" t="s">
        <v>1145</v>
      </c>
      <c r="J23" s="63">
        <v>5.0</v>
      </c>
      <c r="K23" s="68"/>
      <c r="L23" s="48" t="s">
        <v>330</v>
      </c>
      <c r="M23" s="68"/>
      <c r="N23" s="48" t="s">
        <v>330</v>
      </c>
      <c r="O23" s="48" t="s">
        <v>330</v>
      </c>
      <c r="P23" s="48" t="s">
        <v>330</v>
      </c>
      <c r="Q23" s="63">
        <v>1.0</v>
      </c>
      <c r="R23" s="48" t="s">
        <v>1047</v>
      </c>
      <c r="S23" s="68"/>
      <c r="T23" s="68"/>
      <c r="U23" s="68"/>
      <c r="V23" s="68"/>
      <c r="W23" s="66" t="s">
        <v>1146</v>
      </c>
      <c r="Y23" s="48" t="s">
        <v>1060</v>
      </c>
      <c r="Z23" s="48" t="s">
        <v>330</v>
      </c>
      <c r="AA23" s="48" t="s">
        <v>330</v>
      </c>
      <c r="AB23" s="48" t="s">
        <v>1061</v>
      </c>
      <c r="AC23" s="48" t="s">
        <v>330</v>
      </c>
      <c r="AD23" s="48" t="s">
        <v>330</v>
      </c>
      <c r="AE23" s="48"/>
      <c r="AF23" s="48"/>
    </row>
    <row r="24">
      <c r="A24" s="48">
        <v>343.0</v>
      </c>
      <c r="B24" s="48" t="s">
        <v>1147</v>
      </c>
      <c r="C24" s="48" t="s">
        <v>1148</v>
      </c>
      <c r="D24" s="48" t="s">
        <v>1149</v>
      </c>
      <c r="E24" s="48">
        <v>2020.0</v>
      </c>
      <c r="F24" s="48" t="s">
        <v>566</v>
      </c>
      <c r="G24" s="48" t="s">
        <v>1065</v>
      </c>
      <c r="H24" s="48" t="s">
        <v>1150</v>
      </c>
      <c r="I24" s="48" t="s">
        <v>1085</v>
      </c>
      <c r="J24" s="48">
        <v>158.0</v>
      </c>
      <c r="K24" s="48">
        <v>2.0</v>
      </c>
      <c r="L24" s="48"/>
      <c r="M24" s="48">
        <v>107.0</v>
      </c>
      <c r="N24" s="48">
        <v>124.0</v>
      </c>
      <c r="O24" s="48" t="s">
        <v>330</v>
      </c>
      <c r="P24" s="48" t="s">
        <v>330</v>
      </c>
      <c r="Q24" s="48">
        <v>1.0</v>
      </c>
      <c r="R24" s="48" t="s">
        <v>1012</v>
      </c>
      <c r="S24" s="48"/>
      <c r="T24" s="48"/>
      <c r="U24" s="48" t="s">
        <v>1151</v>
      </c>
      <c r="V24" s="48"/>
      <c r="W24" s="66" t="s">
        <v>1152</v>
      </c>
      <c r="X24" s="48"/>
      <c r="Y24" s="48" t="s">
        <v>1003</v>
      </c>
      <c r="Z24" s="48" t="s">
        <v>1004</v>
      </c>
      <c r="AA24" s="48" t="s">
        <v>1042</v>
      </c>
      <c r="AB24" s="48" t="s">
        <v>1005</v>
      </c>
      <c r="AC24" s="48" t="s">
        <v>1153</v>
      </c>
      <c r="AD24" s="48"/>
      <c r="AE24" s="48"/>
      <c r="AF24" s="48"/>
    </row>
    <row r="25">
      <c r="A25" s="63">
        <v>2523.0</v>
      </c>
      <c r="B25" s="48" t="s">
        <v>1154</v>
      </c>
      <c r="C25" s="73">
        <v>6.7E9</v>
      </c>
      <c r="D25" s="48" t="s">
        <v>1155</v>
      </c>
      <c r="E25" s="63">
        <v>2014.0</v>
      </c>
      <c r="F25" s="48" t="s">
        <v>104</v>
      </c>
      <c r="G25" s="48" t="s">
        <v>997</v>
      </c>
      <c r="H25" s="48"/>
      <c r="I25" s="48" t="s">
        <v>1156</v>
      </c>
      <c r="J25" s="63">
        <v>67.0</v>
      </c>
      <c r="K25" s="68"/>
      <c r="L25" s="68"/>
      <c r="M25" s="63">
        <v>28.0</v>
      </c>
      <c r="N25" s="63">
        <v>41.0</v>
      </c>
      <c r="O25" s="48" t="s">
        <v>330</v>
      </c>
      <c r="P25" s="63">
        <v>15.0</v>
      </c>
      <c r="Q25" s="63">
        <v>1.0</v>
      </c>
      <c r="R25" s="48" t="s">
        <v>1012</v>
      </c>
      <c r="S25" s="68"/>
      <c r="T25" s="68"/>
      <c r="U25" s="48" t="s">
        <v>1157</v>
      </c>
      <c r="W25" s="66" t="s">
        <v>1158</v>
      </c>
      <c r="Y25" s="48" t="s">
        <v>1003</v>
      </c>
      <c r="Z25" s="48" t="s">
        <v>1004</v>
      </c>
      <c r="AA25" s="68"/>
      <c r="AB25" s="48" t="s">
        <v>1005</v>
      </c>
      <c r="AC25" s="48" t="s">
        <v>1159</v>
      </c>
      <c r="AE25" s="48"/>
      <c r="AF25" s="48"/>
    </row>
    <row r="26">
      <c r="A26" s="63">
        <v>588.0</v>
      </c>
      <c r="B26" s="48" t="s">
        <v>345</v>
      </c>
      <c r="C26" s="48" t="s">
        <v>1160</v>
      </c>
      <c r="D26" s="48" t="s">
        <v>1161</v>
      </c>
      <c r="E26" s="63">
        <v>2019.0</v>
      </c>
      <c r="F26" s="48" t="s">
        <v>104</v>
      </c>
      <c r="G26" s="48" t="s">
        <v>997</v>
      </c>
      <c r="H26" s="48"/>
      <c r="I26" s="48" t="s">
        <v>1162</v>
      </c>
      <c r="J26" s="63">
        <v>73.0</v>
      </c>
      <c r="K26" s="63">
        <v>4.0</v>
      </c>
      <c r="L26" s="68"/>
      <c r="M26" s="63">
        <v>1237.0</v>
      </c>
      <c r="N26" s="63">
        <v>1264.0</v>
      </c>
      <c r="O26" s="48" t="s">
        <v>330</v>
      </c>
      <c r="P26" s="63">
        <v>1.0</v>
      </c>
      <c r="Q26" s="63">
        <v>1.0</v>
      </c>
      <c r="R26" s="48" t="s">
        <v>1117</v>
      </c>
      <c r="S26" s="68"/>
      <c r="T26" s="68"/>
      <c r="U26" s="48" t="s">
        <v>1163</v>
      </c>
      <c r="W26" s="66" t="s">
        <v>1164</v>
      </c>
      <c r="Y26" s="48" t="s">
        <v>1003</v>
      </c>
      <c r="Z26" s="48" t="s">
        <v>1004</v>
      </c>
      <c r="AA26" s="68"/>
      <c r="AB26" s="48" t="s">
        <v>1005</v>
      </c>
      <c r="AC26" s="48" t="s">
        <v>1165</v>
      </c>
      <c r="AE26" s="48"/>
      <c r="AF26" s="48"/>
    </row>
    <row r="27">
      <c r="A27" s="63">
        <v>2532.0</v>
      </c>
      <c r="B27" s="48" t="s">
        <v>299</v>
      </c>
      <c r="C27" s="48" t="s">
        <v>1166</v>
      </c>
      <c r="D27" s="48" t="s">
        <v>1167</v>
      </c>
      <c r="E27" s="63">
        <v>2014.0</v>
      </c>
      <c r="F27" s="48" t="s">
        <v>75</v>
      </c>
      <c r="G27" s="48" t="s">
        <v>997</v>
      </c>
      <c r="H27" s="48"/>
      <c r="I27" s="48" t="s">
        <v>1168</v>
      </c>
      <c r="J27" s="63">
        <v>111.0</v>
      </c>
      <c r="K27" s="63">
        <v>10.0</v>
      </c>
      <c r="L27" s="68"/>
      <c r="M27" s="63">
        <v>3695.0</v>
      </c>
      <c r="N27" s="63">
        <v>3698.0</v>
      </c>
      <c r="O27" s="48" t="s">
        <v>330</v>
      </c>
      <c r="P27" s="63">
        <v>30.0</v>
      </c>
      <c r="Q27" s="63">
        <v>1.0</v>
      </c>
      <c r="R27" s="48" t="s">
        <v>1012</v>
      </c>
      <c r="S27" s="68"/>
      <c r="T27" s="68"/>
      <c r="U27" s="48" t="s">
        <v>1169</v>
      </c>
      <c r="W27" s="66" t="s">
        <v>1170</v>
      </c>
      <c r="Y27" s="48" t="s">
        <v>1003</v>
      </c>
      <c r="Z27" s="48" t="s">
        <v>1004</v>
      </c>
      <c r="AA27" s="48" t="s">
        <v>1042</v>
      </c>
      <c r="AB27" s="48" t="s">
        <v>1005</v>
      </c>
      <c r="AC27" s="48" t="s">
        <v>1171</v>
      </c>
      <c r="AE27" s="48"/>
      <c r="AF27" s="48"/>
    </row>
    <row r="28">
      <c r="A28" s="63">
        <v>3025.0</v>
      </c>
      <c r="B28" s="48" t="s">
        <v>1172</v>
      </c>
      <c r="C28" s="48" t="s">
        <v>1173</v>
      </c>
      <c r="D28" s="48" t="s">
        <v>1174</v>
      </c>
      <c r="E28" s="63">
        <v>2012.0</v>
      </c>
      <c r="F28" s="48" t="s">
        <v>86</v>
      </c>
      <c r="G28" s="48" t="s">
        <v>1065</v>
      </c>
      <c r="H28" s="48" t="s">
        <v>1175</v>
      </c>
      <c r="I28" s="48" t="s">
        <v>1176</v>
      </c>
      <c r="J28" s="63">
        <v>6.0</v>
      </c>
      <c r="K28" s="63">
        <v>4.0</v>
      </c>
      <c r="L28" s="68"/>
      <c r="M28" s="63">
        <v>549.0</v>
      </c>
      <c r="N28" s="63">
        <v>558.0</v>
      </c>
      <c r="O28" s="48" t="s">
        <v>330</v>
      </c>
      <c r="P28" s="63">
        <v>4.0</v>
      </c>
      <c r="Q28" s="63">
        <v>1.0</v>
      </c>
      <c r="R28" s="48" t="s">
        <v>1047</v>
      </c>
      <c r="S28" s="68"/>
      <c r="T28" s="68"/>
      <c r="U28" s="48" t="s">
        <v>1177</v>
      </c>
      <c r="W28" s="66" t="s">
        <v>1178</v>
      </c>
      <c r="Y28" s="48" t="s">
        <v>1003</v>
      </c>
      <c r="Z28" s="48" t="s">
        <v>1004</v>
      </c>
      <c r="AA28" s="68"/>
      <c r="AB28" s="48" t="s">
        <v>1005</v>
      </c>
      <c r="AC28" s="48" t="s">
        <v>1179</v>
      </c>
      <c r="AE28" s="48"/>
      <c r="AF28" s="48"/>
    </row>
    <row r="29">
      <c r="A29" s="63">
        <v>786.0</v>
      </c>
      <c r="B29" s="48" t="s">
        <v>880</v>
      </c>
      <c r="C29" s="48" t="s">
        <v>1180</v>
      </c>
      <c r="D29" s="48" t="s">
        <v>1181</v>
      </c>
      <c r="E29" s="63">
        <v>2019.0</v>
      </c>
      <c r="F29" s="48" t="s">
        <v>879</v>
      </c>
      <c r="G29" s="48" t="s">
        <v>997</v>
      </c>
      <c r="H29" s="80" t="s">
        <v>1182</v>
      </c>
      <c r="I29" s="48" t="s">
        <v>1162</v>
      </c>
      <c r="J29" s="63">
        <v>72.0</v>
      </c>
      <c r="K29" s="63">
        <v>1.0</v>
      </c>
      <c r="L29" s="68"/>
      <c r="M29" s="63">
        <v>5.0</v>
      </c>
      <c r="N29" s="63">
        <v>26.0</v>
      </c>
      <c r="O29" s="48" t="s">
        <v>330</v>
      </c>
      <c r="P29" s="63">
        <v>14.0</v>
      </c>
      <c r="Q29" s="63">
        <v>1.0</v>
      </c>
      <c r="R29" s="48" t="s">
        <v>1012</v>
      </c>
      <c r="S29" s="68"/>
      <c r="T29" s="68"/>
      <c r="U29" s="48" t="s">
        <v>1183</v>
      </c>
      <c r="W29" s="66" t="s">
        <v>1184</v>
      </c>
      <c r="Y29" s="48" t="s">
        <v>1003</v>
      </c>
      <c r="Z29" s="48" t="s">
        <v>1004</v>
      </c>
      <c r="AA29" s="48" t="s">
        <v>1042</v>
      </c>
      <c r="AB29" s="48" t="s">
        <v>1005</v>
      </c>
      <c r="AC29" s="48" t="s">
        <v>1185</v>
      </c>
      <c r="AE29" s="48"/>
      <c r="AF29" s="48"/>
    </row>
    <row r="30">
      <c r="A30" s="63">
        <v>2200.0</v>
      </c>
      <c r="B30" s="48" t="s">
        <v>1186</v>
      </c>
      <c r="C30" s="48" t="s">
        <v>1187</v>
      </c>
      <c r="D30" s="48" t="s">
        <v>1188</v>
      </c>
      <c r="E30" s="63">
        <v>2015.0</v>
      </c>
      <c r="F30" s="48" t="s">
        <v>123</v>
      </c>
      <c r="G30" s="48" t="s">
        <v>1189</v>
      </c>
      <c r="H30" s="79" t="s">
        <v>1190</v>
      </c>
      <c r="I30" s="48" t="s">
        <v>1191</v>
      </c>
      <c r="J30" s="63">
        <v>50.0</v>
      </c>
      <c r="K30" s="68"/>
      <c r="L30" s="68"/>
      <c r="M30" s="63">
        <v>49.0</v>
      </c>
      <c r="N30" s="63">
        <v>63.0</v>
      </c>
      <c r="O30" s="48" t="s">
        <v>330</v>
      </c>
      <c r="P30" s="63">
        <v>14.0</v>
      </c>
      <c r="Q30" s="63">
        <v>1.0</v>
      </c>
      <c r="R30" s="48" t="s">
        <v>1012</v>
      </c>
      <c r="S30" s="68"/>
      <c r="T30" s="68"/>
      <c r="U30" s="48" t="s">
        <v>1192</v>
      </c>
      <c r="W30" s="66" t="s">
        <v>1193</v>
      </c>
      <c r="Y30" s="48" t="s">
        <v>1003</v>
      </c>
      <c r="Z30" s="48" t="s">
        <v>1004</v>
      </c>
      <c r="AA30" s="68"/>
      <c r="AB30" s="48" t="s">
        <v>1005</v>
      </c>
      <c r="AC30" s="48" t="s">
        <v>1194</v>
      </c>
      <c r="AE30" s="48"/>
      <c r="AF30" s="48"/>
    </row>
    <row r="31">
      <c r="A31" s="48">
        <v>1191.0</v>
      </c>
      <c r="B31" s="48" t="s">
        <v>594</v>
      </c>
      <c r="C31" s="48">
        <v>3.52E10</v>
      </c>
      <c r="D31" s="48" t="s">
        <v>1195</v>
      </c>
      <c r="E31" s="48">
        <v>2018.0</v>
      </c>
      <c r="F31" s="48" t="s">
        <v>566</v>
      </c>
      <c r="G31" s="48" t="s">
        <v>997</v>
      </c>
      <c r="H31" s="48"/>
      <c r="I31" s="48" t="s">
        <v>1196</v>
      </c>
      <c r="J31" s="48">
        <v>160.0</v>
      </c>
      <c r="K31" s="48"/>
      <c r="L31" s="48"/>
      <c r="M31" s="48">
        <v>33.0</v>
      </c>
      <c r="N31" s="48">
        <v>49.0</v>
      </c>
      <c r="O31" s="48" t="s">
        <v>330</v>
      </c>
      <c r="P31" s="48">
        <v>5.0</v>
      </c>
      <c r="Q31" s="48">
        <v>1.0</v>
      </c>
      <c r="R31" s="48" t="s">
        <v>1197</v>
      </c>
      <c r="S31" s="48"/>
      <c r="T31" s="48"/>
      <c r="U31" s="48" t="s">
        <v>1198</v>
      </c>
      <c r="V31" s="48"/>
      <c r="W31" s="66" t="s">
        <v>1199</v>
      </c>
      <c r="X31" s="48"/>
      <c r="Y31" s="48" t="s">
        <v>1003</v>
      </c>
      <c r="Z31" s="48" t="s">
        <v>1004</v>
      </c>
      <c r="AA31" s="48"/>
      <c r="AB31" s="48" t="s">
        <v>1005</v>
      </c>
      <c r="AC31" s="48" t="s">
        <v>1200</v>
      </c>
      <c r="AD31" s="48"/>
      <c r="AE31" s="48"/>
      <c r="AF31" s="48"/>
    </row>
    <row r="32">
      <c r="A32" s="63">
        <v>3557.0</v>
      </c>
      <c r="B32" s="48" t="s">
        <v>1201</v>
      </c>
      <c r="C32" s="73">
        <v>8.91E9</v>
      </c>
      <c r="D32" s="48" t="s">
        <v>1202</v>
      </c>
      <c r="E32" s="63">
        <v>2005.0</v>
      </c>
      <c r="F32" s="48" t="s">
        <v>75</v>
      </c>
      <c r="G32" s="48" t="s">
        <v>1065</v>
      </c>
      <c r="H32" s="48" t="s">
        <v>1203</v>
      </c>
      <c r="I32" s="48" t="s">
        <v>1204</v>
      </c>
      <c r="J32" s="63">
        <v>37.0</v>
      </c>
      <c r="K32" s="63">
        <v>17.0</v>
      </c>
      <c r="L32" s="68"/>
      <c r="M32" s="63">
        <v>2019.0</v>
      </c>
      <c r="N32" s="63">
        <v>2036.0</v>
      </c>
      <c r="O32" s="48" t="s">
        <v>330</v>
      </c>
      <c r="P32" s="63">
        <v>2.0</v>
      </c>
      <c r="Q32" s="48" t="s">
        <v>330</v>
      </c>
      <c r="R32" s="48" t="s">
        <v>1047</v>
      </c>
      <c r="S32" s="63">
        <v>1.0</v>
      </c>
      <c r="T32" s="48" t="s">
        <v>1012</v>
      </c>
      <c r="U32" s="48" t="s">
        <v>1205</v>
      </c>
      <c r="W32" s="66" t="s">
        <v>1206</v>
      </c>
      <c r="Y32" s="48" t="s">
        <v>1003</v>
      </c>
      <c r="Z32" s="48" t="s">
        <v>1004</v>
      </c>
      <c r="AA32" s="68"/>
      <c r="AB32" s="48" t="s">
        <v>1005</v>
      </c>
      <c r="AC32" s="48" t="s">
        <v>1207</v>
      </c>
      <c r="AE32" s="48"/>
      <c r="AF32" s="48"/>
    </row>
    <row r="33">
      <c r="A33" s="63">
        <v>2514.0</v>
      </c>
      <c r="B33" s="48" t="s">
        <v>1208</v>
      </c>
      <c r="C33" s="73">
        <v>6.6E9</v>
      </c>
      <c r="D33" s="48" t="s">
        <v>1209</v>
      </c>
      <c r="E33" s="63">
        <v>2014.0</v>
      </c>
      <c r="F33" s="48" t="s">
        <v>75</v>
      </c>
      <c r="G33" s="48" t="s">
        <v>1065</v>
      </c>
      <c r="H33" s="48" t="s">
        <v>1210</v>
      </c>
      <c r="I33" s="48" t="s">
        <v>1129</v>
      </c>
      <c r="J33" s="63">
        <v>5.0</v>
      </c>
      <c r="K33" s="63">
        <v>2.0</v>
      </c>
      <c r="L33" s="63">
        <v>1450004.0</v>
      </c>
      <c r="M33" s="68"/>
      <c r="N33" s="68"/>
      <c r="O33" s="48" t="s">
        <v>330</v>
      </c>
      <c r="P33" s="63">
        <v>3.0</v>
      </c>
      <c r="Q33" s="63">
        <v>1.0</v>
      </c>
      <c r="R33" s="48" t="s">
        <v>1012</v>
      </c>
      <c r="S33" s="68"/>
      <c r="T33" s="68"/>
      <c r="U33" s="48" t="s">
        <v>1211</v>
      </c>
      <c r="W33" s="66" t="s">
        <v>1212</v>
      </c>
      <c r="Y33" s="48" t="s">
        <v>1003</v>
      </c>
      <c r="Z33" s="48" t="s">
        <v>1004</v>
      </c>
      <c r="AA33" s="68"/>
      <c r="AB33" s="48" t="s">
        <v>1005</v>
      </c>
      <c r="AC33" s="48" t="s">
        <v>1213</v>
      </c>
      <c r="AE33" s="48"/>
      <c r="AF33" s="48"/>
    </row>
    <row r="34">
      <c r="A34" s="48">
        <v>2219.0</v>
      </c>
      <c r="B34" s="48" t="s">
        <v>1214</v>
      </c>
      <c r="C34" s="48" t="s">
        <v>1215</v>
      </c>
      <c r="D34" s="48" t="s">
        <v>1216</v>
      </c>
      <c r="E34" s="48">
        <v>2015.0</v>
      </c>
      <c r="F34" s="48" t="s">
        <v>566</v>
      </c>
      <c r="G34" s="48" t="s">
        <v>1065</v>
      </c>
      <c r="H34" s="48" t="s">
        <v>1217</v>
      </c>
      <c r="I34" s="48" t="s">
        <v>1218</v>
      </c>
      <c r="J34" s="48">
        <v>51.0</v>
      </c>
      <c r="K34" s="48"/>
      <c r="L34" s="48"/>
      <c r="M34" s="48">
        <v>71.0</v>
      </c>
      <c r="N34" s="48">
        <v>82.0</v>
      </c>
      <c r="O34" s="48" t="s">
        <v>330</v>
      </c>
      <c r="P34" s="48">
        <v>20.0</v>
      </c>
      <c r="Q34" s="48">
        <v>1.0</v>
      </c>
      <c r="R34" s="48" t="s">
        <v>1012</v>
      </c>
      <c r="S34" s="48"/>
      <c r="T34" s="48"/>
      <c r="U34" s="48" t="s">
        <v>1219</v>
      </c>
      <c r="V34" s="48"/>
      <c r="W34" s="66" t="s">
        <v>1220</v>
      </c>
      <c r="X34" s="48"/>
      <c r="Y34" s="48" t="s">
        <v>1003</v>
      </c>
      <c r="Z34" s="48" t="s">
        <v>1004</v>
      </c>
      <c r="AA34" s="48"/>
      <c r="AB34" s="48" t="s">
        <v>1005</v>
      </c>
      <c r="AC34" s="48" t="s">
        <v>1221</v>
      </c>
      <c r="AD34" s="48"/>
      <c r="AE34" s="48"/>
      <c r="AF34" s="48"/>
    </row>
    <row r="35">
      <c r="A35" s="63">
        <v>1209.0</v>
      </c>
      <c r="B35" s="48" t="s">
        <v>150</v>
      </c>
      <c r="C35" s="48" t="s">
        <v>1051</v>
      </c>
      <c r="D35" s="48" t="s">
        <v>1222</v>
      </c>
      <c r="E35" s="63">
        <v>2018.0</v>
      </c>
      <c r="F35" s="48" t="s">
        <v>123</v>
      </c>
      <c r="G35" s="48" t="s">
        <v>997</v>
      </c>
      <c r="H35" s="48"/>
      <c r="I35" s="48" t="s">
        <v>1079</v>
      </c>
      <c r="J35" s="63">
        <v>128.0</v>
      </c>
      <c r="K35" s="63">
        <v>609.0</v>
      </c>
      <c r="L35" s="68"/>
      <c r="M35" s="63">
        <v>728.0</v>
      </c>
      <c r="N35" s="63">
        <v>757.0</v>
      </c>
      <c r="O35" s="48" t="s">
        <v>330</v>
      </c>
      <c r="P35" s="63">
        <v>16.0</v>
      </c>
      <c r="Q35" s="63">
        <v>1.0</v>
      </c>
      <c r="R35" s="48" t="s">
        <v>1197</v>
      </c>
      <c r="S35" s="68"/>
      <c r="T35" s="68"/>
      <c r="U35" s="48" t="s">
        <v>1223</v>
      </c>
      <c r="W35" s="66" t="s">
        <v>1224</v>
      </c>
      <c r="Y35" s="48" t="s">
        <v>1003</v>
      </c>
      <c r="Z35" s="48" t="s">
        <v>1004</v>
      </c>
      <c r="AA35" s="68"/>
      <c r="AB35" s="48" t="s">
        <v>1005</v>
      </c>
      <c r="AC35" s="48" t="s">
        <v>1225</v>
      </c>
      <c r="AE35" s="48"/>
      <c r="AF35" s="48"/>
    </row>
    <row r="36">
      <c r="A36" s="63">
        <v>1543.0</v>
      </c>
      <c r="B36" s="48" t="s">
        <v>1226</v>
      </c>
      <c r="C36" s="73">
        <v>5.72E10</v>
      </c>
      <c r="D36" s="48" t="s">
        <v>1227</v>
      </c>
      <c r="E36" s="63">
        <v>2017.0</v>
      </c>
      <c r="F36" s="48" t="s">
        <v>86</v>
      </c>
      <c r="G36" s="48" t="s">
        <v>1065</v>
      </c>
      <c r="H36" s="48" t="s">
        <v>1228</v>
      </c>
      <c r="I36" s="48" t="s">
        <v>1156</v>
      </c>
      <c r="J36" s="63">
        <v>96.0</v>
      </c>
      <c r="K36" s="68"/>
      <c r="L36" s="68"/>
      <c r="M36" s="63">
        <v>1.0</v>
      </c>
      <c r="N36" s="63">
        <v>17.0</v>
      </c>
      <c r="O36" s="48" t="s">
        <v>330</v>
      </c>
      <c r="P36" s="63">
        <v>6.0</v>
      </c>
      <c r="Q36" s="63">
        <v>1.0</v>
      </c>
      <c r="R36" s="48" t="s">
        <v>1012</v>
      </c>
      <c r="S36" s="68"/>
      <c r="T36" s="68"/>
      <c r="U36" s="48" t="s">
        <v>1229</v>
      </c>
      <c r="W36" s="66" t="s">
        <v>1230</v>
      </c>
      <c r="Y36" s="48" t="s">
        <v>1003</v>
      </c>
      <c r="Z36" s="48" t="s">
        <v>1004</v>
      </c>
      <c r="AA36" s="68"/>
      <c r="AB36" s="48" t="s">
        <v>1005</v>
      </c>
      <c r="AC36" s="48" t="s">
        <v>1231</v>
      </c>
      <c r="AE36" s="48"/>
      <c r="AF36" s="48"/>
    </row>
    <row r="37">
      <c r="A37" s="63">
        <v>1781.0</v>
      </c>
      <c r="B37" s="48" t="s">
        <v>1232</v>
      </c>
      <c r="C37" s="48" t="s">
        <v>1233</v>
      </c>
      <c r="D37" s="48" t="s">
        <v>1234</v>
      </c>
      <c r="E37" s="63">
        <v>2017.0</v>
      </c>
      <c r="F37" s="48" t="s">
        <v>75</v>
      </c>
      <c r="G37" s="48" t="s">
        <v>1065</v>
      </c>
      <c r="H37" s="48" t="s">
        <v>1235</v>
      </c>
      <c r="I37" s="48" t="s">
        <v>1236</v>
      </c>
      <c r="J37" s="63">
        <v>123.0</v>
      </c>
      <c r="K37" s="68"/>
      <c r="L37" s="68"/>
      <c r="M37" s="63">
        <v>305.0</v>
      </c>
      <c r="N37" s="63">
        <v>313.0</v>
      </c>
      <c r="O37" s="48" t="s">
        <v>330</v>
      </c>
      <c r="P37" s="63">
        <v>15.0</v>
      </c>
      <c r="Q37" s="63">
        <v>1.0</v>
      </c>
      <c r="R37" s="48" t="s">
        <v>1012</v>
      </c>
      <c r="S37" s="68"/>
      <c r="T37" s="68"/>
      <c r="U37" s="48" t="s">
        <v>1237</v>
      </c>
      <c r="W37" s="66" t="s">
        <v>1238</v>
      </c>
      <c r="Y37" s="48" t="s">
        <v>1003</v>
      </c>
      <c r="Z37" s="48" t="s">
        <v>1004</v>
      </c>
      <c r="AA37" s="68"/>
      <c r="AB37" s="48" t="s">
        <v>1005</v>
      </c>
      <c r="AC37" s="48" t="s">
        <v>1239</v>
      </c>
      <c r="AE37" s="48"/>
      <c r="AF37" s="48"/>
    </row>
    <row r="38">
      <c r="A38" s="63">
        <v>2388.0</v>
      </c>
      <c r="B38" s="48" t="s">
        <v>1240</v>
      </c>
      <c r="C38" s="73">
        <v>6.7E9</v>
      </c>
      <c r="D38" s="48" t="s">
        <v>1241</v>
      </c>
      <c r="E38" s="63">
        <v>2015.0</v>
      </c>
      <c r="F38" s="48" t="s">
        <v>879</v>
      </c>
      <c r="G38" s="48" t="s">
        <v>1065</v>
      </c>
      <c r="H38" s="48"/>
      <c r="I38" s="48" t="s">
        <v>1242</v>
      </c>
      <c r="J38" s="63">
        <v>9.0</v>
      </c>
      <c r="K38" s="63">
        <v>2.0</v>
      </c>
      <c r="L38" s="68"/>
      <c r="M38" s="63">
        <v>118.0</v>
      </c>
      <c r="N38" s="63">
        <v>136.0</v>
      </c>
      <c r="O38" s="48" t="s">
        <v>330</v>
      </c>
      <c r="P38" s="63">
        <v>7.0</v>
      </c>
      <c r="Q38" s="63">
        <v>1.0</v>
      </c>
      <c r="R38" s="48" t="s">
        <v>1012</v>
      </c>
      <c r="S38" s="68"/>
      <c r="T38" s="68"/>
      <c r="U38" s="48" t="s">
        <v>1243</v>
      </c>
      <c r="W38" s="66" t="s">
        <v>1244</v>
      </c>
      <c r="Y38" s="48" t="s">
        <v>1003</v>
      </c>
      <c r="Z38" s="48" t="s">
        <v>1004</v>
      </c>
      <c r="AA38" s="68"/>
      <c r="AB38" s="48" t="s">
        <v>1005</v>
      </c>
      <c r="AC38" s="48" t="s">
        <v>1245</v>
      </c>
      <c r="AE38" s="48"/>
      <c r="AF38" s="48"/>
    </row>
    <row r="39">
      <c r="A39" s="63">
        <v>240.0</v>
      </c>
      <c r="B39" s="48" t="s">
        <v>1246</v>
      </c>
      <c r="C39" s="48" t="s">
        <v>1247</v>
      </c>
      <c r="D39" s="48" t="s">
        <v>1248</v>
      </c>
      <c r="E39" s="63">
        <v>2020.0</v>
      </c>
      <c r="F39" s="48" t="s">
        <v>86</v>
      </c>
      <c r="G39" s="48" t="s">
        <v>1065</v>
      </c>
      <c r="H39" s="48" t="s">
        <v>1249</v>
      </c>
      <c r="I39" s="48" t="s">
        <v>1250</v>
      </c>
      <c r="J39" s="63">
        <v>153.0</v>
      </c>
      <c r="K39" s="68"/>
      <c r="L39" s="63">
        <v>119806.0</v>
      </c>
      <c r="M39" s="68"/>
      <c r="N39" s="68"/>
      <c r="O39" s="48" t="s">
        <v>330</v>
      </c>
      <c r="P39" s="63">
        <v>1.0</v>
      </c>
      <c r="Q39" s="63">
        <v>1.0</v>
      </c>
      <c r="R39" s="48" t="s">
        <v>1012</v>
      </c>
      <c r="S39" s="68"/>
      <c r="T39" s="68"/>
      <c r="U39" s="48" t="s">
        <v>1251</v>
      </c>
      <c r="W39" s="66" t="s">
        <v>1252</v>
      </c>
      <c r="Y39" s="48" t="s">
        <v>1003</v>
      </c>
      <c r="Z39" s="48" t="s">
        <v>1004</v>
      </c>
      <c r="AA39" s="68"/>
      <c r="AB39" s="48" t="s">
        <v>1005</v>
      </c>
      <c r="AC39" s="48" t="s">
        <v>1253</v>
      </c>
      <c r="AE39" s="48"/>
      <c r="AF39" s="48"/>
    </row>
    <row r="40">
      <c r="A40" s="63">
        <v>1474.0</v>
      </c>
      <c r="B40" s="48" t="s">
        <v>306</v>
      </c>
      <c r="C40" s="48" t="s">
        <v>1254</v>
      </c>
      <c r="D40" s="48" t="s">
        <v>1255</v>
      </c>
      <c r="E40" s="63">
        <v>2017.0</v>
      </c>
      <c r="F40" s="48" t="s">
        <v>75</v>
      </c>
      <c r="G40" s="48" t="s">
        <v>997</v>
      </c>
      <c r="H40" s="48"/>
      <c r="I40" s="48" t="s">
        <v>1156</v>
      </c>
      <c r="J40" s="63">
        <v>99.0</v>
      </c>
      <c r="K40" s="68"/>
      <c r="L40" s="68"/>
      <c r="M40" s="63">
        <v>93.0</v>
      </c>
      <c r="N40" s="63">
        <v>112.0</v>
      </c>
      <c r="O40" s="48" t="s">
        <v>330</v>
      </c>
      <c r="P40" s="63">
        <v>3.0</v>
      </c>
      <c r="Q40" s="63">
        <v>1.0</v>
      </c>
      <c r="R40" s="48" t="s">
        <v>1012</v>
      </c>
      <c r="S40" s="68"/>
      <c r="T40" s="68"/>
      <c r="U40" s="48" t="s">
        <v>1256</v>
      </c>
      <c r="W40" s="66" t="s">
        <v>1257</v>
      </c>
      <c r="Y40" s="48" t="s">
        <v>1003</v>
      </c>
      <c r="Z40" s="48" t="s">
        <v>1004</v>
      </c>
      <c r="AA40" s="68"/>
      <c r="AB40" s="48" t="s">
        <v>1005</v>
      </c>
      <c r="AC40" s="48" t="s">
        <v>1258</v>
      </c>
      <c r="AE40" s="48"/>
      <c r="AF40" s="48"/>
    </row>
    <row r="41">
      <c r="A41" s="63">
        <v>1185.0</v>
      </c>
      <c r="B41" s="48" t="s">
        <v>159</v>
      </c>
      <c r="C41" s="48" t="s">
        <v>1259</v>
      </c>
      <c r="D41" s="48" t="s">
        <v>1260</v>
      </c>
      <c r="E41" s="63">
        <v>2018.0</v>
      </c>
      <c r="F41" s="48" t="s">
        <v>123</v>
      </c>
      <c r="G41" s="48" t="s">
        <v>997</v>
      </c>
      <c r="H41" s="48"/>
      <c r="I41" s="48" t="s">
        <v>1261</v>
      </c>
      <c r="J41" s="63">
        <v>23.0</v>
      </c>
      <c r="K41" s="63">
        <v>2.0</v>
      </c>
      <c r="L41" s="68"/>
      <c r="M41" s="63">
        <v>117.0</v>
      </c>
      <c r="N41" s="63">
        <v>130.0</v>
      </c>
      <c r="O41" s="48" t="s">
        <v>330</v>
      </c>
      <c r="P41" s="63">
        <v>3.0</v>
      </c>
      <c r="Q41" s="63">
        <v>1.0</v>
      </c>
      <c r="R41" s="48" t="s">
        <v>1197</v>
      </c>
      <c r="S41" s="68"/>
      <c r="T41" s="68"/>
      <c r="U41" s="48" t="s">
        <v>1262</v>
      </c>
      <c r="W41" s="66" t="s">
        <v>1263</v>
      </c>
      <c r="Y41" s="48" t="s">
        <v>1003</v>
      </c>
      <c r="Z41" s="48" t="s">
        <v>1004</v>
      </c>
      <c r="AA41" s="68"/>
      <c r="AB41" s="48" t="s">
        <v>1005</v>
      </c>
      <c r="AC41" s="48" t="s">
        <v>1264</v>
      </c>
      <c r="AE41" s="48"/>
      <c r="AF41" s="48"/>
    </row>
    <row r="42">
      <c r="A42" s="48">
        <v>3050.0</v>
      </c>
      <c r="B42" s="48" t="s">
        <v>611</v>
      </c>
      <c r="C42" s="48" t="s">
        <v>1265</v>
      </c>
      <c r="D42" s="48" t="s">
        <v>1266</v>
      </c>
      <c r="E42" s="48">
        <v>2012.0</v>
      </c>
      <c r="F42" s="48" t="s">
        <v>566</v>
      </c>
      <c r="G42" s="48" t="s">
        <v>997</v>
      </c>
      <c r="H42" s="48"/>
      <c r="I42" s="48" t="s">
        <v>1267</v>
      </c>
      <c r="J42" s="48">
        <v>77.0</v>
      </c>
      <c r="K42" s="48"/>
      <c r="L42" s="48"/>
      <c r="M42" s="48">
        <v>219.0</v>
      </c>
      <c r="N42" s="48">
        <v>224.0</v>
      </c>
      <c r="O42" s="48" t="s">
        <v>330</v>
      </c>
      <c r="P42" s="48">
        <v>28.0</v>
      </c>
      <c r="Q42" s="48" t="s">
        <v>330</v>
      </c>
      <c r="R42" s="48" t="s">
        <v>1047</v>
      </c>
      <c r="S42" s="48">
        <v>1.0</v>
      </c>
      <c r="T42" s="48" t="s">
        <v>1012</v>
      </c>
      <c r="U42" s="48" t="s">
        <v>1268</v>
      </c>
      <c r="V42" s="48"/>
      <c r="W42" s="66" t="s">
        <v>1269</v>
      </c>
      <c r="X42" s="48"/>
      <c r="Y42" s="48" t="s">
        <v>1003</v>
      </c>
      <c r="Z42" s="48" t="s">
        <v>1004</v>
      </c>
      <c r="AA42" s="48"/>
      <c r="AB42" s="48" t="s">
        <v>1005</v>
      </c>
      <c r="AC42" s="48" t="s">
        <v>1270</v>
      </c>
      <c r="AD42" s="48"/>
      <c r="AE42" s="48"/>
      <c r="AF42" s="48"/>
    </row>
    <row r="43">
      <c r="A43" s="48">
        <v>108.0</v>
      </c>
      <c r="B43" s="48" t="s">
        <v>1271</v>
      </c>
      <c r="C43" s="48" t="s">
        <v>1272</v>
      </c>
      <c r="D43" s="48" t="s">
        <v>1273</v>
      </c>
      <c r="E43" s="48">
        <v>2020.0</v>
      </c>
      <c r="F43" s="48" t="s">
        <v>566</v>
      </c>
      <c r="G43" s="48" t="s">
        <v>1274</v>
      </c>
      <c r="H43" s="48"/>
      <c r="I43" s="48" t="s">
        <v>998</v>
      </c>
      <c r="J43" s="48">
        <v>10.0</v>
      </c>
      <c r="K43" s="48">
        <v>8.0</v>
      </c>
      <c r="L43" s="48"/>
      <c r="M43" s="48">
        <v>781.0</v>
      </c>
      <c r="N43" s="48">
        <v>789.0</v>
      </c>
      <c r="O43" s="48" t="s">
        <v>330</v>
      </c>
      <c r="P43" s="48">
        <v>1.0</v>
      </c>
      <c r="Q43" s="48">
        <v>1.0</v>
      </c>
      <c r="R43" s="48" t="s">
        <v>999</v>
      </c>
      <c r="S43" s="48"/>
      <c r="T43" s="48"/>
      <c r="U43" s="48" t="s">
        <v>1275</v>
      </c>
      <c r="V43" s="48" t="s">
        <v>1276</v>
      </c>
      <c r="W43" s="66" t="s">
        <v>1277</v>
      </c>
      <c r="X43" s="48"/>
      <c r="Y43" s="48" t="s">
        <v>1003</v>
      </c>
      <c r="Z43" s="48" t="s">
        <v>1004</v>
      </c>
      <c r="AA43" s="48" t="s">
        <v>1042</v>
      </c>
      <c r="AB43" s="48" t="s">
        <v>1005</v>
      </c>
      <c r="AC43" s="48" t="s">
        <v>1278</v>
      </c>
      <c r="AD43" s="48"/>
      <c r="AE43" s="48"/>
      <c r="AF43" s="48"/>
    </row>
    <row r="44">
      <c r="A44" s="63">
        <v>2562.0</v>
      </c>
      <c r="B44" s="48" t="s">
        <v>559</v>
      </c>
      <c r="C44" s="48" t="s">
        <v>1279</v>
      </c>
      <c r="D44" s="48" t="s">
        <v>1280</v>
      </c>
      <c r="E44" s="63">
        <v>2014.0</v>
      </c>
      <c r="F44" s="48" t="s">
        <v>75</v>
      </c>
      <c r="G44" s="48" t="s">
        <v>997</v>
      </c>
      <c r="H44" s="48"/>
      <c r="I44" s="48" t="s">
        <v>1281</v>
      </c>
      <c r="J44" s="63">
        <v>43.0</v>
      </c>
      <c r="K44" s="63">
        <v>2.0</v>
      </c>
      <c r="L44" s="68"/>
      <c r="M44" s="63">
        <v>401.0</v>
      </c>
      <c r="N44" s="63">
        <v>425.0</v>
      </c>
      <c r="O44" s="48" t="s">
        <v>330</v>
      </c>
      <c r="P44" s="63">
        <v>29.0</v>
      </c>
      <c r="Q44" s="63">
        <v>1.0</v>
      </c>
      <c r="R44" s="48" t="s">
        <v>1012</v>
      </c>
      <c r="S44" s="68"/>
      <c r="T44" s="68"/>
      <c r="U44" s="48" t="s">
        <v>1282</v>
      </c>
      <c r="W44" s="66" t="s">
        <v>1283</v>
      </c>
      <c r="Y44" s="48" t="s">
        <v>1003</v>
      </c>
      <c r="Z44" s="48" t="s">
        <v>1004</v>
      </c>
      <c r="AA44" s="68"/>
      <c r="AB44" s="48" t="s">
        <v>1005</v>
      </c>
      <c r="AC44" s="48" t="s">
        <v>1284</v>
      </c>
      <c r="AE44" s="48"/>
      <c r="AF44" s="48"/>
    </row>
    <row r="45">
      <c r="A45" s="63">
        <v>1538.0</v>
      </c>
      <c r="B45" s="48" t="s">
        <v>1285</v>
      </c>
      <c r="C45" s="48" t="s">
        <v>1286</v>
      </c>
      <c r="D45" s="48" t="s">
        <v>1287</v>
      </c>
      <c r="E45" s="63">
        <v>2017.0</v>
      </c>
      <c r="F45" s="48" t="s">
        <v>104</v>
      </c>
      <c r="G45" s="48" t="s">
        <v>1065</v>
      </c>
      <c r="H45" s="48" t="s">
        <v>1288</v>
      </c>
      <c r="I45" s="48" t="s">
        <v>1289</v>
      </c>
      <c r="J45" s="63">
        <v>7.0</v>
      </c>
      <c r="K45" s="63">
        <v>3.0</v>
      </c>
      <c r="L45" s="68"/>
      <c r="M45" s="63">
        <v>233.0</v>
      </c>
      <c r="N45" s="63">
        <v>274.0</v>
      </c>
      <c r="O45" s="48" t="s">
        <v>330</v>
      </c>
      <c r="P45" s="63">
        <v>3.0</v>
      </c>
      <c r="Q45" s="63">
        <v>1.0</v>
      </c>
      <c r="R45" s="48" t="s">
        <v>1012</v>
      </c>
      <c r="S45" s="68"/>
      <c r="T45" s="68"/>
      <c r="U45" s="48" t="s">
        <v>1290</v>
      </c>
      <c r="W45" s="66" t="s">
        <v>1291</v>
      </c>
      <c r="Y45" s="48" t="s">
        <v>1003</v>
      </c>
      <c r="Z45" s="48" t="s">
        <v>1004</v>
      </c>
      <c r="AA45" s="68"/>
      <c r="AB45" s="48" t="s">
        <v>1005</v>
      </c>
      <c r="AC45" s="48" t="s">
        <v>1292</v>
      </c>
      <c r="AE45" s="48"/>
      <c r="AF45" s="48"/>
    </row>
    <row r="46">
      <c r="A46" s="63">
        <v>1465.0</v>
      </c>
      <c r="B46" s="48" t="s">
        <v>167</v>
      </c>
      <c r="C46" s="48" t="s">
        <v>1293</v>
      </c>
      <c r="D46" s="48" t="s">
        <v>1294</v>
      </c>
      <c r="E46" s="63">
        <v>2017.0</v>
      </c>
      <c r="F46" s="48" t="s">
        <v>123</v>
      </c>
      <c r="G46" s="48" t="s">
        <v>997</v>
      </c>
      <c r="H46" s="48"/>
      <c r="I46" s="48" t="s">
        <v>1139</v>
      </c>
      <c r="J46" s="63">
        <v>68.0</v>
      </c>
      <c r="K46" s="68"/>
      <c r="L46" s="68"/>
      <c r="M46" s="63">
        <v>4.0</v>
      </c>
      <c r="N46" s="63">
        <v>16.0</v>
      </c>
      <c r="O46" s="48" t="s">
        <v>330</v>
      </c>
      <c r="P46" s="63">
        <v>4.0</v>
      </c>
      <c r="Q46" s="63">
        <v>1.0</v>
      </c>
      <c r="R46" s="48" t="s">
        <v>1012</v>
      </c>
      <c r="S46" s="68"/>
      <c r="T46" s="68"/>
      <c r="U46" s="48" t="s">
        <v>1295</v>
      </c>
      <c r="W46" s="66" t="s">
        <v>1296</v>
      </c>
      <c r="Y46" s="48" t="s">
        <v>1003</v>
      </c>
      <c r="Z46" s="48" t="s">
        <v>1004</v>
      </c>
      <c r="AA46" s="68"/>
      <c r="AB46" s="48" t="s">
        <v>1005</v>
      </c>
      <c r="AC46" s="48" t="s">
        <v>1297</v>
      </c>
      <c r="AE46" s="48"/>
      <c r="AF46" s="48"/>
    </row>
    <row r="47">
      <c r="A47" s="63">
        <v>1949.0</v>
      </c>
      <c r="B47" s="48" t="s">
        <v>410</v>
      </c>
      <c r="C47" s="48" t="s">
        <v>1298</v>
      </c>
      <c r="D47" s="48" t="s">
        <v>1299</v>
      </c>
      <c r="E47" s="63">
        <v>2016.0</v>
      </c>
      <c r="F47" s="48" t="s">
        <v>86</v>
      </c>
      <c r="G47" s="48" t="s">
        <v>997</v>
      </c>
      <c r="H47" s="48"/>
      <c r="I47" s="48" t="s">
        <v>1300</v>
      </c>
      <c r="J47" s="63">
        <v>31.0</v>
      </c>
      <c r="K47" s="63">
        <v>87.0</v>
      </c>
      <c r="L47" s="48" t="s">
        <v>1301</v>
      </c>
      <c r="M47" s="63">
        <v>503.0</v>
      </c>
      <c r="N47" s="63">
        <v>558.0</v>
      </c>
      <c r="O47" s="48" t="s">
        <v>330</v>
      </c>
      <c r="P47" s="63">
        <v>6.0</v>
      </c>
      <c r="Q47" s="63">
        <v>1.0</v>
      </c>
      <c r="R47" s="48" t="s">
        <v>1012</v>
      </c>
      <c r="S47" s="68"/>
      <c r="T47" s="68"/>
      <c r="U47" s="48" t="s">
        <v>1302</v>
      </c>
      <c r="W47" s="66" t="s">
        <v>1303</v>
      </c>
      <c r="Y47" s="48" t="s">
        <v>1003</v>
      </c>
      <c r="Z47" s="48" t="s">
        <v>1004</v>
      </c>
      <c r="AA47" s="48" t="s">
        <v>1042</v>
      </c>
      <c r="AB47" s="48" t="s">
        <v>1005</v>
      </c>
      <c r="AC47" s="48" t="s">
        <v>1304</v>
      </c>
      <c r="AE47" s="48"/>
      <c r="AF47" s="48"/>
    </row>
    <row r="48">
      <c r="A48" s="63">
        <v>2913.0</v>
      </c>
      <c r="B48" s="48" t="s">
        <v>888</v>
      </c>
      <c r="C48" s="48" t="s">
        <v>1305</v>
      </c>
      <c r="D48" s="48" t="s">
        <v>1306</v>
      </c>
      <c r="E48" s="63">
        <v>2013.0</v>
      </c>
      <c r="F48" s="48" t="s">
        <v>879</v>
      </c>
      <c r="G48" s="48" t="s">
        <v>997</v>
      </c>
      <c r="H48" s="48"/>
      <c r="I48" s="48" t="s">
        <v>1162</v>
      </c>
      <c r="J48" s="63">
        <v>56.0</v>
      </c>
      <c r="K48" s="63">
        <v>3.0</v>
      </c>
      <c r="L48" s="68"/>
      <c r="M48" s="63">
        <v>415.0</v>
      </c>
      <c r="N48" s="63">
        <v>436.0</v>
      </c>
      <c r="O48" s="48" t="s">
        <v>330</v>
      </c>
      <c r="P48" s="63">
        <v>15.0</v>
      </c>
      <c r="Q48" s="48" t="s">
        <v>330</v>
      </c>
      <c r="R48" s="48" t="s">
        <v>1047</v>
      </c>
      <c r="S48" s="63">
        <v>1.0</v>
      </c>
      <c r="T48" s="48" t="s">
        <v>1012</v>
      </c>
      <c r="U48" s="48" t="s">
        <v>1307</v>
      </c>
      <c r="W48" s="66" t="s">
        <v>1308</v>
      </c>
      <c r="Y48" s="48" t="s">
        <v>1003</v>
      </c>
      <c r="Z48" s="48" t="s">
        <v>1004</v>
      </c>
      <c r="AA48" s="68"/>
      <c r="AB48" s="48" t="s">
        <v>1005</v>
      </c>
      <c r="AC48" s="48" t="s">
        <v>1309</v>
      </c>
      <c r="AE48" s="48"/>
      <c r="AF48" s="48"/>
    </row>
    <row r="49">
      <c r="A49" s="63">
        <v>2599.0</v>
      </c>
      <c r="B49" s="48" t="s">
        <v>508</v>
      </c>
      <c r="C49" s="48" t="s">
        <v>1310</v>
      </c>
      <c r="D49" s="48" t="s">
        <v>1311</v>
      </c>
      <c r="E49" s="63">
        <v>2014.0</v>
      </c>
      <c r="F49" s="48" t="s">
        <v>104</v>
      </c>
      <c r="G49" s="48" t="s">
        <v>997</v>
      </c>
      <c r="H49" s="48"/>
      <c r="I49" s="48" t="s">
        <v>1312</v>
      </c>
      <c r="J49" s="63">
        <v>220.0</v>
      </c>
      <c r="K49" s="63">
        <v>1.0</v>
      </c>
      <c r="L49" s="68"/>
      <c r="M49" s="63">
        <v>223.0</v>
      </c>
      <c r="N49" s="63">
        <v>237.0</v>
      </c>
      <c r="O49" s="48" t="s">
        <v>330</v>
      </c>
      <c r="P49" s="63">
        <v>9.0</v>
      </c>
      <c r="Q49" s="63">
        <v>1.0</v>
      </c>
      <c r="R49" s="48" t="s">
        <v>1012</v>
      </c>
      <c r="S49" s="68"/>
      <c r="T49" s="68"/>
      <c r="U49" s="48" t="s">
        <v>1313</v>
      </c>
      <c r="W49" s="66" t="s">
        <v>1314</v>
      </c>
      <c r="Y49" s="48" t="s">
        <v>1003</v>
      </c>
      <c r="Z49" s="48" t="s">
        <v>1004</v>
      </c>
      <c r="AA49" s="68"/>
      <c r="AB49" s="48" t="s">
        <v>1005</v>
      </c>
      <c r="AC49" s="48" t="s">
        <v>1315</v>
      </c>
      <c r="AE49" s="48"/>
      <c r="AF49" s="48"/>
    </row>
    <row r="50">
      <c r="A50" s="63">
        <v>2952.0</v>
      </c>
      <c r="B50" s="48" t="s">
        <v>1316</v>
      </c>
      <c r="C50" s="48" t="s">
        <v>1317</v>
      </c>
      <c r="D50" s="48" t="s">
        <v>1318</v>
      </c>
      <c r="E50" s="63">
        <v>2013.0</v>
      </c>
      <c r="F50" s="48" t="s">
        <v>75</v>
      </c>
      <c r="G50" s="48" t="s">
        <v>1092</v>
      </c>
      <c r="H50" s="48" t="s">
        <v>1319</v>
      </c>
      <c r="I50" s="48" t="s">
        <v>1162</v>
      </c>
      <c r="J50" s="63">
        <v>54.0</v>
      </c>
      <c r="K50" s="63">
        <v>1.0</v>
      </c>
      <c r="L50" s="68"/>
      <c r="M50" s="63">
        <v>79.0</v>
      </c>
      <c r="N50" s="63">
        <v>99.0</v>
      </c>
      <c r="O50" s="48" t="s">
        <v>330</v>
      </c>
      <c r="P50" s="63">
        <v>10.0</v>
      </c>
      <c r="Q50" s="48" t="s">
        <v>330</v>
      </c>
      <c r="R50" s="48" t="s">
        <v>1047</v>
      </c>
      <c r="S50" s="63">
        <v>1.0</v>
      </c>
      <c r="T50" s="48" t="s">
        <v>1012</v>
      </c>
      <c r="U50" s="48" t="s">
        <v>1320</v>
      </c>
      <c r="W50" s="66" t="s">
        <v>1321</v>
      </c>
      <c r="Y50" s="48" t="s">
        <v>1003</v>
      </c>
      <c r="Z50" s="48" t="s">
        <v>1004</v>
      </c>
      <c r="AA50" s="68"/>
      <c r="AB50" s="48" t="s">
        <v>1005</v>
      </c>
      <c r="AC50" s="48" t="s">
        <v>1322</v>
      </c>
      <c r="AE50" s="48"/>
      <c r="AF50" s="48"/>
    </row>
    <row r="51">
      <c r="A51" s="48">
        <v>1170.0</v>
      </c>
      <c r="B51" s="48" t="s">
        <v>1323</v>
      </c>
      <c r="C51" s="48" t="s">
        <v>1324</v>
      </c>
      <c r="D51" s="48" t="s">
        <v>1325</v>
      </c>
      <c r="E51" s="48">
        <v>2018.0</v>
      </c>
      <c r="F51" s="48" t="s">
        <v>566</v>
      </c>
      <c r="G51" s="48" t="s">
        <v>1065</v>
      </c>
      <c r="H51" s="48" t="s">
        <v>1326</v>
      </c>
      <c r="I51" s="48" t="s">
        <v>1129</v>
      </c>
      <c r="J51" s="48">
        <v>9.0</v>
      </c>
      <c r="K51" s="48">
        <v>2.0</v>
      </c>
      <c r="L51" s="48">
        <v>1850002.0</v>
      </c>
      <c r="M51" s="48"/>
      <c r="N51" s="48"/>
      <c r="O51" s="48" t="s">
        <v>330</v>
      </c>
      <c r="P51" s="48">
        <v>1.0</v>
      </c>
      <c r="Q51" s="48">
        <v>1.0</v>
      </c>
      <c r="R51" s="48" t="s">
        <v>1197</v>
      </c>
      <c r="S51" s="48"/>
      <c r="T51" s="48"/>
      <c r="U51" s="48" t="s">
        <v>1327</v>
      </c>
      <c r="V51" s="48"/>
      <c r="W51" s="66" t="s">
        <v>1328</v>
      </c>
      <c r="X51" s="48"/>
      <c r="Y51" s="48" t="s">
        <v>1003</v>
      </c>
      <c r="Z51" s="48" t="s">
        <v>1004</v>
      </c>
      <c r="AA51" s="48"/>
      <c r="AB51" s="48" t="s">
        <v>1005</v>
      </c>
      <c r="AC51" s="48" t="s">
        <v>1329</v>
      </c>
      <c r="AD51" s="48"/>
      <c r="AE51" s="48"/>
      <c r="AF51" s="48"/>
    </row>
    <row r="52">
      <c r="A52" s="63">
        <v>3395.0</v>
      </c>
      <c r="B52" s="48" t="s">
        <v>1330</v>
      </c>
      <c r="C52" s="48" t="s">
        <v>1331</v>
      </c>
      <c r="D52" s="48" t="s">
        <v>1332</v>
      </c>
      <c r="E52" s="63">
        <v>2009.0</v>
      </c>
      <c r="F52" s="48" t="s">
        <v>75</v>
      </c>
      <c r="G52" s="48" t="s">
        <v>1092</v>
      </c>
      <c r="H52" s="48" t="s">
        <v>1333</v>
      </c>
      <c r="I52" s="48" t="s">
        <v>1162</v>
      </c>
      <c r="J52" s="63">
        <v>44.0</v>
      </c>
      <c r="K52" s="63">
        <v>3.0</v>
      </c>
      <c r="L52" s="68"/>
      <c r="M52" s="63">
        <v>351.0</v>
      </c>
      <c r="N52" s="63">
        <v>377.0</v>
      </c>
      <c r="O52" s="48" t="s">
        <v>330</v>
      </c>
      <c r="P52" s="63">
        <v>37.0</v>
      </c>
      <c r="Q52" s="63">
        <v>1.0</v>
      </c>
      <c r="R52" s="48" t="s">
        <v>1047</v>
      </c>
      <c r="S52" s="68"/>
      <c r="T52" s="68"/>
      <c r="U52" s="48" t="s">
        <v>1334</v>
      </c>
      <c r="W52" s="66" t="s">
        <v>1335</v>
      </c>
      <c r="Y52" s="48" t="s">
        <v>1003</v>
      </c>
      <c r="Z52" s="48" t="s">
        <v>1004</v>
      </c>
      <c r="AA52" s="68"/>
      <c r="AB52" s="48" t="s">
        <v>1005</v>
      </c>
      <c r="AC52" s="48" t="s">
        <v>1336</v>
      </c>
      <c r="AE52" s="48"/>
      <c r="AF52" s="48"/>
    </row>
    <row r="53">
      <c r="A53" s="63">
        <v>3016.0</v>
      </c>
      <c r="B53" s="48" t="s">
        <v>1337</v>
      </c>
      <c r="C53" s="48" t="s">
        <v>1338</v>
      </c>
      <c r="D53" s="48" t="s">
        <v>1339</v>
      </c>
      <c r="E53" s="63">
        <v>2012.0</v>
      </c>
      <c r="F53" s="48" t="s">
        <v>566</v>
      </c>
      <c r="G53" s="48"/>
      <c r="H53" s="48"/>
      <c r="I53" s="48" t="s">
        <v>1340</v>
      </c>
      <c r="J53" s="63">
        <v>6.0</v>
      </c>
      <c r="K53" s="68"/>
      <c r="L53" s="68"/>
      <c r="M53" s="68"/>
      <c r="N53" s="68"/>
      <c r="O53" s="48" t="s">
        <v>330</v>
      </c>
      <c r="P53" s="63">
        <v>128.0</v>
      </c>
      <c r="Q53" s="63">
        <v>1.0</v>
      </c>
      <c r="R53" s="48" t="s">
        <v>1047</v>
      </c>
      <c r="S53" s="68"/>
      <c r="T53" s="68"/>
      <c r="U53" s="48" t="s">
        <v>1341</v>
      </c>
      <c r="W53" s="66" t="s">
        <v>1342</v>
      </c>
      <c r="Y53" s="48" t="s">
        <v>1003</v>
      </c>
      <c r="Z53" s="48" t="s">
        <v>1004</v>
      </c>
      <c r="AA53" s="48" t="s">
        <v>1042</v>
      </c>
      <c r="AB53" s="48" t="s">
        <v>1005</v>
      </c>
      <c r="AC53" s="48" t="s">
        <v>1343</v>
      </c>
      <c r="AE53" s="48"/>
      <c r="AF53" s="48"/>
    </row>
    <row r="54">
      <c r="A54" s="63">
        <v>137.0</v>
      </c>
      <c r="B54" s="48" t="s">
        <v>448</v>
      </c>
      <c r="C54" s="48" t="s">
        <v>1344</v>
      </c>
      <c r="D54" s="48" t="s">
        <v>1345</v>
      </c>
      <c r="E54" s="63">
        <v>2020.0</v>
      </c>
      <c r="F54" s="48" t="s">
        <v>75</v>
      </c>
      <c r="G54" s="40" t="s">
        <v>997</v>
      </c>
      <c r="I54" s="48" t="s">
        <v>1346</v>
      </c>
      <c r="J54" s="63">
        <v>22.0</v>
      </c>
      <c r="K54" s="63">
        <v>3.0</v>
      </c>
      <c r="L54" s="68"/>
      <c r="M54" s="63">
        <v>433.0</v>
      </c>
      <c r="N54" s="63">
        <v>448.0</v>
      </c>
      <c r="O54" s="48" t="s">
        <v>330</v>
      </c>
      <c r="P54" s="63">
        <v>1.0</v>
      </c>
      <c r="Q54" s="48" t="s">
        <v>330</v>
      </c>
      <c r="R54" s="48" t="s">
        <v>1039</v>
      </c>
      <c r="S54" s="63">
        <v>1.0</v>
      </c>
      <c r="T54" s="48" t="s">
        <v>1012</v>
      </c>
      <c r="U54" s="48" t="s">
        <v>1347</v>
      </c>
      <c r="W54" s="66" t="s">
        <v>1348</v>
      </c>
      <c r="Y54" s="48" t="s">
        <v>1003</v>
      </c>
      <c r="Z54" s="48" t="s">
        <v>1004</v>
      </c>
      <c r="AA54" s="48" t="s">
        <v>1042</v>
      </c>
      <c r="AB54" s="48" t="s">
        <v>1005</v>
      </c>
      <c r="AC54" s="48" t="s">
        <v>1349</v>
      </c>
      <c r="AE54" s="48"/>
      <c r="AF54" s="48"/>
    </row>
    <row r="55">
      <c r="A55" s="63">
        <v>1004.0</v>
      </c>
      <c r="B55" s="48" t="s">
        <v>174</v>
      </c>
      <c r="C55" s="48" t="s">
        <v>1350</v>
      </c>
      <c r="D55" s="48" t="s">
        <v>1351</v>
      </c>
      <c r="E55" s="63">
        <v>2018.0</v>
      </c>
      <c r="F55" s="48" t="s">
        <v>123</v>
      </c>
      <c r="G55" s="48" t="s">
        <v>997</v>
      </c>
      <c r="H55" s="48"/>
      <c r="I55" s="48" t="s">
        <v>1053</v>
      </c>
      <c r="J55" s="63">
        <v>16.0</v>
      </c>
      <c r="K55" s="63">
        <v>5.0</v>
      </c>
      <c r="L55" s="68"/>
      <c r="M55" s="63">
        <v>1577.0</v>
      </c>
      <c r="N55" s="63">
        <v>1617.0</v>
      </c>
      <c r="O55" s="48" t="s">
        <v>330</v>
      </c>
      <c r="P55" s="63">
        <v>7.0</v>
      </c>
      <c r="Q55" s="63">
        <v>1.0</v>
      </c>
      <c r="R55" s="48" t="s">
        <v>1197</v>
      </c>
      <c r="S55" s="68"/>
      <c r="T55" s="68"/>
      <c r="U55" s="48" t="s">
        <v>1352</v>
      </c>
      <c r="W55" s="66" t="s">
        <v>1353</v>
      </c>
      <c r="Y55" s="48" t="s">
        <v>1003</v>
      </c>
      <c r="Z55" s="48" t="s">
        <v>1004</v>
      </c>
      <c r="AA55" s="68"/>
      <c r="AB55" s="48" t="s">
        <v>1005</v>
      </c>
      <c r="AC55" s="48" t="s">
        <v>1354</v>
      </c>
      <c r="AE55" s="48"/>
      <c r="AF55" s="48"/>
    </row>
    <row r="56">
      <c r="A56" s="63">
        <v>924.0</v>
      </c>
      <c r="B56" s="48" t="s">
        <v>1355</v>
      </c>
      <c r="C56" s="73">
        <v>2.36E10</v>
      </c>
      <c r="D56" s="48" t="s">
        <v>1356</v>
      </c>
      <c r="E56" s="63">
        <v>2018.0</v>
      </c>
      <c r="F56" s="48" t="s">
        <v>104</v>
      </c>
      <c r="G56" s="48" t="s">
        <v>997</v>
      </c>
      <c r="H56" s="48"/>
      <c r="I56" s="48" t="s">
        <v>1267</v>
      </c>
      <c r="J56" s="63">
        <v>154.0</v>
      </c>
      <c r="K56" s="68"/>
      <c r="L56" s="68"/>
      <c r="M56" s="63">
        <v>99.0</v>
      </c>
      <c r="N56" s="63">
        <v>106.0</v>
      </c>
      <c r="O56" s="48" t="s">
        <v>330</v>
      </c>
      <c r="P56" s="63">
        <v>4.0</v>
      </c>
      <c r="Q56" s="63">
        <v>1.0</v>
      </c>
      <c r="R56" s="48" t="s">
        <v>1012</v>
      </c>
      <c r="S56" s="68"/>
      <c r="T56" s="68"/>
      <c r="U56" s="48" t="s">
        <v>1357</v>
      </c>
      <c r="W56" s="66" t="s">
        <v>1358</v>
      </c>
      <c r="Y56" s="48" t="s">
        <v>1003</v>
      </c>
      <c r="Z56" s="48" t="s">
        <v>1004</v>
      </c>
      <c r="AA56" s="68"/>
      <c r="AB56" s="48" t="s">
        <v>1005</v>
      </c>
      <c r="AC56" s="48" t="s">
        <v>1359</v>
      </c>
      <c r="AE56" s="48"/>
      <c r="AF56" s="48"/>
    </row>
    <row r="57">
      <c r="A57" s="63">
        <v>1130.0</v>
      </c>
      <c r="B57" s="48" t="s">
        <v>1360</v>
      </c>
      <c r="C57" s="73">
        <v>3.62E10</v>
      </c>
      <c r="D57" s="48" t="s">
        <v>1361</v>
      </c>
      <c r="E57" s="63">
        <v>2018.0</v>
      </c>
      <c r="F57" s="48" t="s">
        <v>75</v>
      </c>
      <c r="G57" s="48" t="s">
        <v>1065</v>
      </c>
      <c r="H57" s="48" t="s">
        <v>1362</v>
      </c>
      <c r="I57" s="48" t="s">
        <v>1139</v>
      </c>
      <c r="J57" s="63">
        <v>73.0</v>
      </c>
      <c r="K57" s="68"/>
      <c r="L57" s="68"/>
      <c r="M57" s="63">
        <v>380.0</v>
      </c>
      <c r="N57" s="63">
        <v>392.0</v>
      </c>
      <c r="O57" s="48" t="s">
        <v>330</v>
      </c>
      <c r="P57" s="63">
        <v>1.0</v>
      </c>
      <c r="Q57" s="48" t="s">
        <v>330</v>
      </c>
      <c r="R57" s="48" t="s">
        <v>1197</v>
      </c>
      <c r="S57" s="63">
        <v>1.0</v>
      </c>
      <c r="T57" s="48" t="s">
        <v>1117</v>
      </c>
      <c r="U57" s="48" t="s">
        <v>1363</v>
      </c>
      <c r="W57" s="66" t="s">
        <v>1364</v>
      </c>
      <c r="Y57" s="48" t="s">
        <v>1003</v>
      </c>
      <c r="Z57" s="48" t="s">
        <v>1004</v>
      </c>
      <c r="AA57" s="68"/>
      <c r="AB57" s="48" t="s">
        <v>1005</v>
      </c>
      <c r="AC57" s="48" t="s">
        <v>1365</v>
      </c>
      <c r="AE57" s="48"/>
      <c r="AF57" s="48"/>
    </row>
    <row r="58">
      <c r="A58" s="63">
        <v>1541.0</v>
      </c>
      <c r="B58" s="48" t="s">
        <v>424</v>
      </c>
      <c r="C58" s="73">
        <v>6.7E9</v>
      </c>
      <c r="D58" s="48" t="s">
        <v>1366</v>
      </c>
      <c r="E58" s="63">
        <v>2017.0</v>
      </c>
      <c r="F58" s="48" t="s">
        <v>86</v>
      </c>
      <c r="G58" s="48" t="s">
        <v>997</v>
      </c>
      <c r="H58" s="48"/>
      <c r="I58" s="48" t="s">
        <v>1367</v>
      </c>
      <c r="J58" s="63">
        <v>84.0</v>
      </c>
      <c r="K58" s="63">
        <v>335.0</v>
      </c>
      <c r="L58" s="68"/>
      <c r="M58" s="63">
        <v>345.0</v>
      </c>
      <c r="N58" s="63">
        <v>364.0</v>
      </c>
      <c r="O58" s="48" t="s">
        <v>330</v>
      </c>
      <c r="P58" s="63">
        <v>10.0</v>
      </c>
      <c r="Q58" s="63">
        <v>1.0</v>
      </c>
      <c r="R58" s="48" t="s">
        <v>1012</v>
      </c>
      <c r="S58" s="68"/>
      <c r="T58" s="68"/>
      <c r="U58" s="48" t="s">
        <v>1368</v>
      </c>
      <c r="W58" s="66" t="s">
        <v>1369</v>
      </c>
      <c r="Y58" s="48" t="s">
        <v>1003</v>
      </c>
      <c r="Z58" s="48" t="s">
        <v>1004</v>
      </c>
      <c r="AA58" s="48" t="s">
        <v>1042</v>
      </c>
      <c r="AB58" s="48" t="s">
        <v>1005</v>
      </c>
      <c r="AC58" s="48" t="s">
        <v>1370</v>
      </c>
      <c r="AE58" s="48"/>
      <c r="AF58" s="48"/>
    </row>
    <row r="59">
      <c r="A59" s="63">
        <v>188.0</v>
      </c>
      <c r="B59" s="48" t="s">
        <v>1371</v>
      </c>
      <c r="C59" s="73">
        <v>5.72E10</v>
      </c>
      <c r="D59" s="48" t="s">
        <v>1372</v>
      </c>
      <c r="E59" s="63">
        <v>2020.0</v>
      </c>
      <c r="F59" s="48" t="s">
        <v>123</v>
      </c>
      <c r="G59" s="48" t="s">
        <v>1065</v>
      </c>
      <c r="H59" s="48" t="s">
        <v>1373</v>
      </c>
      <c r="I59" s="48" t="s">
        <v>1116</v>
      </c>
      <c r="J59" s="63">
        <v>256.0</v>
      </c>
      <c r="K59" s="68"/>
      <c r="L59" s="63">
        <v>120452.0</v>
      </c>
      <c r="M59" s="68"/>
      <c r="N59" s="68"/>
      <c r="O59" s="48" t="s">
        <v>330</v>
      </c>
      <c r="P59" s="63">
        <v>1.0</v>
      </c>
      <c r="Q59" s="63">
        <v>1.0</v>
      </c>
      <c r="R59" s="48" t="s">
        <v>1012</v>
      </c>
      <c r="S59" s="68"/>
      <c r="T59" s="68"/>
      <c r="U59" s="48" t="s">
        <v>1374</v>
      </c>
      <c r="W59" s="66" t="s">
        <v>1375</v>
      </c>
      <c r="Y59" s="48" t="s">
        <v>1003</v>
      </c>
      <c r="Z59" s="48" t="s">
        <v>1004</v>
      </c>
      <c r="AA59" s="68"/>
      <c r="AB59" s="48" t="s">
        <v>1005</v>
      </c>
      <c r="AC59" s="48" t="s">
        <v>1376</v>
      </c>
      <c r="AE59" s="48"/>
      <c r="AF59" s="48"/>
    </row>
    <row r="60">
      <c r="A60" s="63">
        <v>808.0</v>
      </c>
      <c r="B60" s="48" t="s">
        <v>740</v>
      </c>
      <c r="C60" s="73">
        <v>5.72E10</v>
      </c>
      <c r="D60" s="48" t="s">
        <v>1377</v>
      </c>
      <c r="E60" s="63">
        <v>2019.0</v>
      </c>
      <c r="F60" s="48" t="s">
        <v>879</v>
      </c>
      <c r="G60" s="48"/>
      <c r="H60" s="48"/>
      <c r="I60" s="48" t="s">
        <v>1378</v>
      </c>
      <c r="J60" s="63">
        <v>2019.0</v>
      </c>
      <c r="K60" s="63">
        <v>1.0</v>
      </c>
      <c r="L60" s="68"/>
      <c r="M60" s="63">
        <v>181.0</v>
      </c>
      <c r="N60" s="63">
        <v>201.0</v>
      </c>
      <c r="O60" s="48" t="s">
        <v>330</v>
      </c>
      <c r="P60" s="48" t="s">
        <v>330</v>
      </c>
      <c r="Q60" s="48" t="s">
        <v>330</v>
      </c>
      <c r="R60" s="48" t="s">
        <v>1012</v>
      </c>
      <c r="S60" s="63">
        <v>1.0</v>
      </c>
      <c r="T60" s="48" t="s">
        <v>1117</v>
      </c>
      <c r="U60" s="48" t="s">
        <v>1379</v>
      </c>
      <c r="W60" s="66" t="s">
        <v>1380</v>
      </c>
      <c r="Y60" s="48" t="s">
        <v>1003</v>
      </c>
      <c r="Z60" s="48" t="s">
        <v>1004</v>
      </c>
      <c r="AA60" s="68"/>
      <c r="AB60" s="48" t="s">
        <v>1005</v>
      </c>
      <c r="AC60" s="48" t="s">
        <v>1381</v>
      </c>
      <c r="AE60" s="48"/>
      <c r="AF60" s="48"/>
    </row>
    <row r="61">
      <c r="A61" s="63">
        <v>3634.0</v>
      </c>
      <c r="B61" s="48" t="s">
        <v>178</v>
      </c>
      <c r="C61" s="73">
        <v>6.6E9</v>
      </c>
      <c r="D61" s="48" t="s">
        <v>1382</v>
      </c>
      <c r="E61" s="63">
        <v>2002.0</v>
      </c>
      <c r="F61" s="48" t="s">
        <v>123</v>
      </c>
      <c r="G61" s="48" t="s">
        <v>997</v>
      </c>
      <c r="H61" s="48"/>
      <c r="I61" s="48" t="s">
        <v>1196</v>
      </c>
      <c r="J61" s="63">
        <v>85.0</v>
      </c>
      <c r="K61" s="63">
        <v>3.0</v>
      </c>
      <c r="L61" s="68"/>
      <c r="M61" s="63">
        <v>409.0</v>
      </c>
      <c r="N61" s="63">
        <v>434.0</v>
      </c>
      <c r="O61" s="48" t="s">
        <v>330</v>
      </c>
      <c r="P61" s="63">
        <v>305.0</v>
      </c>
      <c r="Q61" s="63">
        <v>1.0</v>
      </c>
      <c r="R61" s="48" t="s">
        <v>1047</v>
      </c>
      <c r="S61" s="68"/>
      <c r="T61" s="68"/>
      <c r="U61" s="48" t="s">
        <v>1383</v>
      </c>
      <c r="W61" s="66" t="s">
        <v>1384</v>
      </c>
      <c r="Y61" s="48" t="s">
        <v>1003</v>
      </c>
      <c r="Z61" s="48" t="s">
        <v>1004</v>
      </c>
      <c r="AA61" s="68"/>
      <c r="AB61" s="48" t="s">
        <v>1005</v>
      </c>
      <c r="AC61" s="48" t="s">
        <v>1385</v>
      </c>
      <c r="AE61" s="48"/>
      <c r="AF61" s="48"/>
    </row>
    <row r="62">
      <c r="A62" s="63">
        <v>3758.0</v>
      </c>
      <c r="B62" s="48" t="s">
        <v>440</v>
      </c>
      <c r="C62" s="48" t="s">
        <v>330</v>
      </c>
      <c r="D62" s="48" t="s">
        <v>1386</v>
      </c>
      <c r="E62" s="63">
        <v>2006.0</v>
      </c>
      <c r="F62" s="48" t="s">
        <v>86</v>
      </c>
      <c r="G62" s="48" t="s">
        <v>997</v>
      </c>
      <c r="H62" s="48"/>
      <c r="I62" s="48" t="s">
        <v>1387</v>
      </c>
      <c r="J62" s="63">
        <v>6.0</v>
      </c>
      <c r="K62" s="63">
        <v>5.0</v>
      </c>
      <c r="L62" s="48" t="s">
        <v>330</v>
      </c>
      <c r="M62" s="63">
        <v>565.0</v>
      </c>
      <c r="N62" s="48" t="s">
        <v>330</v>
      </c>
      <c r="O62" s="48" t="s">
        <v>330</v>
      </c>
      <c r="P62" s="48" t="s">
        <v>330</v>
      </c>
      <c r="Q62" s="48" t="s">
        <v>330</v>
      </c>
      <c r="R62" s="48" t="s">
        <v>1047</v>
      </c>
      <c r="S62" s="63">
        <v>1.0</v>
      </c>
      <c r="T62" s="48" t="s">
        <v>1012</v>
      </c>
      <c r="U62" s="68"/>
      <c r="V62" s="68"/>
      <c r="W62" s="66" t="s">
        <v>1388</v>
      </c>
      <c r="Y62" s="48" t="s">
        <v>1060</v>
      </c>
      <c r="Z62" s="48" t="s">
        <v>330</v>
      </c>
      <c r="AA62" s="48" t="s">
        <v>330</v>
      </c>
      <c r="AB62" s="48" t="s">
        <v>1061</v>
      </c>
      <c r="AC62" s="48" t="s">
        <v>330</v>
      </c>
      <c r="AD62" s="48" t="s">
        <v>330</v>
      </c>
      <c r="AE62" s="48"/>
      <c r="AF62" s="48"/>
    </row>
    <row r="63">
      <c r="A63" s="63">
        <v>2415.0</v>
      </c>
      <c r="B63" s="48" t="s">
        <v>1389</v>
      </c>
      <c r="C63" s="48" t="s">
        <v>1390</v>
      </c>
      <c r="D63" s="48" t="s">
        <v>1391</v>
      </c>
      <c r="E63" s="63">
        <v>2015.0</v>
      </c>
      <c r="F63" s="48" t="s">
        <v>75</v>
      </c>
      <c r="G63" s="48" t="s">
        <v>1065</v>
      </c>
      <c r="H63" s="48" t="s">
        <v>1392</v>
      </c>
      <c r="I63" s="48" t="s">
        <v>1393</v>
      </c>
      <c r="J63" s="63">
        <v>76.0</v>
      </c>
      <c r="K63" s="68"/>
      <c r="L63" s="68"/>
      <c r="M63" s="63">
        <v>18.0</v>
      </c>
      <c r="N63" s="63">
        <v>31.0</v>
      </c>
      <c r="O63" s="48" t="s">
        <v>330</v>
      </c>
      <c r="P63" s="63">
        <v>21.0</v>
      </c>
      <c r="Q63" s="63">
        <v>1.0</v>
      </c>
      <c r="R63" s="48" t="s">
        <v>1012</v>
      </c>
      <c r="S63" s="68"/>
      <c r="T63" s="68"/>
      <c r="U63" s="48" t="s">
        <v>1394</v>
      </c>
      <c r="W63" s="66" t="s">
        <v>1395</v>
      </c>
      <c r="Y63" s="48" t="s">
        <v>1003</v>
      </c>
      <c r="Z63" s="48" t="s">
        <v>1004</v>
      </c>
      <c r="AA63" s="48" t="s">
        <v>1042</v>
      </c>
      <c r="AB63" s="48" t="s">
        <v>1005</v>
      </c>
      <c r="AC63" s="48" t="s">
        <v>1396</v>
      </c>
      <c r="AE63" s="48"/>
      <c r="AF63" s="48"/>
    </row>
    <row r="64">
      <c r="A64" s="63">
        <v>2408.0</v>
      </c>
      <c r="B64" s="48" t="s">
        <v>1397</v>
      </c>
      <c r="C64" s="48" t="s">
        <v>1398</v>
      </c>
      <c r="D64" s="48" t="s">
        <v>1399</v>
      </c>
      <c r="E64" s="63">
        <v>2015.0</v>
      </c>
      <c r="F64" s="48" t="s">
        <v>75</v>
      </c>
      <c r="G64" s="48" t="s">
        <v>1065</v>
      </c>
      <c r="H64" s="48" t="s">
        <v>1400</v>
      </c>
      <c r="I64" s="48" t="s">
        <v>1401</v>
      </c>
      <c r="J64" s="63">
        <v>2015.0</v>
      </c>
      <c r="K64" s="68"/>
      <c r="L64" s="63">
        <v>395973.0</v>
      </c>
      <c r="M64" s="68"/>
      <c r="N64" s="68"/>
      <c r="O64" s="48" t="s">
        <v>330</v>
      </c>
      <c r="P64" s="63">
        <v>1.0</v>
      </c>
      <c r="Q64" s="63">
        <v>1.0</v>
      </c>
      <c r="R64" s="48" t="s">
        <v>1012</v>
      </c>
      <c r="S64" s="68"/>
      <c r="T64" s="68"/>
      <c r="U64" s="48" t="s">
        <v>1402</v>
      </c>
      <c r="W64" s="66" t="s">
        <v>1403</v>
      </c>
      <c r="Y64" s="48" t="s">
        <v>1003</v>
      </c>
      <c r="Z64" s="48" t="s">
        <v>1004</v>
      </c>
      <c r="AA64" s="48" t="s">
        <v>1042</v>
      </c>
      <c r="AB64" s="48" t="s">
        <v>1005</v>
      </c>
      <c r="AC64" s="48" t="s">
        <v>1404</v>
      </c>
      <c r="AE64" s="48"/>
      <c r="AF64" s="48"/>
    </row>
    <row r="65">
      <c r="A65" s="63">
        <v>3354.0</v>
      </c>
      <c r="B65" s="48" t="s">
        <v>1405</v>
      </c>
      <c r="C65" s="48" t="s">
        <v>1406</v>
      </c>
      <c r="D65" s="48" t="s">
        <v>1407</v>
      </c>
      <c r="E65" s="63">
        <v>2009.0</v>
      </c>
      <c r="F65" s="48" t="s">
        <v>104</v>
      </c>
      <c r="G65" s="48" t="s">
        <v>1065</v>
      </c>
      <c r="H65" s="48" t="s">
        <v>1408</v>
      </c>
      <c r="I65" s="48" t="s">
        <v>1085</v>
      </c>
      <c r="J65" s="63">
        <v>96.0</v>
      </c>
      <c r="K65" s="63">
        <v>3.0</v>
      </c>
      <c r="L65" s="68"/>
      <c r="M65" s="63">
        <v>313.0</v>
      </c>
      <c r="N65" s="63">
        <v>333.0</v>
      </c>
      <c r="O65" s="48" t="s">
        <v>330</v>
      </c>
      <c r="P65" s="63">
        <v>8.0</v>
      </c>
      <c r="Q65" s="63">
        <v>1.0</v>
      </c>
      <c r="R65" s="48" t="s">
        <v>1047</v>
      </c>
      <c r="S65" s="68"/>
      <c r="T65" s="68"/>
      <c r="U65" s="48" t="s">
        <v>1409</v>
      </c>
      <c r="W65" s="66" t="s">
        <v>1410</v>
      </c>
      <c r="Y65" s="48" t="s">
        <v>1003</v>
      </c>
      <c r="Z65" s="48" t="s">
        <v>1004</v>
      </c>
      <c r="AA65" s="68"/>
      <c r="AB65" s="48" t="s">
        <v>1005</v>
      </c>
      <c r="AC65" s="48" t="s">
        <v>1411</v>
      </c>
      <c r="AE65" s="48"/>
      <c r="AF65" s="48"/>
    </row>
    <row r="66">
      <c r="A66" s="63">
        <v>2572.0</v>
      </c>
      <c r="B66" s="48" t="s">
        <v>1412</v>
      </c>
      <c r="C66" s="48" t="s">
        <v>1413</v>
      </c>
      <c r="D66" s="48" t="s">
        <v>1414</v>
      </c>
      <c r="E66" s="63">
        <v>2014.0</v>
      </c>
      <c r="F66" s="48" t="s">
        <v>879</v>
      </c>
      <c r="G66" s="48" t="s">
        <v>1065</v>
      </c>
      <c r="H66" s="48"/>
      <c r="I66" s="48" t="s">
        <v>1415</v>
      </c>
      <c r="J66" s="63">
        <v>62.0</v>
      </c>
      <c r="K66" s="63">
        <v>3.0</v>
      </c>
      <c r="L66" s="68"/>
      <c r="M66" s="63">
        <v>243.0</v>
      </c>
      <c r="N66" s="63">
        <v>265.0</v>
      </c>
      <c r="O66" s="48" t="s">
        <v>330</v>
      </c>
      <c r="P66" s="63">
        <v>7.0</v>
      </c>
      <c r="Q66" s="63">
        <v>1.0</v>
      </c>
      <c r="R66" s="48" t="s">
        <v>1012</v>
      </c>
      <c r="S66" s="68"/>
      <c r="T66" s="68"/>
      <c r="U66" s="48" t="s">
        <v>1416</v>
      </c>
      <c r="W66" s="66" t="s">
        <v>1417</v>
      </c>
      <c r="Y66" s="48" t="s">
        <v>1003</v>
      </c>
      <c r="Z66" s="48" t="s">
        <v>1004</v>
      </c>
      <c r="AA66" s="68"/>
      <c r="AB66" s="48" t="s">
        <v>1005</v>
      </c>
      <c r="AC66" s="48" t="s">
        <v>1418</v>
      </c>
      <c r="AE66" s="48"/>
      <c r="AF66" s="48"/>
    </row>
    <row r="67">
      <c r="A67" s="63">
        <v>1000.0</v>
      </c>
      <c r="B67" s="48" t="s">
        <v>415</v>
      </c>
      <c r="C67" s="48" t="s">
        <v>1419</v>
      </c>
      <c r="D67" s="48" t="s">
        <v>1420</v>
      </c>
      <c r="E67" s="63">
        <v>2018.0</v>
      </c>
      <c r="F67" s="48" t="s">
        <v>75</v>
      </c>
      <c r="G67" s="48" t="s">
        <v>997</v>
      </c>
      <c r="H67" s="48"/>
      <c r="I67" s="48" t="s">
        <v>998</v>
      </c>
      <c r="J67" s="63">
        <v>8.0</v>
      </c>
      <c r="K67" s="63">
        <v>10.0</v>
      </c>
      <c r="L67" s="68"/>
      <c r="M67" s="63">
        <v>895.0</v>
      </c>
      <c r="N67" s="63">
        <v>900.0</v>
      </c>
      <c r="O67" s="48" t="s">
        <v>330</v>
      </c>
      <c r="P67" s="63">
        <v>98.0</v>
      </c>
      <c r="Q67" s="63">
        <v>1.0</v>
      </c>
      <c r="R67" s="48" t="s">
        <v>1197</v>
      </c>
      <c r="S67" s="68"/>
      <c r="T67" s="68"/>
      <c r="U67" s="48" t="s">
        <v>1421</v>
      </c>
      <c r="W67" s="66" t="s">
        <v>1422</v>
      </c>
      <c r="Y67" s="48" t="s">
        <v>1003</v>
      </c>
      <c r="Z67" s="48" t="s">
        <v>1004</v>
      </c>
      <c r="AA67" s="68"/>
      <c r="AB67" s="48" t="s">
        <v>1005</v>
      </c>
      <c r="AC67" s="48" t="s">
        <v>1423</v>
      </c>
      <c r="AE67" s="48"/>
      <c r="AF67" s="48"/>
    </row>
    <row r="68">
      <c r="A68" s="48">
        <v>1641.0</v>
      </c>
      <c r="B68" s="48" t="s">
        <v>627</v>
      </c>
      <c r="C68" s="48" t="s">
        <v>1424</v>
      </c>
      <c r="D68" s="48" t="s">
        <v>1425</v>
      </c>
      <c r="E68" s="48">
        <v>2017.0</v>
      </c>
      <c r="F68" s="48" t="s">
        <v>566</v>
      </c>
      <c r="G68" s="48" t="s">
        <v>997</v>
      </c>
      <c r="H68" s="48"/>
      <c r="I68" s="48" t="s">
        <v>1250</v>
      </c>
      <c r="J68" s="48">
        <v>116.0</v>
      </c>
      <c r="K68" s="48"/>
      <c r="L68" s="48"/>
      <c r="M68" s="48">
        <v>216.0</v>
      </c>
      <c r="N68" s="48">
        <v>222.0</v>
      </c>
      <c r="O68" s="48" t="s">
        <v>330</v>
      </c>
      <c r="P68" s="48">
        <v>11.0</v>
      </c>
      <c r="Q68" s="48">
        <v>1.0</v>
      </c>
      <c r="R68" s="48" t="s">
        <v>1012</v>
      </c>
      <c r="S68" s="48"/>
      <c r="T68" s="48"/>
      <c r="U68" s="48" t="s">
        <v>1426</v>
      </c>
      <c r="V68" s="48"/>
      <c r="W68" s="66" t="s">
        <v>1427</v>
      </c>
      <c r="X68" s="48"/>
      <c r="Y68" s="48" t="s">
        <v>1003</v>
      </c>
      <c r="Z68" s="48" t="s">
        <v>1004</v>
      </c>
      <c r="AA68" s="48" t="s">
        <v>1042</v>
      </c>
      <c r="AB68" s="48" t="s">
        <v>1005</v>
      </c>
      <c r="AC68" s="48" t="s">
        <v>1428</v>
      </c>
      <c r="AD68" s="48"/>
      <c r="AE68" s="48"/>
      <c r="AF68" s="48"/>
    </row>
    <row r="69">
      <c r="A69" s="63">
        <v>3423.0</v>
      </c>
      <c r="B69" s="48" t="s">
        <v>1429</v>
      </c>
      <c r="C69" s="48" t="s">
        <v>1430</v>
      </c>
      <c r="D69" s="48" t="s">
        <v>1431</v>
      </c>
      <c r="E69" s="63">
        <v>2008.0</v>
      </c>
      <c r="F69" s="48" t="s">
        <v>879</v>
      </c>
      <c r="G69" s="48" t="s">
        <v>1065</v>
      </c>
      <c r="H69" s="48" t="s">
        <v>1432</v>
      </c>
      <c r="I69" s="48" t="s">
        <v>1085</v>
      </c>
      <c r="J69" s="63">
        <v>91.0</v>
      </c>
      <c r="K69" s="81">
        <v>43832.0</v>
      </c>
      <c r="L69" s="68"/>
      <c r="M69" s="63">
        <v>193.0</v>
      </c>
      <c r="N69" s="63">
        <v>209.0</v>
      </c>
      <c r="O69" s="48" t="s">
        <v>330</v>
      </c>
      <c r="P69" s="63">
        <v>10.0</v>
      </c>
      <c r="Q69" s="63">
        <v>1.0</v>
      </c>
      <c r="R69" s="48" t="s">
        <v>1047</v>
      </c>
      <c r="S69" s="68"/>
      <c r="T69" s="68"/>
      <c r="U69" s="48" t="s">
        <v>1433</v>
      </c>
      <c r="W69" s="66" t="s">
        <v>1434</v>
      </c>
      <c r="Y69" s="48" t="s">
        <v>1003</v>
      </c>
      <c r="Z69" s="48" t="s">
        <v>1004</v>
      </c>
      <c r="AA69" s="48" t="s">
        <v>1042</v>
      </c>
      <c r="AB69" s="48" t="s">
        <v>1005</v>
      </c>
      <c r="AC69" s="48" t="s">
        <v>1435</v>
      </c>
      <c r="AE69" s="48"/>
      <c r="AF69" s="48"/>
    </row>
    <row r="70">
      <c r="A70" s="63">
        <v>495.0</v>
      </c>
      <c r="B70" s="48" t="s">
        <v>905</v>
      </c>
      <c r="C70" s="48" t="s">
        <v>1436</v>
      </c>
      <c r="D70" s="48" t="s">
        <v>1437</v>
      </c>
      <c r="E70" s="63">
        <v>2019.0</v>
      </c>
      <c r="F70" s="48" t="s">
        <v>879</v>
      </c>
      <c r="G70" s="48" t="s">
        <v>997</v>
      </c>
      <c r="H70" s="48"/>
      <c r="I70" s="48" t="s">
        <v>1168</v>
      </c>
      <c r="J70" s="63">
        <v>116.0</v>
      </c>
      <c r="K70" s="63">
        <v>42.0</v>
      </c>
      <c r="L70" s="68"/>
      <c r="M70" s="63">
        <v>20886.0</v>
      </c>
      <c r="N70" s="63">
        <v>20891.0</v>
      </c>
      <c r="O70" s="48" t="s">
        <v>330</v>
      </c>
      <c r="P70" s="63">
        <v>5.0</v>
      </c>
      <c r="Q70" s="63">
        <v>1.0</v>
      </c>
      <c r="R70" s="48" t="s">
        <v>999</v>
      </c>
      <c r="S70" s="68"/>
      <c r="T70" s="68"/>
      <c r="U70" s="48" t="s">
        <v>1438</v>
      </c>
      <c r="V70" s="48" t="s">
        <v>1439</v>
      </c>
      <c r="W70" s="66" t="s">
        <v>1440</v>
      </c>
      <c r="Y70" s="48" t="s">
        <v>1003</v>
      </c>
      <c r="Z70" s="48" t="s">
        <v>1004</v>
      </c>
      <c r="AA70" s="48" t="s">
        <v>1042</v>
      </c>
      <c r="AB70" s="48" t="s">
        <v>1005</v>
      </c>
      <c r="AC70" s="48" t="s">
        <v>1441</v>
      </c>
      <c r="AE70" s="48"/>
      <c r="AF70" s="48"/>
    </row>
    <row r="71">
      <c r="A71" s="63">
        <v>2220.0</v>
      </c>
      <c r="B71" s="48" t="s">
        <v>185</v>
      </c>
      <c r="C71" s="48" t="s">
        <v>1442</v>
      </c>
      <c r="D71" s="48" t="s">
        <v>1443</v>
      </c>
      <c r="E71" s="63">
        <v>2015.0</v>
      </c>
      <c r="F71" s="48" t="s">
        <v>123</v>
      </c>
      <c r="G71" s="48" t="s">
        <v>997</v>
      </c>
      <c r="H71" s="48"/>
      <c r="I71" s="48" t="s">
        <v>1038</v>
      </c>
      <c r="J71" s="63">
        <v>73.0</v>
      </c>
      <c r="K71" s="68"/>
      <c r="L71" s="68"/>
      <c r="M71" s="63">
        <v>32.0</v>
      </c>
      <c r="N71" s="63">
        <v>49.0</v>
      </c>
      <c r="O71" s="48" t="s">
        <v>330</v>
      </c>
      <c r="P71" s="63">
        <v>14.0</v>
      </c>
      <c r="Q71" s="63">
        <v>1.0</v>
      </c>
      <c r="R71" s="48" t="s">
        <v>1012</v>
      </c>
      <c r="S71" s="68"/>
      <c r="T71" s="68"/>
      <c r="U71" s="48" t="s">
        <v>1444</v>
      </c>
      <c r="W71" s="66" t="s">
        <v>1445</v>
      </c>
      <c r="Y71" s="48" t="s">
        <v>1003</v>
      </c>
      <c r="Z71" s="48" t="s">
        <v>1004</v>
      </c>
      <c r="AA71" s="68"/>
      <c r="AB71" s="48" t="s">
        <v>1005</v>
      </c>
      <c r="AC71" s="48" t="s">
        <v>1446</v>
      </c>
      <c r="AE71" s="48"/>
      <c r="AF71" s="48"/>
    </row>
    <row r="72">
      <c r="A72" s="63">
        <v>523.0</v>
      </c>
      <c r="B72" s="48" t="s">
        <v>1447</v>
      </c>
      <c r="C72" s="48" t="s">
        <v>1448</v>
      </c>
      <c r="D72" s="48" t="s">
        <v>1449</v>
      </c>
      <c r="E72" s="63">
        <v>2019.0</v>
      </c>
      <c r="F72" s="48" t="s">
        <v>86</v>
      </c>
      <c r="G72" s="48" t="s">
        <v>1065</v>
      </c>
      <c r="H72" s="48" t="s">
        <v>1432</v>
      </c>
      <c r="I72" s="48" t="s">
        <v>998</v>
      </c>
      <c r="J72" s="63">
        <v>9.0</v>
      </c>
      <c r="K72" s="63">
        <v>10.0</v>
      </c>
      <c r="L72" s="68"/>
      <c r="M72" s="63">
        <v>737.0</v>
      </c>
      <c r="N72" s="63">
        <v>741.0</v>
      </c>
      <c r="O72" s="48" t="s">
        <v>330</v>
      </c>
      <c r="P72" s="63">
        <v>3.0</v>
      </c>
      <c r="Q72" s="63">
        <v>1.0</v>
      </c>
      <c r="R72" s="48" t="s">
        <v>1140</v>
      </c>
      <c r="S72" s="68"/>
      <c r="T72" s="68"/>
      <c r="U72" s="48" t="s">
        <v>1450</v>
      </c>
      <c r="W72" s="66" t="s">
        <v>1451</v>
      </c>
      <c r="Y72" s="48" t="s">
        <v>1003</v>
      </c>
      <c r="Z72" s="48" t="s">
        <v>1004</v>
      </c>
      <c r="AA72" s="68"/>
      <c r="AB72" s="48" t="s">
        <v>1005</v>
      </c>
      <c r="AC72" s="48" t="s">
        <v>1452</v>
      </c>
      <c r="AE72" s="48"/>
      <c r="AF72" s="48"/>
    </row>
    <row r="73">
      <c r="A73" s="63">
        <v>341.0</v>
      </c>
      <c r="B73" s="48" t="s">
        <v>310</v>
      </c>
      <c r="C73" s="73">
        <v>4.4E10</v>
      </c>
      <c r="D73" s="48" t="s">
        <v>1453</v>
      </c>
      <c r="E73" s="63">
        <v>2020.0</v>
      </c>
      <c r="F73" s="48" t="s">
        <v>75</v>
      </c>
      <c r="G73" s="48" t="s">
        <v>997</v>
      </c>
      <c r="H73" s="48"/>
      <c r="I73" s="48" t="s">
        <v>1162</v>
      </c>
      <c r="J73" s="63">
        <v>75.0</v>
      </c>
      <c r="K73" s="63">
        <v>1.0</v>
      </c>
      <c r="L73" s="68"/>
      <c r="M73" s="63">
        <v>79.0</v>
      </c>
      <c r="N73" s="63">
        <v>103.0</v>
      </c>
      <c r="O73" s="48" t="s">
        <v>330</v>
      </c>
      <c r="P73" s="48" t="s">
        <v>330</v>
      </c>
      <c r="Q73" s="63">
        <v>1.0</v>
      </c>
      <c r="R73" s="48" t="s">
        <v>1012</v>
      </c>
      <c r="S73" s="68"/>
      <c r="T73" s="68"/>
      <c r="U73" s="48" t="s">
        <v>1454</v>
      </c>
      <c r="W73" s="66" t="s">
        <v>1455</v>
      </c>
      <c r="Y73" s="48" t="s">
        <v>1003</v>
      </c>
      <c r="Z73" s="48" t="s">
        <v>1004</v>
      </c>
      <c r="AA73" s="68"/>
      <c r="AB73" s="48" t="s">
        <v>1005</v>
      </c>
      <c r="AC73" s="48" t="s">
        <v>1456</v>
      </c>
      <c r="AE73" s="48"/>
      <c r="AF73" s="48"/>
    </row>
    <row r="74">
      <c r="A74" s="63">
        <v>3151.0</v>
      </c>
      <c r="B74" s="48" t="s">
        <v>563</v>
      </c>
      <c r="C74" s="48" t="s">
        <v>1457</v>
      </c>
      <c r="D74" s="48" t="s">
        <v>1458</v>
      </c>
      <c r="E74" s="63">
        <v>2011.0</v>
      </c>
      <c r="F74" s="48" t="s">
        <v>75</v>
      </c>
      <c r="G74" s="48" t="s">
        <v>997</v>
      </c>
      <c r="H74" s="48"/>
      <c r="I74" s="48" t="s">
        <v>1139</v>
      </c>
      <c r="J74" s="63">
        <v>33.0</v>
      </c>
      <c r="K74" s="48" t="s">
        <v>1459</v>
      </c>
      <c r="L74" s="68"/>
      <c r="M74" s="48" t="s">
        <v>1460</v>
      </c>
      <c r="N74" s="48" t="s">
        <v>1461</v>
      </c>
      <c r="O74" s="48" t="s">
        <v>330</v>
      </c>
      <c r="P74" s="63">
        <v>7.0</v>
      </c>
      <c r="Q74" s="48" t="s">
        <v>330</v>
      </c>
      <c r="R74" s="48" t="s">
        <v>1047</v>
      </c>
      <c r="S74" s="63">
        <v>1.0</v>
      </c>
      <c r="T74" s="48" t="s">
        <v>1012</v>
      </c>
      <c r="U74" s="48" t="s">
        <v>1462</v>
      </c>
      <c r="W74" s="66" t="s">
        <v>1463</v>
      </c>
      <c r="Y74" s="48" t="s">
        <v>1003</v>
      </c>
      <c r="Z74" s="48" t="s">
        <v>1004</v>
      </c>
      <c r="AA74" s="68"/>
      <c r="AB74" s="48" t="s">
        <v>1005</v>
      </c>
      <c r="AC74" s="48" t="s">
        <v>1464</v>
      </c>
      <c r="AE74" s="48"/>
      <c r="AF74" s="48"/>
    </row>
    <row r="75">
      <c r="A75" s="63">
        <v>3437.0</v>
      </c>
      <c r="B75" s="48" t="s">
        <v>466</v>
      </c>
      <c r="C75" s="73">
        <v>7.01E9</v>
      </c>
      <c r="D75" s="48" t="s">
        <v>1465</v>
      </c>
      <c r="E75" s="63">
        <v>2008.0</v>
      </c>
      <c r="F75" s="48" t="s">
        <v>86</v>
      </c>
      <c r="G75" s="48" t="s">
        <v>997</v>
      </c>
      <c r="H75" s="48"/>
      <c r="I75" s="48" t="s">
        <v>1139</v>
      </c>
      <c r="J75" s="63">
        <v>30.0</v>
      </c>
      <c r="K75" s="63">
        <v>3.0</v>
      </c>
      <c r="L75" s="68"/>
      <c r="M75" s="63">
        <v>1011.0</v>
      </c>
      <c r="N75" s="63">
        <v>1019.0</v>
      </c>
      <c r="O75" s="48" t="s">
        <v>330</v>
      </c>
      <c r="P75" s="63">
        <v>45.0</v>
      </c>
      <c r="Q75" s="63">
        <v>1.0</v>
      </c>
      <c r="R75" s="48" t="s">
        <v>1047</v>
      </c>
      <c r="S75" s="68"/>
      <c r="T75" s="68"/>
      <c r="U75" s="48" t="s">
        <v>1466</v>
      </c>
      <c r="W75" s="66" t="s">
        <v>1467</v>
      </c>
      <c r="Y75" s="48" t="s">
        <v>1003</v>
      </c>
      <c r="Z75" s="48" t="s">
        <v>1004</v>
      </c>
      <c r="AA75" s="68"/>
      <c r="AB75" s="48" t="s">
        <v>1005</v>
      </c>
      <c r="AC75" s="48" t="s">
        <v>1468</v>
      </c>
      <c r="AE75" s="48"/>
      <c r="AF75" s="48"/>
    </row>
    <row r="76">
      <c r="A76" s="63">
        <v>3528.0</v>
      </c>
      <c r="B76" s="48" t="s">
        <v>196</v>
      </c>
      <c r="C76" s="48" t="s">
        <v>1469</v>
      </c>
      <c r="D76" s="48" t="s">
        <v>1470</v>
      </c>
      <c r="E76" s="63">
        <v>2006.0</v>
      </c>
      <c r="F76" s="48" t="s">
        <v>123</v>
      </c>
      <c r="G76" s="48" t="s">
        <v>997</v>
      </c>
      <c r="H76" s="48"/>
      <c r="I76" s="48" t="s">
        <v>1471</v>
      </c>
      <c r="J76" s="63">
        <v>9.0</v>
      </c>
      <c r="K76" s="63">
        <v>3.0</v>
      </c>
      <c r="L76" s="68"/>
      <c r="M76" s="63">
        <v>205.0</v>
      </c>
      <c r="N76" s="63">
        <v>216.0</v>
      </c>
      <c r="O76" s="48" t="s">
        <v>330</v>
      </c>
      <c r="P76" s="63">
        <v>66.0</v>
      </c>
      <c r="Q76" s="63">
        <v>1.0</v>
      </c>
      <c r="R76" s="48" t="s">
        <v>1047</v>
      </c>
      <c r="S76" s="68"/>
      <c r="T76" s="68"/>
      <c r="U76" s="48" t="s">
        <v>1472</v>
      </c>
      <c r="W76" s="66" t="s">
        <v>1473</v>
      </c>
      <c r="Y76" s="48" t="s">
        <v>1003</v>
      </c>
      <c r="Z76" s="48" t="s">
        <v>1004</v>
      </c>
      <c r="AA76" s="68"/>
      <c r="AB76" s="48" t="s">
        <v>1005</v>
      </c>
      <c r="AC76" s="48" t="s">
        <v>1474</v>
      </c>
      <c r="AE76" s="48"/>
      <c r="AF76" s="48"/>
    </row>
    <row r="77">
      <c r="A77" s="48">
        <v>3714.0</v>
      </c>
      <c r="B77" s="48" t="s">
        <v>772</v>
      </c>
      <c r="C77" s="48" t="s">
        <v>330</v>
      </c>
      <c r="D77" s="48" t="s">
        <v>1475</v>
      </c>
      <c r="E77" s="48">
        <v>2009.0</v>
      </c>
      <c r="F77" s="48" t="s">
        <v>566</v>
      </c>
      <c r="G77" s="48" t="s">
        <v>997</v>
      </c>
      <c r="H77" s="48"/>
      <c r="I77" s="48" t="s">
        <v>1145</v>
      </c>
      <c r="J77" s="48">
        <v>3.0</v>
      </c>
      <c r="K77" s="48"/>
      <c r="L77" s="48" t="s">
        <v>330</v>
      </c>
      <c r="M77" s="48"/>
      <c r="N77" s="48" t="s">
        <v>330</v>
      </c>
      <c r="O77" s="48" t="s">
        <v>330</v>
      </c>
      <c r="P77" s="48" t="s">
        <v>330</v>
      </c>
      <c r="Q77" s="48" t="s">
        <v>330</v>
      </c>
      <c r="R77" s="48" t="s">
        <v>1047</v>
      </c>
      <c r="S77" s="48">
        <v>1.0</v>
      </c>
      <c r="T77" s="48" t="s">
        <v>1012</v>
      </c>
      <c r="U77" s="48"/>
      <c r="V77" s="48"/>
      <c r="W77" s="66" t="s">
        <v>1476</v>
      </c>
      <c r="X77" s="48"/>
      <c r="Y77" s="48" t="s">
        <v>1060</v>
      </c>
      <c r="Z77" s="48" t="s">
        <v>330</v>
      </c>
      <c r="AA77" s="48" t="s">
        <v>330</v>
      </c>
      <c r="AB77" s="48" t="s">
        <v>1061</v>
      </c>
      <c r="AC77" s="48" t="s">
        <v>330</v>
      </c>
      <c r="AD77" s="48" t="s">
        <v>330</v>
      </c>
      <c r="AE77" s="48"/>
      <c r="AF77" s="48"/>
    </row>
    <row r="78">
      <c r="A78" s="63">
        <v>1078.0</v>
      </c>
      <c r="B78" s="48" t="s">
        <v>1477</v>
      </c>
      <c r="C78" s="48" t="s">
        <v>1478</v>
      </c>
      <c r="D78" s="48" t="s">
        <v>1479</v>
      </c>
      <c r="E78" s="63">
        <v>2018.0</v>
      </c>
      <c r="F78" s="48" t="s">
        <v>879</v>
      </c>
      <c r="G78" s="48" t="s">
        <v>1065</v>
      </c>
      <c r="H78" s="48" t="s">
        <v>1432</v>
      </c>
      <c r="I78" s="48" t="s">
        <v>1162</v>
      </c>
      <c r="J78" s="63">
        <v>70.0</v>
      </c>
      <c r="K78" s="63">
        <v>4.0</v>
      </c>
      <c r="L78" s="68"/>
      <c r="M78" s="63">
        <v>807.0</v>
      </c>
      <c r="N78" s="63">
        <v>834.0</v>
      </c>
      <c r="O78" s="48" t="s">
        <v>330</v>
      </c>
      <c r="P78" s="63">
        <v>2.0</v>
      </c>
      <c r="Q78" s="63">
        <v>1.0</v>
      </c>
      <c r="R78" s="48" t="s">
        <v>1197</v>
      </c>
      <c r="S78" s="68"/>
      <c r="T78" s="68"/>
      <c r="U78" s="48" t="s">
        <v>1480</v>
      </c>
      <c r="W78" s="66" t="s">
        <v>1481</v>
      </c>
      <c r="Y78" s="48" t="s">
        <v>1003</v>
      </c>
      <c r="Z78" s="48" t="s">
        <v>1004</v>
      </c>
      <c r="AA78" s="68"/>
      <c r="AB78" s="48" t="s">
        <v>1005</v>
      </c>
      <c r="AC78" s="48" t="s">
        <v>1482</v>
      </c>
      <c r="AE78" s="48"/>
      <c r="AF78" s="48"/>
    </row>
    <row r="79">
      <c r="A79" s="63">
        <v>3726.0</v>
      </c>
      <c r="B79" s="48" t="s">
        <v>1483</v>
      </c>
      <c r="C79" s="48" t="s">
        <v>330</v>
      </c>
      <c r="D79" s="48" t="s">
        <v>1484</v>
      </c>
      <c r="E79" s="63">
        <v>2013.0</v>
      </c>
      <c r="F79" s="48" t="s">
        <v>75</v>
      </c>
      <c r="G79" s="48" t="s">
        <v>1065</v>
      </c>
      <c r="H79" s="48" t="s">
        <v>1485</v>
      </c>
      <c r="I79" s="48" t="s">
        <v>1486</v>
      </c>
      <c r="J79" s="63">
        <v>15.0</v>
      </c>
      <c r="K79" s="63">
        <v>4.0</v>
      </c>
      <c r="L79" s="48" t="s">
        <v>330</v>
      </c>
      <c r="M79" s="63">
        <v>545.0</v>
      </c>
      <c r="N79" s="48" t="s">
        <v>330</v>
      </c>
      <c r="O79" s="48" t="s">
        <v>330</v>
      </c>
      <c r="P79" s="48" t="s">
        <v>330</v>
      </c>
      <c r="Q79" s="63">
        <v>1.0</v>
      </c>
      <c r="R79" s="48" t="s">
        <v>1047</v>
      </c>
      <c r="S79" s="68"/>
      <c r="T79" s="68"/>
      <c r="U79" s="68"/>
      <c r="V79" s="68"/>
      <c r="W79" s="66" t="s">
        <v>1487</v>
      </c>
      <c r="Y79" s="48" t="s">
        <v>1060</v>
      </c>
      <c r="Z79" s="48" t="s">
        <v>330</v>
      </c>
      <c r="AA79" s="48" t="s">
        <v>330</v>
      </c>
      <c r="AB79" s="48" t="s">
        <v>1061</v>
      </c>
      <c r="AC79" s="48" t="s">
        <v>330</v>
      </c>
      <c r="AD79" s="48" t="s">
        <v>330</v>
      </c>
      <c r="AE79" s="48"/>
      <c r="AF79" s="48"/>
    </row>
    <row r="80">
      <c r="A80" s="63">
        <v>1946.0</v>
      </c>
      <c r="B80" s="48" t="s">
        <v>512</v>
      </c>
      <c r="C80" s="73">
        <v>7.4E9</v>
      </c>
      <c r="D80" s="48" t="s">
        <v>1488</v>
      </c>
      <c r="E80" s="63">
        <v>2016.0</v>
      </c>
      <c r="F80" s="48" t="s">
        <v>86</v>
      </c>
      <c r="G80" s="48" t="s">
        <v>997</v>
      </c>
      <c r="H80" s="48"/>
      <c r="I80" s="48" t="s">
        <v>998</v>
      </c>
      <c r="J80" s="63">
        <v>6.0</v>
      </c>
      <c r="K80" s="63">
        <v>7.0</v>
      </c>
      <c r="L80" s="68"/>
      <c r="M80" s="63">
        <v>684.0</v>
      </c>
      <c r="N80" s="63">
        <v>686.0</v>
      </c>
      <c r="O80" s="48" t="s">
        <v>330</v>
      </c>
      <c r="P80" s="63">
        <v>18.0</v>
      </c>
      <c r="Q80" s="63">
        <v>1.0</v>
      </c>
      <c r="R80" s="48" t="s">
        <v>1012</v>
      </c>
      <c r="S80" s="68"/>
      <c r="T80" s="68"/>
      <c r="U80" s="48" t="s">
        <v>1489</v>
      </c>
      <c r="W80" s="66" t="s">
        <v>1490</v>
      </c>
      <c r="Y80" s="48" t="s">
        <v>1003</v>
      </c>
      <c r="Z80" s="48" t="s">
        <v>1004</v>
      </c>
      <c r="AA80" s="68"/>
      <c r="AB80" s="48" t="s">
        <v>1005</v>
      </c>
      <c r="AC80" s="48" t="s">
        <v>1491</v>
      </c>
      <c r="AE80" s="48"/>
      <c r="AF80" s="48"/>
    </row>
    <row r="81">
      <c r="A81" s="63">
        <v>2065.0</v>
      </c>
      <c r="B81" s="48" t="s">
        <v>1492</v>
      </c>
      <c r="C81" s="73">
        <v>5.72E10</v>
      </c>
      <c r="D81" s="48" t="s">
        <v>1493</v>
      </c>
      <c r="E81" s="63">
        <v>2016.0</v>
      </c>
      <c r="F81" s="48" t="s">
        <v>104</v>
      </c>
      <c r="G81" s="48" t="s">
        <v>1065</v>
      </c>
      <c r="H81" s="48" t="s">
        <v>1494</v>
      </c>
      <c r="I81" s="48" t="s">
        <v>1495</v>
      </c>
      <c r="J81" s="63">
        <v>8.0</v>
      </c>
      <c r="K81" s="63">
        <v>1.0</v>
      </c>
      <c r="L81" s="68"/>
      <c r="M81" s="63">
        <v>2.0</v>
      </c>
      <c r="N81" s="63">
        <v>18.0</v>
      </c>
      <c r="O81" s="48" t="s">
        <v>330</v>
      </c>
      <c r="P81" s="48" t="s">
        <v>330</v>
      </c>
      <c r="Q81" s="63">
        <v>1.0</v>
      </c>
      <c r="R81" s="48" t="s">
        <v>1012</v>
      </c>
      <c r="S81" s="68"/>
      <c r="T81" s="68"/>
      <c r="U81" s="48" t="s">
        <v>1496</v>
      </c>
      <c r="W81" s="66" t="s">
        <v>1497</v>
      </c>
      <c r="Y81" s="48" t="s">
        <v>1003</v>
      </c>
      <c r="Z81" s="48" t="s">
        <v>1004</v>
      </c>
      <c r="AA81" s="68"/>
      <c r="AB81" s="48" t="s">
        <v>1005</v>
      </c>
      <c r="AC81" s="48" t="s">
        <v>1498</v>
      </c>
      <c r="AE81" s="48"/>
      <c r="AF81" s="48"/>
    </row>
    <row r="82">
      <c r="A82" s="48">
        <v>633.0</v>
      </c>
      <c r="B82" s="48" t="s">
        <v>238</v>
      </c>
      <c r="C82" s="48">
        <v>7.0E9</v>
      </c>
      <c r="D82" s="48" t="s">
        <v>1499</v>
      </c>
      <c r="E82" s="48">
        <v>2019.0</v>
      </c>
      <c r="F82" s="48" t="s">
        <v>566</v>
      </c>
      <c r="G82" s="48" t="s">
        <v>997</v>
      </c>
      <c r="H82" s="48"/>
      <c r="I82" s="48" t="s">
        <v>1168</v>
      </c>
      <c r="J82" s="48">
        <v>116.0</v>
      </c>
      <c r="K82" s="48">
        <v>25.0</v>
      </c>
      <c r="L82" s="48"/>
      <c r="M82" s="48">
        <v>12261.0</v>
      </c>
      <c r="N82" s="48">
        <v>12269.0</v>
      </c>
      <c r="O82" s="48" t="s">
        <v>330</v>
      </c>
      <c r="P82" s="48">
        <v>2.0</v>
      </c>
      <c r="Q82" s="48" t="s">
        <v>330</v>
      </c>
      <c r="R82" s="48" t="s">
        <v>1117</v>
      </c>
      <c r="S82" s="48">
        <v>1.0</v>
      </c>
      <c r="T82" s="48" t="s">
        <v>1012</v>
      </c>
      <c r="U82" s="48" t="s">
        <v>1500</v>
      </c>
      <c r="V82" s="48"/>
      <c r="W82" s="66" t="s">
        <v>1501</v>
      </c>
      <c r="X82" s="48"/>
      <c r="Y82" s="48" t="s">
        <v>1003</v>
      </c>
      <c r="Z82" s="48" t="s">
        <v>1004</v>
      </c>
      <c r="AA82" s="48" t="s">
        <v>1042</v>
      </c>
      <c r="AB82" s="48" t="s">
        <v>1005</v>
      </c>
      <c r="AC82" s="48" t="s">
        <v>1502</v>
      </c>
      <c r="AD82" s="48"/>
      <c r="AE82" s="48"/>
      <c r="AF82" s="48"/>
    </row>
    <row r="83">
      <c r="A83" s="63">
        <v>2006.0</v>
      </c>
      <c r="B83" s="48" t="s">
        <v>1016</v>
      </c>
      <c r="C83" s="48" t="s">
        <v>1008</v>
      </c>
      <c r="D83" s="48" t="s">
        <v>1503</v>
      </c>
      <c r="E83" s="63">
        <v>2016.0</v>
      </c>
      <c r="F83" s="67" t="s">
        <v>104</v>
      </c>
      <c r="G83" s="67" t="s">
        <v>997</v>
      </c>
      <c r="H83" s="67"/>
      <c r="I83" s="48" t="s">
        <v>998</v>
      </c>
      <c r="J83" s="63">
        <v>6.0</v>
      </c>
      <c r="K83" s="63">
        <v>5.0</v>
      </c>
      <c r="L83" s="68"/>
      <c r="M83" s="63">
        <v>514.0</v>
      </c>
      <c r="N83" s="63">
        <v>519.0</v>
      </c>
      <c r="O83" s="48" t="s">
        <v>330</v>
      </c>
      <c r="P83" s="63">
        <v>39.0</v>
      </c>
      <c r="Q83" s="63">
        <v>1.0</v>
      </c>
      <c r="R83" s="48" t="s">
        <v>1012</v>
      </c>
      <c r="S83" s="68"/>
      <c r="T83" s="68"/>
      <c r="U83" s="48" t="s">
        <v>1504</v>
      </c>
      <c r="W83" s="66" t="s">
        <v>1505</v>
      </c>
      <c r="Y83" s="48" t="s">
        <v>1003</v>
      </c>
      <c r="Z83" s="48" t="s">
        <v>1004</v>
      </c>
      <c r="AA83" s="68"/>
      <c r="AB83" s="48" t="s">
        <v>1005</v>
      </c>
      <c r="AC83" s="48" t="s">
        <v>1506</v>
      </c>
      <c r="AE83" s="48"/>
      <c r="AF83" s="48"/>
    </row>
    <row r="84">
      <c r="A84" s="63">
        <v>2190.0</v>
      </c>
      <c r="B84" s="48" t="s">
        <v>1507</v>
      </c>
      <c r="C84" s="48" t="s">
        <v>1508</v>
      </c>
      <c r="D84" s="48" t="s">
        <v>1509</v>
      </c>
      <c r="E84" s="63">
        <v>2015.0</v>
      </c>
      <c r="F84" s="48" t="s">
        <v>75</v>
      </c>
      <c r="G84" s="48" t="s">
        <v>1065</v>
      </c>
      <c r="H84" s="48" t="s">
        <v>1510</v>
      </c>
      <c r="I84" s="48" t="s">
        <v>1511</v>
      </c>
      <c r="J84" s="63">
        <v>45.0</v>
      </c>
      <c r="K84" s="63">
        <v>11.0</v>
      </c>
      <c r="L84" s="63">
        <v>7109929.0</v>
      </c>
      <c r="M84" s="63">
        <v>1413.0</v>
      </c>
      <c r="N84" s="63">
        <v>1423.0</v>
      </c>
      <c r="O84" s="48" t="s">
        <v>330</v>
      </c>
      <c r="P84" s="63">
        <v>27.0</v>
      </c>
      <c r="Q84" s="63">
        <v>1.0</v>
      </c>
      <c r="R84" s="48" t="s">
        <v>1012</v>
      </c>
      <c r="S84" s="68"/>
      <c r="T84" s="68"/>
      <c r="U84" s="48" t="s">
        <v>1512</v>
      </c>
      <c r="W84" s="66" t="s">
        <v>1513</v>
      </c>
      <c r="Y84" s="48" t="s">
        <v>1003</v>
      </c>
      <c r="Z84" s="48" t="s">
        <v>1004</v>
      </c>
      <c r="AA84" s="68"/>
      <c r="AB84" s="48" t="s">
        <v>1005</v>
      </c>
      <c r="AC84" s="48" t="s">
        <v>1514</v>
      </c>
      <c r="AE84" s="48"/>
      <c r="AF84" s="48"/>
    </row>
    <row r="85">
      <c r="A85" s="63">
        <v>1599.0</v>
      </c>
      <c r="B85" s="48" t="s">
        <v>336</v>
      </c>
      <c r="C85" s="48" t="s">
        <v>1515</v>
      </c>
      <c r="D85" s="48" t="s">
        <v>1516</v>
      </c>
      <c r="E85" s="63">
        <v>2017.0</v>
      </c>
      <c r="F85" s="48" t="s">
        <v>75</v>
      </c>
      <c r="G85" s="48" t="s">
        <v>997</v>
      </c>
      <c r="H85" s="48"/>
      <c r="I85" s="48" t="s">
        <v>1129</v>
      </c>
      <c r="J85" s="63">
        <v>8.0</v>
      </c>
      <c r="K85" s="63">
        <v>2.0</v>
      </c>
      <c r="L85" s="63">
        <v>1750006.0</v>
      </c>
      <c r="M85" s="68"/>
      <c r="N85" s="68"/>
      <c r="O85" s="48" t="s">
        <v>330</v>
      </c>
      <c r="P85" s="63">
        <v>5.0</v>
      </c>
      <c r="Q85" s="63">
        <v>1.0</v>
      </c>
      <c r="R85" s="48" t="s">
        <v>1012</v>
      </c>
      <c r="S85" s="68"/>
      <c r="T85" s="68"/>
      <c r="U85" s="48" t="s">
        <v>1517</v>
      </c>
      <c r="W85" s="66" t="s">
        <v>1518</v>
      </c>
      <c r="Y85" s="48" t="s">
        <v>1003</v>
      </c>
      <c r="Z85" s="48" t="s">
        <v>1004</v>
      </c>
      <c r="AA85" s="68"/>
      <c r="AB85" s="48" t="s">
        <v>1005</v>
      </c>
      <c r="AC85" s="48" t="s">
        <v>1519</v>
      </c>
      <c r="AE85" s="48"/>
      <c r="AF85" s="48"/>
    </row>
    <row r="86">
      <c r="A86" s="63">
        <v>3590.0</v>
      </c>
      <c r="B86" s="48" t="s">
        <v>203</v>
      </c>
      <c r="C86" s="73">
        <v>7.01E9</v>
      </c>
      <c r="D86" s="48" t="s">
        <v>1520</v>
      </c>
      <c r="E86" s="63">
        <v>2004.0</v>
      </c>
      <c r="F86" s="48" t="s">
        <v>123</v>
      </c>
      <c r="G86" s="48" t="s">
        <v>997</v>
      </c>
      <c r="H86" s="48"/>
      <c r="I86" s="48" t="s">
        <v>1038</v>
      </c>
      <c r="J86" s="63">
        <v>48.0</v>
      </c>
      <c r="K86" s="63">
        <v>1.0</v>
      </c>
      <c r="L86" s="68"/>
      <c r="M86" s="63">
        <v>742.0</v>
      </c>
      <c r="N86" s="63">
        <v>768.0</v>
      </c>
      <c r="O86" s="48" t="s">
        <v>330</v>
      </c>
      <c r="P86" s="63">
        <v>245.0</v>
      </c>
      <c r="Q86" s="48" t="s">
        <v>330</v>
      </c>
      <c r="R86" s="48" t="s">
        <v>1047</v>
      </c>
      <c r="S86" s="63">
        <v>1.0</v>
      </c>
      <c r="T86" s="48" t="s">
        <v>1012</v>
      </c>
      <c r="U86" s="48" t="s">
        <v>1521</v>
      </c>
      <c r="W86" s="66" t="s">
        <v>1522</v>
      </c>
      <c r="Y86" s="48" t="s">
        <v>1003</v>
      </c>
      <c r="Z86" s="48" t="s">
        <v>1004</v>
      </c>
      <c r="AA86" s="68"/>
      <c r="AB86" s="48" t="s">
        <v>1005</v>
      </c>
      <c r="AC86" s="48" t="s">
        <v>1523</v>
      </c>
      <c r="AE86" s="48"/>
      <c r="AF86" s="48"/>
    </row>
    <row r="87">
      <c r="A87" s="63">
        <v>2280.0</v>
      </c>
      <c r="B87" s="48" t="s">
        <v>210</v>
      </c>
      <c r="C87" s="48" t="s">
        <v>1524</v>
      </c>
      <c r="D87" s="48" t="s">
        <v>1525</v>
      </c>
      <c r="E87" s="63">
        <v>2015.0</v>
      </c>
      <c r="F87" s="48" t="s">
        <v>123</v>
      </c>
      <c r="G87" s="48" t="s">
        <v>997</v>
      </c>
      <c r="H87" s="48"/>
      <c r="I87" s="48" t="s">
        <v>1168</v>
      </c>
      <c r="J87" s="63">
        <v>112.0</v>
      </c>
      <c r="K87" s="63">
        <v>15.0</v>
      </c>
      <c r="L87" s="68"/>
      <c r="M87" s="63">
        <v>4606.0</v>
      </c>
      <c r="N87" s="63">
        <v>4611.0</v>
      </c>
      <c r="O87" s="48" t="s">
        <v>330</v>
      </c>
      <c r="P87" s="63">
        <v>38.0</v>
      </c>
      <c r="Q87" s="63">
        <v>1.0</v>
      </c>
      <c r="R87" s="48" t="s">
        <v>1012</v>
      </c>
      <c r="S87" s="68"/>
      <c r="T87" s="68"/>
      <c r="U87" s="48" t="s">
        <v>1526</v>
      </c>
      <c r="W87" s="66" t="s">
        <v>1527</v>
      </c>
      <c r="Y87" s="48" t="s">
        <v>1003</v>
      </c>
      <c r="Z87" s="48" t="s">
        <v>1004</v>
      </c>
      <c r="AA87" s="48" t="s">
        <v>1042</v>
      </c>
      <c r="AB87" s="48" t="s">
        <v>1005</v>
      </c>
      <c r="AC87" s="48" t="s">
        <v>1528</v>
      </c>
      <c r="AE87" s="48"/>
      <c r="AF87" s="48"/>
    </row>
    <row r="88">
      <c r="A88" s="63">
        <v>2914.0</v>
      </c>
      <c r="B88" s="48" t="s">
        <v>909</v>
      </c>
      <c r="C88" s="48" t="s">
        <v>1529</v>
      </c>
      <c r="D88" s="48" t="s">
        <v>1530</v>
      </c>
      <c r="E88" s="63">
        <v>2013.0</v>
      </c>
      <c r="F88" s="48" t="s">
        <v>879</v>
      </c>
      <c r="G88" s="48" t="s">
        <v>997</v>
      </c>
      <c r="H88" s="48"/>
      <c r="I88" s="48" t="s">
        <v>1162</v>
      </c>
      <c r="J88" s="63">
        <v>56.0</v>
      </c>
      <c r="K88" s="63">
        <v>1.0</v>
      </c>
      <c r="L88" s="68"/>
      <c r="M88" s="63">
        <v>73.0</v>
      </c>
      <c r="N88" s="63">
        <v>84.0</v>
      </c>
      <c r="O88" s="48" t="s">
        <v>330</v>
      </c>
      <c r="P88" s="63">
        <v>22.0</v>
      </c>
      <c r="Q88" s="63">
        <v>1.0</v>
      </c>
      <c r="R88" s="48" t="s">
        <v>1047</v>
      </c>
      <c r="S88" s="68"/>
      <c r="T88" s="68"/>
      <c r="U88" s="48" t="s">
        <v>1531</v>
      </c>
      <c r="W88" s="66" t="s">
        <v>1532</v>
      </c>
      <c r="Y88" s="48" t="s">
        <v>1003</v>
      </c>
      <c r="Z88" s="48" t="s">
        <v>1004</v>
      </c>
      <c r="AA88" s="68"/>
      <c r="AB88" s="48" t="s">
        <v>1005</v>
      </c>
      <c r="AC88" s="48" t="s">
        <v>1533</v>
      </c>
      <c r="AE88" s="48"/>
      <c r="AF88" s="48"/>
    </row>
    <row r="89">
      <c r="A89" s="48">
        <v>434.0</v>
      </c>
      <c r="B89" s="48" t="s">
        <v>1534</v>
      </c>
      <c r="C89" s="48">
        <v>8.61E9</v>
      </c>
      <c r="D89" s="48" t="s">
        <v>1535</v>
      </c>
      <c r="E89" s="48">
        <v>2019.0</v>
      </c>
      <c r="F89" s="48" t="s">
        <v>566</v>
      </c>
      <c r="G89" s="48" t="s">
        <v>1065</v>
      </c>
      <c r="H89" s="48" t="s">
        <v>1536</v>
      </c>
      <c r="I89" s="48" t="s">
        <v>1537</v>
      </c>
      <c r="J89" s="48">
        <v>32.0</v>
      </c>
      <c r="K89" s="48">
        <v>10.0</v>
      </c>
      <c r="L89" s="48">
        <v>106669.0</v>
      </c>
      <c r="M89" s="48"/>
      <c r="N89" s="48"/>
      <c r="O89" s="48" t="s">
        <v>330</v>
      </c>
      <c r="P89" s="48" t="s">
        <v>330</v>
      </c>
      <c r="Q89" s="48">
        <v>1.0</v>
      </c>
      <c r="R89" s="48" t="s">
        <v>1012</v>
      </c>
      <c r="S89" s="48"/>
      <c r="T89" s="48"/>
      <c r="U89" s="48" t="s">
        <v>1538</v>
      </c>
      <c r="V89" s="48"/>
      <c r="W89" s="66" t="s">
        <v>1539</v>
      </c>
      <c r="X89" s="48"/>
      <c r="Y89" s="48" t="s">
        <v>1003</v>
      </c>
      <c r="Z89" s="48" t="s">
        <v>1004</v>
      </c>
      <c r="AA89" s="48"/>
      <c r="AB89" s="48" t="s">
        <v>1005</v>
      </c>
      <c r="AC89" s="48" t="s">
        <v>1540</v>
      </c>
      <c r="AD89" s="48"/>
      <c r="AE89" s="48"/>
      <c r="AF89" s="48"/>
    </row>
    <row r="90">
      <c r="A90" s="63">
        <v>764.0</v>
      </c>
      <c r="B90" s="48" t="s">
        <v>1541</v>
      </c>
      <c r="C90" s="48" t="s">
        <v>1542</v>
      </c>
      <c r="D90" s="48" t="s">
        <v>1543</v>
      </c>
      <c r="E90" s="63">
        <v>2019.0</v>
      </c>
      <c r="F90" s="48" t="s">
        <v>75</v>
      </c>
      <c r="G90" s="48" t="s">
        <v>1065</v>
      </c>
      <c r="H90" s="48" t="s">
        <v>1544</v>
      </c>
      <c r="I90" s="48" t="s">
        <v>1116</v>
      </c>
      <c r="J90" s="63">
        <v>209.0</v>
      </c>
      <c r="K90" s="68"/>
      <c r="L90" s="68"/>
      <c r="M90" s="63">
        <v>1494.0</v>
      </c>
      <c r="N90" s="63">
        <v>1507.0</v>
      </c>
      <c r="O90" s="48" t="s">
        <v>330</v>
      </c>
      <c r="P90" s="63">
        <v>20.0</v>
      </c>
      <c r="Q90" s="63">
        <v>1.0</v>
      </c>
      <c r="R90" s="48" t="s">
        <v>1012</v>
      </c>
      <c r="S90" s="68"/>
      <c r="T90" s="68"/>
      <c r="U90" s="48" t="s">
        <v>1545</v>
      </c>
      <c r="W90" s="66" t="s">
        <v>1546</v>
      </c>
      <c r="Y90" s="48" t="s">
        <v>1003</v>
      </c>
      <c r="Z90" s="48" t="s">
        <v>1004</v>
      </c>
      <c r="AA90" s="68"/>
      <c r="AB90" s="48" t="s">
        <v>1005</v>
      </c>
      <c r="AC90" s="48" t="s">
        <v>1547</v>
      </c>
      <c r="AE90" s="48"/>
      <c r="AF90" s="48"/>
    </row>
    <row r="91">
      <c r="A91" s="63">
        <v>1602.0</v>
      </c>
      <c r="B91" s="48" t="s">
        <v>832</v>
      </c>
      <c r="C91" s="73">
        <v>5.72E10</v>
      </c>
      <c r="D91" s="48" t="s">
        <v>1548</v>
      </c>
      <c r="E91" s="63">
        <v>2017.0</v>
      </c>
      <c r="F91" s="48" t="s">
        <v>123</v>
      </c>
      <c r="G91" s="48" t="s">
        <v>997</v>
      </c>
      <c r="H91" s="48"/>
      <c r="I91" s="48" t="s">
        <v>1129</v>
      </c>
      <c r="J91" s="63">
        <v>8.0</v>
      </c>
      <c r="K91" s="63">
        <v>2.0</v>
      </c>
      <c r="L91" s="63">
        <v>1750008.0</v>
      </c>
      <c r="M91" s="68"/>
      <c r="N91" s="68"/>
      <c r="O91" s="48" t="s">
        <v>330</v>
      </c>
      <c r="P91" s="63">
        <v>3.0</v>
      </c>
      <c r="Q91" s="63">
        <v>1.0</v>
      </c>
      <c r="R91" s="48" t="s">
        <v>1012</v>
      </c>
      <c r="S91" s="68"/>
      <c r="T91" s="68"/>
      <c r="U91" s="48" t="s">
        <v>1549</v>
      </c>
      <c r="W91" s="66" t="s">
        <v>1550</v>
      </c>
      <c r="Y91" s="48" t="s">
        <v>1003</v>
      </c>
      <c r="Z91" s="48" t="s">
        <v>1004</v>
      </c>
      <c r="AA91" s="68"/>
      <c r="AB91" s="48" t="s">
        <v>1005</v>
      </c>
      <c r="AC91" s="48" t="s">
        <v>1551</v>
      </c>
      <c r="AE91" s="48"/>
      <c r="AF91" s="48"/>
    </row>
    <row r="92">
      <c r="A92" s="63">
        <v>1742.0</v>
      </c>
      <c r="B92" s="48" t="s">
        <v>1552</v>
      </c>
      <c r="C92" s="48" t="s">
        <v>1553</v>
      </c>
      <c r="D92" s="48" t="s">
        <v>1554</v>
      </c>
      <c r="E92" s="63">
        <v>2017.0</v>
      </c>
      <c r="F92" s="48" t="s">
        <v>86</v>
      </c>
      <c r="G92" s="48" t="s">
        <v>1065</v>
      </c>
      <c r="H92" s="48" t="s">
        <v>1555</v>
      </c>
      <c r="I92" s="48" t="s">
        <v>1393</v>
      </c>
      <c r="J92" s="63">
        <v>102.0</v>
      </c>
      <c r="K92" s="68"/>
      <c r="L92" s="68"/>
      <c r="M92" s="63">
        <v>500.0</v>
      </c>
      <c r="N92" s="63">
        <v>511.0</v>
      </c>
      <c r="O92" s="48" t="s">
        <v>330</v>
      </c>
      <c r="P92" s="63">
        <v>14.0</v>
      </c>
      <c r="Q92" s="63">
        <v>1.0</v>
      </c>
      <c r="R92" s="48" t="s">
        <v>1012</v>
      </c>
      <c r="S92" s="68"/>
      <c r="T92" s="68"/>
      <c r="U92" s="48" t="s">
        <v>1556</v>
      </c>
      <c r="W92" s="66" t="s">
        <v>1557</v>
      </c>
      <c r="Y92" s="48" t="s">
        <v>1003</v>
      </c>
      <c r="Z92" s="48" t="s">
        <v>1004</v>
      </c>
      <c r="AA92" s="48" t="s">
        <v>1042</v>
      </c>
      <c r="AB92" s="48" t="s">
        <v>1005</v>
      </c>
      <c r="AC92" s="48" t="s">
        <v>1558</v>
      </c>
      <c r="AE92" s="48"/>
      <c r="AF92" s="48"/>
    </row>
    <row r="93">
      <c r="A93" s="63">
        <v>770.0</v>
      </c>
      <c r="B93" s="48" t="s">
        <v>1559</v>
      </c>
      <c r="C93" s="48" t="s">
        <v>1560</v>
      </c>
      <c r="D93" s="48" t="s">
        <v>1561</v>
      </c>
      <c r="E93" s="63">
        <v>2019.0</v>
      </c>
      <c r="F93" s="48" t="s">
        <v>879</v>
      </c>
      <c r="G93" s="48" t="s">
        <v>1065</v>
      </c>
      <c r="H93" s="48" t="s">
        <v>1562</v>
      </c>
      <c r="I93" s="48" t="s">
        <v>1116</v>
      </c>
      <c r="J93" s="63">
        <v>209.0</v>
      </c>
      <c r="K93" s="68"/>
      <c r="L93" s="68"/>
      <c r="M93" s="63">
        <v>538.0</v>
      </c>
      <c r="N93" s="63">
        <v>549.0</v>
      </c>
      <c r="O93" s="48" t="s">
        <v>330</v>
      </c>
      <c r="P93" s="63">
        <v>8.0</v>
      </c>
      <c r="Q93" s="63">
        <v>1.0</v>
      </c>
      <c r="R93" s="48" t="s">
        <v>1012</v>
      </c>
      <c r="S93" s="68"/>
      <c r="T93" s="68"/>
      <c r="U93" s="48" t="s">
        <v>1563</v>
      </c>
      <c r="W93" s="66" t="s">
        <v>1564</v>
      </c>
      <c r="Y93" s="48" t="s">
        <v>1003</v>
      </c>
      <c r="Z93" s="48" t="s">
        <v>1004</v>
      </c>
      <c r="AA93" s="68"/>
      <c r="AB93" s="48" t="s">
        <v>1005</v>
      </c>
      <c r="AC93" s="48" t="s">
        <v>1565</v>
      </c>
      <c r="AE93" s="48"/>
      <c r="AF93" s="48"/>
    </row>
    <row r="94">
      <c r="A94" s="63">
        <v>3639.0</v>
      </c>
      <c r="B94" s="48" t="s">
        <v>1566</v>
      </c>
      <c r="C94" s="73">
        <v>1.64E10</v>
      </c>
      <c r="D94" s="48" t="s">
        <v>1567</v>
      </c>
      <c r="E94" s="63">
        <v>2002.0</v>
      </c>
      <c r="F94" s="48" t="s">
        <v>75</v>
      </c>
      <c r="G94" s="48" t="s">
        <v>1065</v>
      </c>
      <c r="H94" s="48" t="s">
        <v>1568</v>
      </c>
      <c r="I94" s="48" t="s">
        <v>1569</v>
      </c>
      <c r="J94" s="63">
        <v>18.0</v>
      </c>
      <c r="K94" s="63">
        <v>2.0</v>
      </c>
      <c r="L94" s="68"/>
      <c r="M94" s="63">
        <v>243.0</v>
      </c>
      <c r="N94" s="63">
        <v>267.0</v>
      </c>
      <c r="O94" s="48" t="s">
        <v>330</v>
      </c>
      <c r="P94" s="63">
        <v>100.0</v>
      </c>
      <c r="Q94" s="48" t="s">
        <v>330</v>
      </c>
      <c r="R94" s="48" t="s">
        <v>1047</v>
      </c>
      <c r="S94" s="63">
        <v>1.0</v>
      </c>
      <c r="T94" s="48" t="s">
        <v>1012</v>
      </c>
      <c r="U94" s="48" t="s">
        <v>1570</v>
      </c>
      <c r="W94" s="66" t="s">
        <v>1571</v>
      </c>
      <c r="Y94" s="48" t="s">
        <v>1003</v>
      </c>
      <c r="Z94" s="48" t="s">
        <v>1004</v>
      </c>
      <c r="AA94" s="68"/>
      <c r="AB94" s="48" t="s">
        <v>1005</v>
      </c>
      <c r="AC94" s="48" t="s">
        <v>1572</v>
      </c>
      <c r="AE94" s="48"/>
      <c r="AF94" s="48"/>
    </row>
    <row r="95">
      <c r="A95" s="63">
        <v>481.0</v>
      </c>
      <c r="B95" s="48" t="s">
        <v>1573</v>
      </c>
      <c r="C95" s="48" t="s">
        <v>1574</v>
      </c>
      <c r="D95" s="48" t="s">
        <v>1575</v>
      </c>
      <c r="E95" s="63">
        <v>2019.0</v>
      </c>
      <c r="F95" s="48" t="s">
        <v>104</v>
      </c>
      <c r="G95" s="48" t="s">
        <v>1065</v>
      </c>
      <c r="H95" s="48" t="s">
        <v>1576</v>
      </c>
      <c r="I95" s="48" t="s">
        <v>1577</v>
      </c>
      <c r="J95" s="63">
        <v>121.0</v>
      </c>
      <c r="K95" s="68"/>
      <c r="L95" s="63">
        <v>104504.0</v>
      </c>
      <c r="M95" s="68"/>
      <c r="N95" s="68"/>
      <c r="O95" s="48" t="s">
        <v>330</v>
      </c>
      <c r="P95" s="63">
        <v>1.0</v>
      </c>
      <c r="Q95" s="63">
        <v>1.0</v>
      </c>
      <c r="R95" s="48" t="s">
        <v>1140</v>
      </c>
      <c r="S95" s="68"/>
      <c r="T95" s="68"/>
      <c r="U95" s="48" t="s">
        <v>1578</v>
      </c>
      <c r="W95" s="66" t="s">
        <v>1579</v>
      </c>
      <c r="Y95" s="48" t="s">
        <v>1003</v>
      </c>
      <c r="Z95" s="48" t="s">
        <v>1004</v>
      </c>
      <c r="AA95" s="68"/>
      <c r="AB95" s="48" t="s">
        <v>1005</v>
      </c>
      <c r="AC95" s="48" t="s">
        <v>1580</v>
      </c>
      <c r="AE95" s="48"/>
      <c r="AF95" s="48"/>
    </row>
    <row r="96">
      <c r="A96" s="63">
        <v>1925.0</v>
      </c>
      <c r="B96" s="48" t="s">
        <v>1581</v>
      </c>
      <c r="C96" s="48" t="s">
        <v>1582</v>
      </c>
      <c r="D96" s="48" t="s">
        <v>1583</v>
      </c>
      <c r="E96" s="63">
        <v>2016.0</v>
      </c>
      <c r="F96" s="48" t="s">
        <v>566</v>
      </c>
      <c r="G96" s="48"/>
      <c r="H96" s="48"/>
      <c r="I96" s="48" t="s">
        <v>1584</v>
      </c>
      <c r="J96" s="63">
        <v>138.0</v>
      </c>
      <c r="K96" s="63">
        <v>4.0</v>
      </c>
      <c r="L96" s="63">
        <v>40801.0</v>
      </c>
      <c r="M96" s="68"/>
      <c r="N96" s="68"/>
      <c r="O96" s="48" t="s">
        <v>330</v>
      </c>
      <c r="P96" s="63">
        <v>11.0</v>
      </c>
      <c r="Q96" s="63">
        <v>1.0</v>
      </c>
      <c r="R96" s="48" t="s">
        <v>1012</v>
      </c>
      <c r="S96" s="68"/>
      <c r="T96" s="68"/>
      <c r="U96" s="48" t="s">
        <v>1585</v>
      </c>
      <c r="W96" s="66" t="s">
        <v>1586</v>
      </c>
      <c r="Y96" s="48" t="s">
        <v>1003</v>
      </c>
      <c r="Z96" s="48" t="s">
        <v>1004</v>
      </c>
      <c r="AA96" s="68"/>
      <c r="AB96" s="48" t="s">
        <v>1005</v>
      </c>
      <c r="AC96" s="48" t="s">
        <v>1587</v>
      </c>
      <c r="AE96" s="48"/>
      <c r="AF96" s="48"/>
    </row>
    <row r="97">
      <c r="A97" s="63">
        <v>2515.0</v>
      </c>
      <c r="B97" s="48" t="s">
        <v>620</v>
      </c>
      <c r="C97" s="48" t="s">
        <v>1127</v>
      </c>
      <c r="D97" s="48" t="s">
        <v>1588</v>
      </c>
      <c r="E97" s="63">
        <v>2014.0</v>
      </c>
      <c r="F97" s="48" t="s">
        <v>123</v>
      </c>
      <c r="G97" s="48" t="s">
        <v>1065</v>
      </c>
      <c r="H97" s="79" t="s">
        <v>1589</v>
      </c>
      <c r="I97" s="48" t="s">
        <v>1129</v>
      </c>
      <c r="J97" s="63">
        <v>5.0</v>
      </c>
      <c r="K97" s="63">
        <v>2.0</v>
      </c>
      <c r="L97" s="63">
        <v>1450005.0</v>
      </c>
      <c r="M97" s="68"/>
      <c r="N97" s="68"/>
      <c r="O97" s="48" t="s">
        <v>330</v>
      </c>
      <c r="P97" s="63">
        <v>1.0</v>
      </c>
      <c r="Q97" s="63">
        <v>1.0</v>
      </c>
      <c r="R97" s="48" t="s">
        <v>1012</v>
      </c>
      <c r="S97" s="68"/>
      <c r="T97" s="68"/>
      <c r="U97" s="48" t="s">
        <v>1590</v>
      </c>
      <c r="W97" s="66" t="s">
        <v>1591</v>
      </c>
      <c r="Y97" s="48" t="s">
        <v>1003</v>
      </c>
      <c r="Z97" s="48" t="s">
        <v>1004</v>
      </c>
      <c r="AA97" s="68"/>
      <c r="AB97" s="48" t="s">
        <v>1005</v>
      </c>
      <c r="AC97" s="48" t="s">
        <v>1592</v>
      </c>
      <c r="AE97" s="48"/>
      <c r="AF97" s="48"/>
    </row>
    <row r="98">
      <c r="A98" s="63">
        <v>2549.0</v>
      </c>
      <c r="B98" s="48" t="s">
        <v>1593</v>
      </c>
      <c r="C98" s="48" t="s">
        <v>1594</v>
      </c>
      <c r="D98" s="48" t="s">
        <v>1595</v>
      </c>
      <c r="E98" s="63">
        <v>2014.0</v>
      </c>
      <c r="F98" s="48" t="s">
        <v>86</v>
      </c>
      <c r="G98" s="48" t="s">
        <v>1065</v>
      </c>
      <c r="H98" s="48" t="s">
        <v>1596</v>
      </c>
      <c r="I98" s="48" t="s">
        <v>1597</v>
      </c>
      <c r="J98" s="63">
        <v>55.0</v>
      </c>
      <c r="K98" s="63">
        <v>1.0</v>
      </c>
      <c r="L98" s="68"/>
      <c r="M98" s="63">
        <v>283.0</v>
      </c>
      <c r="N98" s="63">
        <v>311.0</v>
      </c>
      <c r="O98" s="48" t="s">
        <v>330</v>
      </c>
      <c r="P98" s="63">
        <v>51.0</v>
      </c>
      <c r="Q98" s="63">
        <v>1.0</v>
      </c>
      <c r="R98" s="48" t="s">
        <v>1012</v>
      </c>
      <c r="S98" s="68"/>
      <c r="T98" s="68"/>
      <c r="U98" s="48" t="s">
        <v>1598</v>
      </c>
      <c r="W98" s="66" t="s">
        <v>1599</v>
      </c>
      <c r="Y98" s="48" t="s">
        <v>1003</v>
      </c>
      <c r="Z98" s="48" t="s">
        <v>1004</v>
      </c>
      <c r="AA98" s="68"/>
      <c r="AB98" s="48" t="s">
        <v>1005</v>
      </c>
      <c r="AC98" s="48" t="s">
        <v>1600</v>
      </c>
      <c r="AE98" s="48"/>
      <c r="AF98" s="48"/>
    </row>
    <row r="99">
      <c r="A99" s="63">
        <v>1902.0</v>
      </c>
      <c r="B99" s="48" t="s">
        <v>686</v>
      </c>
      <c r="C99" s="48" t="s">
        <v>1601</v>
      </c>
      <c r="D99" s="48" t="s">
        <v>1602</v>
      </c>
      <c r="E99" s="63">
        <v>2016.0</v>
      </c>
      <c r="F99" s="48" t="s">
        <v>75</v>
      </c>
      <c r="G99" s="48" t="s">
        <v>997</v>
      </c>
      <c r="H99" s="48"/>
      <c r="I99" s="48" t="s">
        <v>1038</v>
      </c>
      <c r="J99" s="63">
        <v>79.0</v>
      </c>
      <c r="K99" s="68"/>
      <c r="L99" s="68"/>
      <c r="M99" s="63">
        <v>152.0</v>
      </c>
      <c r="N99" s="63">
        <v>168.0</v>
      </c>
      <c r="O99" s="48" t="s">
        <v>330</v>
      </c>
      <c r="P99" s="63">
        <v>7.0</v>
      </c>
      <c r="Q99" s="63">
        <v>1.0</v>
      </c>
      <c r="R99" s="48" t="s">
        <v>1012</v>
      </c>
      <c r="S99" s="68"/>
      <c r="T99" s="68"/>
      <c r="U99" s="48" t="s">
        <v>1603</v>
      </c>
      <c r="W99" s="66" t="s">
        <v>1604</v>
      </c>
      <c r="Y99" s="48" t="s">
        <v>1003</v>
      </c>
      <c r="Z99" s="48" t="s">
        <v>1004</v>
      </c>
      <c r="AA99" s="68"/>
      <c r="AB99" s="48" t="s">
        <v>1005</v>
      </c>
      <c r="AC99" s="48" t="s">
        <v>1605</v>
      </c>
      <c r="AE99" s="48"/>
      <c r="AF99" s="48"/>
    </row>
    <row r="100">
      <c r="A100" s="63">
        <v>3379.0</v>
      </c>
      <c r="B100" s="48" t="s">
        <v>466</v>
      </c>
      <c r="C100" s="73">
        <v>7.01E9</v>
      </c>
      <c r="D100" s="48" t="s">
        <v>1606</v>
      </c>
      <c r="E100" s="63">
        <v>2009.0</v>
      </c>
      <c r="F100" s="48" t="s">
        <v>104</v>
      </c>
      <c r="G100" s="48" t="s">
        <v>997</v>
      </c>
      <c r="H100" s="48"/>
      <c r="I100" s="48" t="s">
        <v>1387</v>
      </c>
      <c r="J100" s="63">
        <v>9.0</v>
      </c>
      <c r="K100" s="63">
        <v>1.0</v>
      </c>
      <c r="L100" s="68"/>
      <c r="M100" s="63">
        <v>3.0</v>
      </c>
      <c r="N100" s="63">
        <v>8.0</v>
      </c>
      <c r="O100" s="48" t="s">
        <v>330</v>
      </c>
      <c r="P100" s="63">
        <v>17.0</v>
      </c>
      <c r="Q100" s="63">
        <v>1.0</v>
      </c>
      <c r="R100" s="48" t="s">
        <v>1047</v>
      </c>
      <c r="S100" s="68"/>
      <c r="T100" s="68"/>
      <c r="U100" s="48" t="s">
        <v>1607</v>
      </c>
      <c r="W100" s="66" t="s">
        <v>1608</v>
      </c>
      <c r="Y100" s="48" t="s">
        <v>1003</v>
      </c>
      <c r="Z100" s="48" t="s">
        <v>1004</v>
      </c>
      <c r="AA100" s="68"/>
      <c r="AB100" s="48" t="s">
        <v>1005</v>
      </c>
      <c r="AC100" s="48" t="s">
        <v>1609</v>
      </c>
      <c r="AE100" s="48"/>
      <c r="AF100" s="48"/>
    </row>
    <row r="101">
      <c r="A101" s="48">
        <v>1322.0</v>
      </c>
      <c r="B101" s="48" t="s">
        <v>657</v>
      </c>
      <c r="C101" s="48" t="s">
        <v>1610</v>
      </c>
      <c r="D101" s="48" t="s">
        <v>1611</v>
      </c>
      <c r="E101" s="48">
        <v>2018.0</v>
      </c>
      <c r="F101" s="48" t="s">
        <v>566</v>
      </c>
      <c r="G101" s="48" t="s">
        <v>997</v>
      </c>
      <c r="H101" s="48"/>
      <c r="I101" s="48" t="s">
        <v>1612</v>
      </c>
      <c r="J101" s="48">
        <v>13.0</v>
      </c>
      <c r="K101" s="48">
        <v>2.0</v>
      </c>
      <c r="L101" s="48"/>
      <c r="M101" s="48">
        <v>291.0</v>
      </c>
      <c r="N101" s="48">
        <v>299.0</v>
      </c>
      <c r="O101" s="48" t="s">
        <v>330</v>
      </c>
      <c r="P101" s="48">
        <v>5.0</v>
      </c>
      <c r="Q101" s="48">
        <v>1.0</v>
      </c>
      <c r="R101" s="48" t="s">
        <v>1012</v>
      </c>
      <c r="S101" s="48"/>
      <c r="T101" s="48"/>
      <c r="U101" s="48" t="s">
        <v>1613</v>
      </c>
      <c r="V101" s="48"/>
      <c r="W101" s="66" t="s">
        <v>1614</v>
      </c>
      <c r="X101" s="48"/>
      <c r="Y101" s="48" t="s">
        <v>1003</v>
      </c>
      <c r="Z101" s="48" t="s">
        <v>1004</v>
      </c>
      <c r="AA101" s="48" t="s">
        <v>1042</v>
      </c>
      <c r="AB101" s="48" t="s">
        <v>1005</v>
      </c>
      <c r="AC101" s="48" t="s">
        <v>1615</v>
      </c>
      <c r="AD101" s="48"/>
      <c r="AE101" s="48"/>
      <c r="AF101" s="48"/>
    </row>
    <row r="102">
      <c r="A102" s="63">
        <v>2195.0</v>
      </c>
      <c r="B102" s="48" t="s">
        <v>1616</v>
      </c>
      <c r="C102" s="48" t="s">
        <v>1617</v>
      </c>
      <c r="D102" s="48" t="s">
        <v>1618</v>
      </c>
      <c r="E102" s="63">
        <v>2015.0</v>
      </c>
      <c r="F102" s="48" t="s">
        <v>879</v>
      </c>
      <c r="G102" s="48" t="s">
        <v>1065</v>
      </c>
      <c r="H102" s="48" t="s">
        <v>1619</v>
      </c>
      <c r="I102" s="48" t="s">
        <v>1129</v>
      </c>
      <c r="J102" s="63">
        <v>6.0</v>
      </c>
      <c r="K102" s="63">
        <v>4.0</v>
      </c>
      <c r="L102" s="63">
        <v>1550019.0</v>
      </c>
      <c r="M102" s="68"/>
      <c r="N102" s="68"/>
      <c r="O102" s="48" t="s">
        <v>330</v>
      </c>
      <c r="P102" s="63">
        <v>23.0</v>
      </c>
      <c r="Q102" s="63">
        <v>1.0</v>
      </c>
      <c r="R102" s="48" t="s">
        <v>1012</v>
      </c>
      <c r="S102" s="68"/>
      <c r="T102" s="68"/>
      <c r="U102" s="48" t="s">
        <v>1620</v>
      </c>
      <c r="W102" s="66" t="s">
        <v>1621</v>
      </c>
      <c r="Y102" s="48" t="s">
        <v>1003</v>
      </c>
      <c r="Z102" s="48" t="s">
        <v>1004</v>
      </c>
      <c r="AA102" s="68"/>
      <c r="AB102" s="48" t="s">
        <v>1005</v>
      </c>
      <c r="AC102" s="48" t="s">
        <v>1622</v>
      </c>
      <c r="AE102" s="48"/>
      <c r="AF102" s="48"/>
    </row>
    <row r="103">
      <c r="A103" s="63">
        <v>3004.0</v>
      </c>
      <c r="B103" s="48" t="s">
        <v>764</v>
      </c>
      <c r="C103" s="48" t="s">
        <v>1623</v>
      </c>
      <c r="D103" s="48" t="s">
        <v>1624</v>
      </c>
      <c r="E103" s="63">
        <v>2012.0</v>
      </c>
      <c r="F103" s="48" t="s">
        <v>86</v>
      </c>
      <c r="G103" s="48" t="s">
        <v>997</v>
      </c>
      <c r="H103" s="48"/>
      <c r="I103" s="48" t="s">
        <v>1625</v>
      </c>
      <c r="J103" s="63">
        <v>117.0</v>
      </c>
      <c r="K103" s="63">
        <v>1.0</v>
      </c>
      <c r="L103" s="68"/>
      <c r="M103" s="63">
        <v>372.0</v>
      </c>
      <c r="N103" s="63">
        <v>374.0</v>
      </c>
      <c r="O103" s="48" t="s">
        <v>330</v>
      </c>
      <c r="P103" s="63">
        <v>21.0</v>
      </c>
      <c r="Q103" s="63">
        <v>1.0</v>
      </c>
      <c r="R103" s="48" t="s">
        <v>1047</v>
      </c>
      <c r="S103" s="68"/>
      <c r="T103" s="68"/>
      <c r="U103" s="48" t="s">
        <v>1626</v>
      </c>
      <c r="W103" s="66" t="s">
        <v>1627</v>
      </c>
      <c r="Y103" s="48" t="s">
        <v>1003</v>
      </c>
      <c r="Z103" s="48" t="s">
        <v>1004</v>
      </c>
      <c r="AA103" s="68"/>
      <c r="AB103" s="48" t="s">
        <v>1005</v>
      </c>
      <c r="AC103" s="48" t="s">
        <v>1628</v>
      </c>
      <c r="AE103" s="48"/>
      <c r="AF103" s="48"/>
    </row>
    <row r="104">
      <c r="A104" s="63">
        <v>1540.0</v>
      </c>
      <c r="B104" s="48" t="s">
        <v>215</v>
      </c>
      <c r="C104" s="48" t="s">
        <v>1629</v>
      </c>
      <c r="D104" s="48" t="s">
        <v>1630</v>
      </c>
      <c r="E104" s="63">
        <v>2017.0</v>
      </c>
      <c r="F104" s="48" t="s">
        <v>123</v>
      </c>
      <c r="G104" s="48" t="s">
        <v>997</v>
      </c>
      <c r="H104" s="48"/>
      <c r="I104" s="48" t="s">
        <v>1631</v>
      </c>
      <c r="J104" s="63">
        <v>50.0</v>
      </c>
      <c r="K104" s="63">
        <v>1.0</v>
      </c>
      <c r="L104" s="68"/>
      <c r="M104" s="63">
        <v>959.0</v>
      </c>
      <c r="N104" s="63">
        <v>965.0</v>
      </c>
      <c r="O104" s="48" t="s">
        <v>330</v>
      </c>
      <c r="P104" s="63">
        <v>2.0</v>
      </c>
      <c r="Q104" s="63">
        <v>1.0</v>
      </c>
      <c r="R104" s="48" t="s">
        <v>1012</v>
      </c>
      <c r="S104" s="68"/>
      <c r="T104" s="68"/>
      <c r="U104" s="48" t="s">
        <v>1632</v>
      </c>
      <c r="W104" s="66" t="s">
        <v>1633</v>
      </c>
      <c r="Y104" s="48" t="s">
        <v>1003</v>
      </c>
      <c r="Z104" s="48" t="s">
        <v>1004</v>
      </c>
      <c r="AA104" s="48" t="s">
        <v>1042</v>
      </c>
      <c r="AB104" s="48" t="s">
        <v>1005</v>
      </c>
      <c r="AC104" s="48" t="s">
        <v>1634</v>
      </c>
      <c r="AE104" s="48"/>
      <c r="AF104" s="48"/>
    </row>
    <row r="105">
      <c r="A105" s="63">
        <v>2284.0</v>
      </c>
      <c r="B105" s="48" t="s">
        <v>1635</v>
      </c>
      <c r="C105" s="48" t="s">
        <v>1636</v>
      </c>
      <c r="D105" s="48" t="s">
        <v>1637</v>
      </c>
      <c r="E105" s="63">
        <v>2015.0</v>
      </c>
      <c r="F105" s="48" t="s">
        <v>104</v>
      </c>
      <c r="G105" s="48"/>
      <c r="H105" s="48"/>
      <c r="I105" s="48" t="s">
        <v>1346</v>
      </c>
      <c r="J105" s="63">
        <v>17.0</v>
      </c>
      <c r="K105" s="63">
        <v>2.0</v>
      </c>
      <c r="L105" s="68"/>
      <c r="M105" s="63">
        <v>241.0</v>
      </c>
      <c r="N105" s="63">
        <v>262.0</v>
      </c>
      <c r="O105" s="48" t="s">
        <v>330</v>
      </c>
      <c r="P105" s="63">
        <v>2.0</v>
      </c>
      <c r="Q105" s="63">
        <v>1.0</v>
      </c>
      <c r="R105" s="48" t="s">
        <v>1012</v>
      </c>
      <c r="S105" s="68"/>
      <c r="T105" s="68"/>
      <c r="U105" s="48" t="s">
        <v>1638</v>
      </c>
      <c r="W105" s="66" t="s">
        <v>1639</v>
      </c>
      <c r="Y105" s="48" t="s">
        <v>1003</v>
      </c>
      <c r="Z105" s="48" t="s">
        <v>1004</v>
      </c>
      <c r="AA105" s="68"/>
      <c r="AB105" s="48" t="s">
        <v>1005</v>
      </c>
      <c r="AC105" s="48" t="s">
        <v>1640</v>
      </c>
      <c r="AE105" s="48"/>
      <c r="AF105" s="48"/>
    </row>
    <row r="106">
      <c r="A106" s="48">
        <v>2159.0</v>
      </c>
      <c r="B106" s="48" t="s">
        <v>663</v>
      </c>
      <c r="C106" s="48" t="s">
        <v>1641</v>
      </c>
      <c r="D106" s="48" t="s">
        <v>1642</v>
      </c>
      <c r="E106" s="48">
        <v>2015.0</v>
      </c>
      <c r="F106" s="48" t="s">
        <v>566</v>
      </c>
      <c r="G106" s="48" t="s">
        <v>997</v>
      </c>
      <c r="H106" s="48"/>
      <c r="I106" s="48" t="s">
        <v>1168</v>
      </c>
      <c r="J106" s="48">
        <v>112.0</v>
      </c>
      <c r="K106" s="48">
        <v>52.0</v>
      </c>
      <c r="L106" s="48"/>
      <c r="M106" s="48">
        <v>15827.0</v>
      </c>
      <c r="N106" s="48">
        <v>15832.0</v>
      </c>
      <c r="O106" s="48" t="s">
        <v>330</v>
      </c>
      <c r="P106" s="48">
        <v>57.0</v>
      </c>
      <c r="Q106" s="48">
        <v>1.0</v>
      </c>
      <c r="R106" s="48" t="s">
        <v>1012</v>
      </c>
      <c r="S106" s="48"/>
      <c r="T106" s="48"/>
      <c r="U106" s="48" t="s">
        <v>1643</v>
      </c>
      <c r="V106" s="48"/>
      <c r="W106" s="66" t="s">
        <v>1644</v>
      </c>
      <c r="X106" s="48"/>
      <c r="Y106" s="48" t="s">
        <v>1003</v>
      </c>
      <c r="Z106" s="48" t="s">
        <v>1004</v>
      </c>
      <c r="AA106" s="48" t="s">
        <v>1042</v>
      </c>
      <c r="AB106" s="48" t="s">
        <v>1005</v>
      </c>
      <c r="AC106" s="48" t="s">
        <v>1645</v>
      </c>
      <c r="AD106" s="48"/>
      <c r="AE106" s="48"/>
      <c r="AF106" s="48"/>
    </row>
    <row r="107">
      <c r="A107" s="63">
        <v>1691.0</v>
      </c>
      <c r="B107" s="48" t="s">
        <v>1646</v>
      </c>
      <c r="C107" s="48" t="s">
        <v>1647</v>
      </c>
      <c r="D107" s="48" t="s">
        <v>1648</v>
      </c>
      <c r="E107" s="63">
        <v>2017.0</v>
      </c>
      <c r="F107" s="48" t="s">
        <v>879</v>
      </c>
      <c r="G107" s="48" t="s">
        <v>1065</v>
      </c>
      <c r="H107" s="48" t="s">
        <v>1649</v>
      </c>
      <c r="I107" s="48" t="s">
        <v>1650</v>
      </c>
      <c r="J107" s="63">
        <v>11.0</v>
      </c>
      <c r="K107" s="63">
        <v>1.0</v>
      </c>
      <c r="L107" s="48" t="s">
        <v>1651</v>
      </c>
      <c r="M107" s="63">
        <v>80.0</v>
      </c>
      <c r="N107" s="63">
        <v>99.0</v>
      </c>
      <c r="O107" s="48" t="s">
        <v>330</v>
      </c>
      <c r="P107" s="63">
        <v>14.0</v>
      </c>
      <c r="Q107" s="63">
        <v>1.0</v>
      </c>
      <c r="R107" s="48" t="s">
        <v>1012</v>
      </c>
      <c r="S107" s="68"/>
      <c r="T107" s="68"/>
      <c r="U107" s="48" t="s">
        <v>1652</v>
      </c>
      <c r="W107" s="66" t="s">
        <v>1653</v>
      </c>
      <c r="Y107" s="48" t="s">
        <v>1003</v>
      </c>
      <c r="Z107" s="48" t="s">
        <v>1004</v>
      </c>
      <c r="AA107" s="68"/>
      <c r="AB107" s="48" t="s">
        <v>1005</v>
      </c>
      <c r="AC107" s="48" t="s">
        <v>1654</v>
      </c>
      <c r="AE107" s="48"/>
      <c r="AF107" s="48"/>
    </row>
    <row r="108">
      <c r="A108" s="63">
        <v>3658.0</v>
      </c>
      <c r="B108" s="48" t="s">
        <v>1655</v>
      </c>
      <c r="C108" s="48" t="s">
        <v>1656</v>
      </c>
      <c r="D108" s="48" t="s">
        <v>1657</v>
      </c>
      <c r="E108" s="63">
        <v>2001.0</v>
      </c>
      <c r="F108" s="48" t="s">
        <v>104</v>
      </c>
      <c r="G108" s="48" t="s">
        <v>997</v>
      </c>
      <c r="H108" s="48"/>
      <c r="I108" s="48" t="s">
        <v>1387</v>
      </c>
      <c r="J108" s="63">
        <v>1.0</v>
      </c>
      <c r="K108" s="63">
        <v>4.0</v>
      </c>
      <c r="L108" s="68"/>
      <c r="M108" s="63">
        <v>433.0</v>
      </c>
      <c r="N108" s="63">
        <v>449.0</v>
      </c>
      <c r="O108" s="48" t="s">
        <v>330</v>
      </c>
      <c r="P108" s="63">
        <v>1.0</v>
      </c>
      <c r="Q108" s="48" t="s">
        <v>330</v>
      </c>
      <c r="R108" s="48" t="s">
        <v>1047</v>
      </c>
      <c r="S108" s="63">
        <v>1.0</v>
      </c>
      <c r="T108" s="48" t="s">
        <v>1012</v>
      </c>
      <c r="U108" s="48" t="s">
        <v>1658</v>
      </c>
      <c r="W108" s="66" t="s">
        <v>1659</v>
      </c>
      <c r="Y108" s="48" t="s">
        <v>1003</v>
      </c>
      <c r="Z108" s="48" t="s">
        <v>1004</v>
      </c>
      <c r="AA108" s="68"/>
      <c r="AB108" s="48" t="s">
        <v>1005</v>
      </c>
      <c r="AC108" s="48" t="s">
        <v>1660</v>
      </c>
      <c r="AE108" s="48"/>
      <c r="AF108" s="48"/>
    </row>
    <row r="109">
      <c r="A109" s="63">
        <v>3694.0</v>
      </c>
      <c r="B109" s="48" t="s">
        <v>1661</v>
      </c>
      <c r="C109" s="48" t="s">
        <v>330</v>
      </c>
      <c r="D109" s="48" t="s">
        <v>1662</v>
      </c>
      <c r="E109" s="63">
        <v>2014.0</v>
      </c>
      <c r="F109" s="48" t="s">
        <v>123</v>
      </c>
      <c r="G109" s="48" t="s">
        <v>1065</v>
      </c>
      <c r="H109" s="48" t="s">
        <v>1663</v>
      </c>
      <c r="I109" s="48" t="s">
        <v>1664</v>
      </c>
      <c r="J109" s="63">
        <v>5.0</v>
      </c>
      <c r="K109" s="63">
        <v>3.0</v>
      </c>
      <c r="L109" s="68"/>
      <c r="M109" s="63">
        <v>377.0</v>
      </c>
      <c r="N109" s="63">
        <v>409.0</v>
      </c>
      <c r="O109" s="48" t="s">
        <v>330</v>
      </c>
      <c r="P109" s="63">
        <v>18.0</v>
      </c>
      <c r="Q109" s="48" t="s">
        <v>330</v>
      </c>
      <c r="R109" s="48" t="s">
        <v>1047</v>
      </c>
      <c r="S109" s="63">
        <v>1.0</v>
      </c>
      <c r="T109" s="48" t="s">
        <v>1117</v>
      </c>
      <c r="U109" s="48" t="s">
        <v>1665</v>
      </c>
      <c r="W109" s="48" t="s">
        <v>330</v>
      </c>
      <c r="X109" s="68"/>
      <c r="Y109" s="48" t="s">
        <v>1666</v>
      </c>
      <c r="Z109" s="48" t="s">
        <v>330</v>
      </c>
      <c r="AA109" s="48" t="s">
        <v>1667</v>
      </c>
      <c r="AB109" s="48" t="s">
        <v>1668</v>
      </c>
      <c r="AC109" s="48" t="s">
        <v>330</v>
      </c>
      <c r="AD109" s="48" t="s">
        <v>330</v>
      </c>
      <c r="AE109" s="48"/>
      <c r="AF109" s="48"/>
    </row>
    <row r="110">
      <c r="A110" s="63">
        <v>1974.0</v>
      </c>
      <c r="B110" s="48" t="s">
        <v>1669</v>
      </c>
      <c r="C110" s="48" t="s">
        <v>1293</v>
      </c>
      <c r="D110" s="48" t="s">
        <v>1670</v>
      </c>
      <c r="E110" s="63">
        <v>2016.0</v>
      </c>
      <c r="F110" s="48" t="s">
        <v>75</v>
      </c>
      <c r="G110" s="48" t="s">
        <v>997</v>
      </c>
      <c r="H110" s="48"/>
      <c r="I110" s="48" t="s">
        <v>1031</v>
      </c>
      <c r="J110" s="63">
        <v>3.0</v>
      </c>
      <c r="K110" s="63">
        <v>2.0</v>
      </c>
      <c r="L110" s="68"/>
      <c r="M110" s="63">
        <v>493.0</v>
      </c>
      <c r="N110" s="63">
        <v>522.0</v>
      </c>
      <c r="O110" s="48" t="s">
        <v>330</v>
      </c>
      <c r="P110" s="63">
        <v>19.0</v>
      </c>
      <c r="Q110" s="63">
        <v>1.0</v>
      </c>
      <c r="R110" s="48" t="s">
        <v>1012</v>
      </c>
      <c r="S110" s="68"/>
      <c r="T110" s="68"/>
      <c r="U110" s="48" t="s">
        <v>1671</v>
      </c>
      <c r="W110" s="66" t="s">
        <v>1672</v>
      </c>
      <c r="Y110" s="48" t="s">
        <v>1003</v>
      </c>
      <c r="Z110" s="48" t="s">
        <v>1004</v>
      </c>
      <c r="AA110" s="68"/>
      <c r="AB110" s="48" t="s">
        <v>1005</v>
      </c>
      <c r="AC110" s="48" t="s">
        <v>1673</v>
      </c>
      <c r="AE110" s="48"/>
      <c r="AF110" s="48"/>
    </row>
    <row r="111">
      <c r="A111" s="63">
        <v>3275.0</v>
      </c>
      <c r="B111" s="48" t="s">
        <v>220</v>
      </c>
      <c r="C111" s="73">
        <v>5.58E10</v>
      </c>
      <c r="D111" s="48" t="s">
        <v>1674</v>
      </c>
      <c r="E111" s="63">
        <v>2010.0</v>
      </c>
      <c r="F111" s="48" t="s">
        <v>123</v>
      </c>
      <c r="G111" s="48" t="s">
        <v>997</v>
      </c>
      <c r="H111" s="48"/>
      <c r="I111" s="48" t="s">
        <v>1129</v>
      </c>
      <c r="J111" s="63">
        <v>1.0</v>
      </c>
      <c r="K111" s="63">
        <v>1.0</v>
      </c>
      <c r="L111" s="68"/>
      <c r="M111" s="63">
        <v>21.0</v>
      </c>
      <c r="N111" s="63">
        <v>32.0</v>
      </c>
      <c r="O111" s="48" t="s">
        <v>330</v>
      </c>
      <c r="P111" s="63">
        <v>11.0</v>
      </c>
      <c r="Q111" s="48" t="s">
        <v>330</v>
      </c>
      <c r="R111" s="48" t="s">
        <v>1047</v>
      </c>
      <c r="S111" s="63">
        <v>1.0</v>
      </c>
      <c r="T111" s="48" t="s">
        <v>1012</v>
      </c>
      <c r="U111" s="48" t="s">
        <v>1675</v>
      </c>
      <c r="W111" s="66" t="s">
        <v>1676</v>
      </c>
      <c r="Y111" s="48" t="s">
        <v>1003</v>
      </c>
      <c r="Z111" s="48" t="s">
        <v>1004</v>
      </c>
      <c r="AA111" s="68"/>
      <c r="AB111" s="48" t="s">
        <v>1005</v>
      </c>
      <c r="AC111" s="48" t="s">
        <v>1677</v>
      </c>
      <c r="AE111" s="48"/>
      <c r="AF111" s="48"/>
    </row>
    <row r="112">
      <c r="A112" s="48">
        <v>1186.0</v>
      </c>
      <c r="B112" s="48" t="s">
        <v>674</v>
      </c>
      <c r="C112" s="48" t="s">
        <v>1678</v>
      </c>
      <c r="D112" s="48" t="s">
        <v>1679</v>
      </c>
      <c r="E112" s="48">
        <v>2018.0</v>
      </c>
      <c r="F112" s="48" t="s">
        <v>566</v>
      </c>
      <c r="G112" s="48" t="s">
        <v>997</v>
      </c>
      <c r="H112" s="48"/>
      <c r="I112" s="48" t="s">
        <v>1267</v>
      </c>
      <c r="J112" s="48">
        <v>146.0</v>
      </c>
      <c r="K112" s="48"/>
      <c r="L112" s="48"/>
      <c r="M112" s="48">
        <v>520.0</v>
      </c>
      <c r="N112" s="48">
        <v>535.0</v>
      </c>
      <c r="O112" s="48" t="s">
        <v>330</v>
      </c>
      <c r="P112" s="48">
        <v>3.0</v>
      </c>
      <c r="Q112" s="48">
        <v>1.0</v>
      </c>
      <c r="R112" s="48" t="s">
        <v>1197</v>
      </c>
      <c r="S112" s="48"/>
      <c r="T112" s="48"/>
      <c r="U112" s="48" t="s">
        <v>1680</v>
      </c>
      <c r="V112" s="48"/>
      <c r="W112" s="66" t="s">
        <v>1681</v>
      </c>
      <c r="X112" s="48"/>
      <c r="Y112" s="48" t="s">
        <v>1003</v>
      </c>
      <c r="Z112" s="48" t="s">
        <v>1004</v>
      </c>
      <c r="AA112" s="48" t="s">
        <v>1042</v>
      </c>
      <c r="AB112" s="48" t="s">
        <v>1005</v>
      </c>
      <c r="AC112" s="48" t="s">
        <v>1682</v>
      </c>
      <c r="AD112" s="48"/>
      <c r="AE112" s="48"/>
      <c r="AF112" s="48"/>
    </row>
    <row r="113">
      <c r="A113" s="63">
        <v>1150.0</v>
      </c>
      <c r="B113" s="48" t="s">
        <v>1683</v>
      </c>
      <c r="C113" s="48" t="s">
        <v>1684</v>
      </c>
      <c r="D113" s="48" t="s">
        <v>1685</v>
      </c>
      <c r="E113" s="63">
        <v>2018.0</v>
      </c>
      <c r="F113" s="48" t="s">
        <v>86</v>
      </c>
      <c r="G113" s="48" t="s">
        <v>1065</v>
      </c>
      <c r="H113" s="48" t="s">
        <v>1432</v>
      </c>
      <c r="I113" s="48" t="s">
        <v>1686</v>
      </c>
      <c r="J113" s="63">
        <v>557.0</v>
      </c>
      <c r="K113" s="63">
        <v>7706.0</v>
      </c>
      <c r="L113" s="68"/>
      <c r="M113" s="63">
        <v>549.0</v>
      </c>
      <c r="N113" s="63">
        <v>553.0</v>
      </c>
      <c r="O113" s="48" t="s">
        <v>330</v>
      </c>
      <c r="P113" s="63">
        <v>59.0</v>
      </c>
      <c r="Q113" s="63">
        <v>1.0</v>
      </c>
      <c r="R113" s="48" t="s">
        <v>1197</v>
      </c>
      <c r="S113" s="68"/>
      <c r="T113" s="68"/>
      <c r="U113" s="48" t="s">
        <v>1687</v>
      </c>
      <c r="W113" s="66" t="s">
        <v>1688</v>
      </c>
      <c r="Y113" s="48" t="s">
        <v>1003</v>
      </c>
      <c r="Z113" s="48" t="s">
        <v>1004</v>
      </c>
      <c r="AA113" s="68"/>
      <c r="AB113" s="48" t="s">
        <v>1005</v>
      </c>
      <c r="AC113" s="48" t="s">
        <v>1689</v>
      </c>
      <c r="AE113" s="48"/>
      <c r="AF113" s="48"/>
    </row>
    <row r="114">
      <c r="A114" s="63">
        <v>3434.0</v>
      </c>
      <c r="B114" s="48" t="s">
        <v>1690</v>
      </c>
      <c r="C114" s="48" t="s">
        <v>1691</v>
      </c>
      <c r="D114" s="48" t="s">
        <v>1692</v>
      </c>
      <c r="E114" s="63">
        <v>2008.0</v>
      </c>
      <c r="F114" s="48" t="s">
        <v>104</v>
      </c>
      <c r="G114" s="48" t="s">
        <v>1065</v>
      </c>
      <c r="H114" s="48" t="s">
        <v>1693</v>
      </c>
      <c r="I114" s="48" t="s">
        <v>1085</v>
      </c>
      <c r="J114" s="63">
        <v>89.0</v>
      </c>
      <c r="K114" s="81">
        <v>43832.0</v>
      </c>
      <c r="L114" s="68"/>
      <c r="M114" s="63">
        <v>125.0</v>
      </c>
      <c r="N114" s="63">
        <v>141.0</v>
      </c>
      <c r="O114" s="48" t="s">
        <v>330</v>
      </c>
      <c r="P114" s="63">
        <v>35.0</v>
      </c>
      <c r="Q114" s="63">
        <v>1.0</v>
      </c>
      <c r="R114" s="48" t="s">
        <v>1047</v>
      </c>
      <c r="S114" s="68"/>
      <c r="T114" s="68"/>
      <c r="U114" s="48" t="s">
        <v>1694</v>
      </c>
      <c r="W114" s="66" t="s">
        <v>1695</v>
      </c>
      <c r="Y114" s="48" t="s">
        <v>1003</v>
      </c>
      <c r="Z114" s="48" t="s">
        <v>1004</v>
      </c>
      <c r="AA114" s="68"/>
      <c r="AB114" s="48" t="s">
        <v>1005</v>
      </c>
      <c r="AC114" s="48" t="s">
        <v>1696</v>
      </c>
      <c r="AE114" s="48"/>
      <c r="AF114" s="48"/>
    </row>
    <row r="115">
      <c r="A115" s="63">
        <v>368.0</v>
      </c>
      <c r="B115" s="48" t="s">
        <v>914</v>
      </c>
      <c r="C115" s="48" t="s">
        <v>1697</v>
      </c>
      <c r="D115" s="48" t="s">
        <v>1698</v>
      </c>
      <c r="E115" s="63">
        <v>2020.0</v>
      </c>
      <c r="F115" s="48" t="s">
        <v>879</v>
      </c>
      <c r="G115" s="48"/>
      <c r="H115" s="48"/>
      <c r="I115" s="48" t="s">
        <v>1597</v>
      </c>
      <c r="L115" s="68"/>
      <c r="M115" s="68"/>
      <c r="N115" s="68"/>
      <c r="O115" s="48" t="s">
        <v>330</v>
      </c>
      <c r="P115" s="48" t="s">
        <v>330</v>
      </c>
      <c r="Q115" s="63">
        <v>1.0</v>
      </c>
      <c r="R115" s="48" t="s">
        <v>1012</v>
      </c>
      <c r="S115" s="68"/>
      <c r="T115" s="68"/>
      <c r="U115" s="48" t="s">
        <v>1699</v>
      </c>
      <c r="W115" s="66" t="s">
        <v>1700</v>
      </c>
      <c r="Y115" s="48" t="s">
        <v>1003</v>
      </c>
      <c r="Z115" s="48" t="s">
        <v>1111</v>
      </c>
      <c r="AB115" s="48" t="s">
        <v>1005</v>
      </c>
      <c r="AC115" s="48" t="s">
        <v>1701</v>
      </c>
      <c r="AE115" s="48"/>
      <c r="AF115" s="48"/>
    </row>
    <row r="116">
      <c r="A116" s="63">
        <v>3367.0</v>
      </c>
      <c r="B116" s="48" t="s">
        <v>1702</v>
      </c>
      <c r="C116" s="48" t="s">
        <v>1703</v>
      </c>
      <c r="D116" s="48" t="s">
        <v>1704</v>
      </c>
      <c r="E116" s="63">
        <v>2009.0</v>
      </c>
      <c r="F116" s="48" t="s">
        <v>566</v>
      </c>
      <c r="G116" s="48"/>
      <c r="H116" s="48"/>
      <c r="I116" s="48" t="s">
        <v>1393</v>
      </c>
      <c r="J116" s="63">
        <v>37.0</v>
      </c>
      <c r="K116" s="63">
        <v>4.0</v>
      </c>
      <c r="L116" s="68"/>
      <c r="M116" s="63">
        <v>1395.0</v>
      </c>
      <c r="N116" s="63">
        <v>1403.0</v>
      </c>
      <c r="O116" s="48" t="s">
        <v>330</v>
      </c>
      <c r="P116" s="63">
        <v>87.0</v>
      </c>
      <c r="Q116" s="63">
        <v>1.0</v>
      </c>
      <c r="R116" s="48" t="s">
        <v>1047</v>
      </c>
      <c r="S116" s="68"/>
      <c r="T116" s="68"/>
      <c r="U116" s="48" t="s">
        <v>1705</v>
      </c>
      <c r="W116" s="66" t="s">
        <v>1706</v>
      </c>
      <c r="Y116" s="48" t="s">
        <v>1003</v>
      </c>
      <c r="Z116" s="48" t="s">
        <v>1004</v>
      </c>
      <c r="AA116" s="68"/>
      <c r="AB116" s="48" t="s">
        <v>1005</v>
      </c>
      <c r="AC116" s="48" t="s">
        <v>1707</v>
      </c>
      <c r="AE116" s="48"/>
      <c r="AF116" s="48"/>
    </row>
    <row r="117">
      <c r="A117" s="63">
        <v>2282.0</v>
      </c>
      <c r="B117" s="48" t="s">
        <v>1708</v>
      </c>
      <c r="C117" s="48" t="s">
        <v>1709</v>
      </c>
      <c r="D117" s="48" t="s">
        <v>1710</v>
      </c>
      <c r="E117" s="63">
        <v>2015.0</v>
      </c>
      <c r="F117" s="48" t="s">
        <v>123</v>
      </c>
      <c r="G117" s="48" t="s">
        <v>1065</v>
      </c>
      <c r="H117" s="79" t="s">
        <v>1711</v>
      </c>
      <c r="I117" s="48" t="s">
        <v>1712</v>
      </c>
      <c r="J117" s="63">
        <v>144.0</v>
      </c>
      <c r="K117" s="68"/>
      <c r="L117" s="68"/>
      <c r="M117" s="63">
        <v>241.0</v>
      </c>
      <c r="N117" s="63">
        <v>249.0</v>
      </c>
      <c r="O117" s="48" t="s">
        <v>330</v>
      </c>
      <c r="P117" s="63">
        <v>53.0</v>
      </c>
      <c r="Q117" s="63">
        <v>1.0</v>
      </c>
      <c r="R117" s="48" t="s">
        <v>1012</v>
      </c>
      <c r="S117" s="68"/>
      <c r="T117" s="68"/>
      <c r="U117" s="48" t="s">
        <v>1713</v>
      </c>
      <c r="W117" s="66" t="s">
        <v>1714</v>
      </c>
      <c r="Y117" s="48" t="s">
        <v>1003</v>
      </c>
      <c r="Z117" s="48" t="s">
        <v>1004</v>
      </c>
      <c r="AA117" s="68"/>
      <c r="AB117" s="48" t="s">
        <v>1005</v>
      </c>
      <c r="AC117" s="48" t="s">
        <v>1715</v>
      </c>
      <c r="AE117" s="48"/>
      <c r="AF117" s="48"/>
    </row>
    <row r="118">
      <c r="A118" s="63">
        <v>949.0</v>
      </c>
      <c r="B118" s="48" t="s">
        <v>1716</v>
      </c>
      <c r="C118" s="48" t="s">
        <v>1717</v>
      </c>
      <c r="D118" s="48" t="s">
        <v>1718</v>
      </c>
      <c r="E118" s="63">
        <v>2018.0</v>
      </c>
      <c r="F118" s="48" t="s">
        <v>86</v>
      </c>
      <c r="G118" s="48" t="s">
        <v>1065</v>
      </c>
      <c r="H118" s="48" t="s">
        <v>1719</v>
      </c>
      <c r="I118" s="48" t="s">
        <v>1261</v>
      </c>
      <c r="J118" s="63">
        <v>23.0</v>
      </c>
      <c r="K118" s="63">
        <v>6.0</v>
      </c>
      <c r="L118" s="68"/>
      <c r="M118" s="63">
        <v>611.0</v>
      </c>
      <c r="N118" s="63">
        <v>626.0</v>
      </c>
      <c r="O118" s="48" t="s">
        <v>330</v>
      </c>
      <c r="P118" s="63">
        <v>1.0</v>
      </c>
      <c r="Q118" s="63">
        <v>1.0</v>
      </c>
      <c r="R118" s="48" t="s">
        <v>1012</v>
      </c>
      <c r="S118" s="68"/>
      <c r="T118" s="68"/>
      <c r="U118" s="48" t="s">
        <v>1720</v>
      </c>
      <c r="W118" s="66" t="s">
        <v>1721</v>
      </c>
      <c r="Y118" s="48" t="s">
        <v>1003</v>
      </c>
      <c r="Z118" s="48" t="s">
        <v>1004</v>
      </c>
      <c r="AA118" s="68"/>
      <c r="AB118" s="48" t="s">
        <v>1005</v>
      </c>
      <c r="AC118" s="48" t="s">
        <v>1722</v>
      </c>
      <c r="AE118" s="48"/>
      <c r="AF118" s="48"/>
    </row>
    <row r="119">
      <c r="A119" s="63">
        <v>2014.0</v>
      </c>
      <c r="B119" s="48" t="s">
        <v>1723</v>
      </c>
      <c r="C119" s="48" t="s">
        <v>1724</v>
      </c>
      <c r="D119" s="48" t="s">
        <v>1725</v>
      </c>
      <c r="E119" s="63">
        <v>2016.0</v>
      </c>
      <c r="F119" s="48" t="s">
        <v>879</v>
      </c>
      <c r="G119" s="48"/>
      <c r="H119" s="48"/>
      <c r="I119" s="48" t="s">
        <v>1712</v>
      </c>
      <c r="J119" s="63">
        <v>167.0</v>
      </c>
      <c r="K119" s="68"/>
      <c r="L119" s="68"/>
      <c r="M119" s="63">
        <v>34.0</v>
      </c>
      <c r="N119" s="63">
        <v>43.0</v>
      </c>
      <c r="O119" s="48" t="s">
        <v>330</v>
      </c>
      <c r="P119" s="63">
        <v>23.0</v>
      </c>
      <c r="Q119" s="63">
        <v>1.0</v>
      </c>
      <c r="R119" s="48" t="s">
        <v>1012</v>
      </c>
      <c r="S119" s="68"/>
      <c r="T119" s="68"/>
      <c r="U119" s="48" t="s">
        <v>1726</v>
      </c>
      <c r="W119" s="66" t="s">
        <v>1727</v>
      </c>
      <c r="Y119" s="48" t="s">
        <v>1003</v>
      </c>
      <c r="Z119" s="48" t="s">
        <v>1004</v>
      </c>
      <c r="AA119" s="68"/>
      <c r="AB119" s="48" t="s">
        <v>1005</v>
      </c>
      <c r="AC119" s="48" t="s">
        <v>1728</v>
      </c>
      <c r="AE119" s="48"/>
      <c r="AF119" s="48"/>
    </row>
    <row r="120">
      <c r="A120" s="48">
        <v>334.0</v>
      </c>
      <c r="B120" s="48" t="s">
        <v>1729</v>
      </c>
      <c r="C120" s="48" t="s">
        <v>1730</v>
      </c>
      <c r="D120" s="48" t="s">
        <v>1731</v>
      </c>
      <c r="E120" s="48">
        <v>2020.0</v>
      </c>
      <c r="F120" s="48" t="s">
        <v>566</v>
      </c>
      <c r="G120" s="48" t="s">
        <v>1065</v>
      </c>
      <c r="H120" s="48" t="s">
        <v>1732</v>
      </c>
      <c r="I120" s="48" t="s">
        <v>1733</v>
      </c>
      <c r="J120" s="48">
        <v>44.0</v>
      </c>
      <c r="K120" s="48">
        <v>1.0</v>
      </c>
      <c r="L120" s="48"/>
      <c r="M120" s="48">
        <v>29.0</v>
      </c>
      <c r="N120" s="48">
        <v>34.0</v>
      </c>
      <c r="O120" s="48" t="s">
        <v>330</v>
      </c>
      <c r="P120" s="48">
        <v>1.0</v>
      </c>
      <c r="Q120" s="48">
        <v>1.0</v>
      </c>
      <c r="R120" s="48" t="s">
        <v>1012</v>
      </c>
      <c r="S120" s="48"/>
      <c r="T120" s="48"/>
      <c r="U120" s="48" t="s">
        <v>1734</v>
      </c>
      <c r="V120" s="48"/>
      <c r="W120" s="66" t="s">
        <v>1735</v>
      </c>
      <c r="X120" s="48"/>
      <c r="Y120" s="48" t="s">
        <v>1003</v>
      </c>
      <c r="Z120" s="48" t="s">
        <v>1004</v>
      </c>
      <c r="AA120" s="48"/>
      <c r="AB120" s="48" t="s">
        <v>1005</v>
      </c>
      <c r="AC120" s="48" t="s">
        <v>1736</v>
      </c>
      <c r="AD120" s="48"/>
      <c r="AE120" s="48"/>
      <c r="AF120" s="48"/>
    </row>
    <row r="121">
      <c r="A121" s="63">
        <v>2202.0</v>
      </c>
      <c r="B121" s="48" t="s">
        <v>488</v>
      </c>
      <c r="C121" s="48" t="s">
        <v>1737</v>
      </c>
      <c r="D121" s="48" t="s">
        <v>1738</v>
      </c>
      <c r="E121" s="63">
        <v>2015.0</v>
      </c>
      <c r="F121" s="48" t="s">
        <v>104</v>
      </c>
      <c r="G121" s="48" t="s">
        <v>997</v>
      </c>
      <c r="H121" s="48"/>
      <c r="I121" s="48" t="s">
        <v>1085</v>
      </c>
      <c r="J121" s="63">
        <v>132.0</v>
      </c>
      <c r="K121" s="63">
        <v>4.0</v>
      </c>
      <c r="L121" s="68"/>
      <c r="M121" s="63">
        <v>519.0</v>
      </c>
      <c r="N121" s="63">
        <v>529.0</v>
      </c>
      <c r="O121" s="48" t="s">
        <v>330</v>
      </c>
      <c r="P121" s="63">
        <v>4.0</v>
      </c>
      <c r="Q121" s="63">
        <v>1.0</v>
      </c>
      <c r="R121" s="48" t="s">
        <v>1012</v>
      </c>
      <c r="S121" s="68"/>
      <c r="T121" s="68"/>
      <c r="U121" s="48" t="s">
        <v>1739</v>
      </c>
      <c r="W121" s="66" t="s">
        <v>1740</v>
      </c>
      <c r="Y121" s="48" t="s">
        <v>1003</v>
      </c>
      <c r="Z121" s="48" t="s">
        <v>1004</v>
      </c>
      <c r="AA121" s="68"/>
      <c r="AB121" s="48" t="s">
        <v>1005</v>
      </c>
      <c r="AC121" s="48" t="s">
        <v>1741</v>
      </c>
      <c r="AE121" s="48"/>
      <c r="AF121" s="48"/>
    </row>
    <row r="122">
      <c r="A122" s="63">
        <v>1285.0</v>
      </c>
      <c r="B122" s="48" t="s">
        <v>785</v>
      </c>
      <c r="C122" s="48" t="s">
        <v>1742</v>
      </c>
      <c r="D122" s="48" t="s">
        <v>1743</v>
      </c>
      <c r="E122" s="63">
        <v>2018.0</v>
      </c>
      <c r="F122" s="48" t="s">
        <v>86</v>
      </c>
      <c r="G122" s="48" t="s">
        <v>997</v>
      </c>
      <c r="H122" s="48"/>
      <c r="I122" s="48" t="s">
        <v>1631</v>
      </c>
      <c r="J122" s="63">
        <v>51.0</v>
      </c>
      <c r="K122" s="63">
        <v>5.0</v>
      </c>
      <c r="L122" s="68"/>
      <c r="M122" s="63">
        <v>120.0</v>
      </c>
      <c r="N122" s="63">
        <v>125.0</v>
      </c>
      <c r="O122" s="48" t="s">
        <v>330</v>
      </c>
      <c r="P122" s="48" t="s">
        <v>330</v>
      </c>
      <c r="Q122" s="63">
        <v>1.0</v>
      </c>
      <c r="R122" s="48" t="s">
        <v>1012</v>
      </c>
      <c r="S122" s="68"/>
      <c r="T122" s="68"/>
      <c r="U122" s="48" t="s">
        <v>1744</v>
      </c>
      <c r="W122" s="66" t="s">
        <v>1745</v>
      </c>
      <c r="Y122" s="48" t="s">
        <v>1003</v>
      </c>
      <c r="Z122" s="48" t="s">
        <v>1004</v>
      </c>
      <c r="AA122" s="48" t="s">
        <v>1042</v>
      </c>
      <c r="AB122" s="48" t="s">
        <v>1005</v>
      </c>
      <c r="AC122" s="48" t="s">
        <v>1746</v>
      </c>
      <c r="AE122" s="48"/>
      <c r="AF122" s="48"/>
    </row>
    <row r="123">
      <c r="A123" s="63">
        <v>1298.0</v>
      </c>
      <c r="B123" s="48" t="s">
        <v>1747</v>
      </c>
      <c r="C123" s="48" t="s">
        <v>1748</v>
      </c>
      <c r="D123" s="48" t="s">
        <v>1749</v>
      </c>
      <c r="E123" s="63">
        <v>2018.0</v>
      </c>
      <c r="F123" s="48" t="s">
        <v>75</v>
      </c>
      <c r="G123" s="48" t="s">
        <v>1065</v>
      </c>
      <c r="H123" s="48" t="s">
        <v>1750</v>
      </c>
      <c r="I123" s="48" t="s">
        <v>1038</v>
      </c>
      <c r="J123" s="63">
        <v>87.0</v>
      </c>
      <c r="K123" s="68"/>
      <c r="L123" s="68"/>
      <c r="M123" s="63">
        <v>52.0</v>
      </c>
      <c r="N123" s="63">
        <v>71.0</v>
      </c>
      <c r="O123" s="48" t="s">
        <v>330</v>
      </c>
      <c r="P123" s="63">
        <v>14.0</v>
      </c>
      <c r="Q123" s="63">
        <v>1.0</v>
      </c>
      <c r="R123" s="48" t="s">
        <v>1012</v>
      </c>
      <c r="S123" s="68"/>
      <c r="T123" s="68"/>
      <c r="U123" s="48" t="s">
        <v>1751</v>
      </c>
      <c r="W123" s="66" t="s">
        <v>1752</v>
      </c>
      <c r="Y123" s="48" t="s">
        <v>1003</v>
      </c>
      <c r="Z123" s="48" t="s">
        <v>1004</v>
      </c>
      <c r="AA123" s="68"/>
      <c r="AB123" s="48" t="s">
        <v>1005</v>
      </c>
      <c r="AC123" s="48" t="s">
        <v>1753</v>
      </c>
      <c r="AE123" s="48"/>
      <c r="AF123" s="48"/>
    </row>
    <row r="124">
      <c r="A124" s="63">
        <v>479.0</v>
      </c>
      <c r="B124" s="48" t="s">
        <v>1754</v>
      </c>
      <c r="C124" s="48" t="s">
        <v>1755</v>
      </c>
      <c r="D124" s="48" t="s">
        <v>1756</v>
      </c>
      <c r="E124" s="63">
        <v>2019.0</v>
      </c>
      <c r="F124" s="48" t="s">
        <v>879</v>
      </c>
      <c r="G124" s="48"/>
      <c r="H124" s="48"/>
      <c r="I124" s="48" t="s">
        <v>1757</v>
      </c>
      <c r="J124" s="63">
        <v>48.0</v>
      </c>
      <c r="K124" s="63">
        <v>11.0</v>
      </c>
      <c r="L124" s="68"/>
      <c r="M124" s="63">
        <v>1304.0</v>
      </c>
      <c r="N124" s="63">
        <v>1313.0</v>
      </c>
      <c r="O124" s="48" t="s">
        <v>330</v>
      </c>
      <c r="P124" s="63">
        <v>3.0</v>
      </c>
      <c r="Q124" s="63">
        <v>1.0</v>
      </c>
      <c r="R124" s="48" t="s">
        <v>1012</v>
      </c>
      <c r="S124" s="68"/>
      <c r="T124" s="68"/>
      <c r="U124" s="48" t="s">
        <v>1758</v>
      </c>
      <c r="W124" s="66" t="s">
        <v>1759</v>
      </c>
      <c r="Y124" s="48" t="s">
        <v>1003</v>
      </c>
      <c r="Z124" s="48" t="s">
        <v>1004</v>
      </c>
      <c r="AA124" s="48" t="s">
        <v>1042</v>
      </c>
      <c r="AB124" s="48" t="s">
        <v>1005</v>
      </c>
      <c r="AC124" s="48" t="s">
        <v>1760</v>
      </c>
      <c r="AE124" s="48"/>
      <c r="AF124" s="48"/>
    </row>
    <row r="125">
      <c r="A125" s="63">
        <v>2240.0</v>
      </c>
      <c r="B125" s="48" t="s">
        <v>1761</v>
      </c>
      <c r="C125" s="48" t="s">
        <v>1762</v>
      </c>
      <c r="D125" s="48" t="s">
        <v>1763</v>
      </c>
      <c r="E125" s="63">
        <v>2015.0</v>
      </c>
      <c r="F125" s="48" t="s">
        <v>75</v>
      </c>
      <c r="G125" s="48" t="s">
        <v>1065</v>
      </c>
      <c r="H125" s="48" t="s">
        <v>1764</v>
      </c>
      <c r="I125" s="48" t="s">
        <v>1267</v>
      </c>
      <c r="J125" s="63">
        <v>116.0</v>
      </c>
      <c r="K125" s="68"/>
      <c r="L125" s="68"/>
      <c r="M125" s="63">
        <v>354.0</v>
      </c>
      <c r="N125" s="63">
        <v>361.0</v>
      </c>
      <c r="O125" s="48" t="s">
        <v>330</v>
      </c>
      <c r="P125" s="63">
        <v>6.0</v>
      </c>
      <c r="Q125" s="63">
        <v>1.0</v>
      </c>
      <c r="R125" s="48" t="s">
        <v>1012</v>
      </c>
      <c r="S125" s="68"/>
      <c r="T125" s="68"/>
      <c r="U125" s="48" t="s">
        <v>1765</v>
      </c>
      <c r="W125" s="66" t="s">
        <v>1766</v>
      </c>
      <c r="Y125" s="48" t="s">
        <v>1003</v>
      </c>
      <c r="Z125" s="48" t="s">
        <v>1004</v>
      </c>
      <c r="AA125" s="68"/>
      <c r="AB125" s="48" t="s">
        <v>1005</v>
      </c>
      <c r="AC125" s="48" t="s">
        <v>1767</v>
      </c>
      <c r="AE125" s="48"/>
      <c r="AF125" s="48"/>
    </row>
    <row r="126">
      <c r="A126" s="63">
        <v>1394.0</v>
      </c>
      <c r="B126" s="48" t="s">
        <v>433</v>
      </c>
      <c r="C126" s="48" t="s">
        <v>1768</v>
      </c>
      <c r="D126" s="48" t="s">
        <v>1769</v>
      </c>
      <c r="E126" s="63">
        <v>2017.0</v>
      </c>
      <c r="F126" s="48" t="s">
        <v>75</v>
      </c>
      <c r="G126" s="48" t="s">
        <v>997</v>
      </c>
      <c r="H126" s="48"/>
      <c r="I126" s="48" t="s">
        <v>1066</v>
      </c>
      <c r="J126" s="63">
        <v>8.0</v>
      </c>
      <c r="K126" s="63">
        <v>1.0</v>
      </c>
      <c r="L126" s="63">
        <v>1607.0</v>
      </c>
      <c r="M126" s="68"/>
      <c r="N126" s="68"/>
      <c r="O126" s="48" t="s">
        <v>330</v>
      </c>
      <c r="P126" s="63">
        <v>27.0</v>
      </c>
      <c r="Q126" s="63">
        <v>1.0</v>
      </c>
      <c r="R126" s="48" t="s">
        <v>1012</v>
      </c>
      <c r="S126" s="68"/>
      <c r="T126" s="68"/>
      <c r="U126" s="48" t="s">
        <v>1770</v>
      </c>
      <c r="W126" s="66" t="s">
        <v>1771</v>
      </c>
      <c r="Y126" s="48" t="s">
        <v>1003</v>
      </c>
      <c r="Z126" s="48" t="s">
        <v>1004</v>
      </c>
      <c r="AA126" s="48" t="s">
        <v>1042</v>
      </c>
      <c r="AB126" s="48" t="s">
        <v>1005</v>
      </c>
      <c r="AC126" s="48" t="s">
        <v>1772</v>
      </c>
      <c r="AE126" s="48"/>
      <c r="AF126" s="48"/>
    </row>
    <row r="127">
      <c r="A127" s="63">
        <v>1466.0</v>
      </c>
      <c r="B127" s="48" t="s">
        <v>522</v>
      </c>
      <c r="C127" s="73">
        <v>7.01E9</v>
      </c>
      <c r="D127" s="48" t="s">
        <v>1773</v>
      </c>
      <c r="E127" s="63">
        <v>2017.0</v>
      </c>
      <c r="F127" s="48" t="s">
        <v>123</v>
      </c>
      <c r="G127" s="48" t="s">
        <v>1065</v>
      </c>
      <c r="H127" s="79" t="s">
        <v>1774</v>
      </c>
      <c r="I127" s="48" t="s">
        <v>1367</v>
      </c>
      <c r="J127" s="63">
        <v>84.0</v>
      </c>
      <c r="K127" s="63">
        <v>336.0</v>
      </c>
      <c r="L127" s="68"/>
      <c r="M127" s="63">
        <v>559.0</v>
      </c>
      <c r="N127" s="63">
        <v>586.0</v>
      </c>
      <c r="O127" s="48" t="s">
        <v>330</v>
      </c>
      <c r="P127" s="63">
        <v>4.0</v>
      </c>
      <c r="Q127" s="63">
        <v>1.0</v>
      </c>
      <c r="R127" s="48" t="s">
        <v>1012</v>
      </c>
      <c r="S127" s="68"/>
      <c r="T127" s="68"/>
      <c r="U127" s="48" t="s">
        <v>1775</v>
      </c>
      <c r="W127" s="66" t="s">
        <v>1776</v>
      </c>
      <c r="Y127" s="48" t="s">
        <v>1003</v>
      </c>
      <c r="Z127" s="48" t="s">
        <v>1004</v>
      </c>
      <c r="AA127" s="68"/>
      <c r="AB127" s="48" t="s">
        <v>1005</v>
      </c>
      <c r="AC127" s="48" t="s">
        <v>1777</v>
      </c>
      <c r="AE127" s="48"/>
      <c r="AF127" s="48"/>
    </row>
    <row r="128">
      <c r="A128" s="48">
        <v>3265.0</v>
      </c>
      <c r="B128" s="48" t="s">
        <v>508</v>
      </c>
      <c r="C128" s="48" t="s">
        <v>1310</v>
      </c>
      <c r="D128" s="48" t="s">
        <v>1778</v>
      </c>
      <c r="E128" s="48">
        <v>2010.0</v>
      </c>
      <c r="F128" s="48" t="s">
        <v>566</v>
      </c>
      <c r="G128" s="48" t="s">
        <v>997</v>
      </c>
      <c r="H128" s="48"/>
      <c r="I128" s="48" t="s">
        <v>1038</v>
      </c>
      <c r="J128" s="48">
        <v>60.0</v>
      </c>
      <c r="K128" s="48">
        <v>1.0</v>
      </c>
      <c r="L128" s="48"/>
      <c r="M128" s="48">
        <v>14.0</v>
      </c>
      <c r="N128" s="48">
        <v>20.0</v>
      </c>
      <c r="O128" s="48" t="s">
        <v>330</v>
      </c>
      <c r="P128" s="48">
        <v>50.0</v>
      </c>
      <c r="Q128" s="48" t="s">
        <v>330</v>
      </c>
      <c r="R128" s="48" t="s">
        <v>1047</v>
      </c>
      <c r="S128" s="48">
        <v>1.0</v>
      </c>
      <c r="T128" s="48" t="s">
        <v>1012</v>
      </c>
      <c r="U128" s="48" t="s">
        <v>1779</v>
      </c>
      <c r="V128" s="48"/>
      <c r="W128" s="66" t="s">
        <v>1780</v>
      </c>
      <c r="X128" s="48"/>
      <c r="Y128" s="48" t="s">
        <v>1003</v>
      </c>
      <c r="Z128" s="48" t="s">
        <v>1004</v>
      </c>
      <c r="AA128" s="48"/>
      <c r="AB128" s="48" t="s">
        <v>1005</v>
      </c>
      <c r="AC128" s="48" t="s">
        <v>1781</v>
      </c>
      <c r="AD128" s="48"/>
      <c r="AE128" s="48"/>
      <c r="AF128" s="48"/>
    </row>
    <row r="129">
      <c r="A129" s="63">
        <v>1569.0</v>
      </c>
      <c r="B129" s="48" t="s">
        <v>1782</v>
      </c>
      <c r="C129" s="48" t="s">
        <v>1783</v>
      </c>
      <c r="D129" s="48" t="s">
        <v>1784</v>
      </c>
      <c r="E129" s="63">
        <v>2017.0</v>
      </c>
      <c r="F129" s="48" t="s">
        <v>86</v>
      </c>
      <c r="G129" s="48" t="s">
        <v>1065</v>
      </c>
      <c r="H129" s="48" t="s">
        <v>1432</v>
      </c>
      <c r="I129" s="48" t="s">
        <v>1785</v>
      </c>
      <c r="J129" s="63">
        <v>98.0</v>
      </c>
      <c r="K129" s="63">
        <v>6.0</v>
      </c>
      <c r="L129" s="68"/>
      <c r="M129" s="63">
        <v>1199.0</v>
      </c>
      <c r="N129" s="63">
        <v>1216.0</v>
      </c>
      <c r="O129" s="48" t="s">
        <v>330</v>
      </c>
      <c r="P129" s="63">
        <v>9.0</v>
      </c>
      <c r="Q129" s="63">
        <v>1.0</v>
      </c>
      <c r="R129" s="48" t="s">
        <v>1012</v>
      </c>
      <c r="S129" s="68"/>
      <c r="T129" s="68"/>
      <c r="U129" s="48" t="s">
        <v>1786</v>
      </c>
      <c r="W129" s="66" t="s">
        <v>1787</v>
      </c>
      <c r="Y129" s="48" t="s">
        <v>1003</v>
      </c>
      <c r="Z129" s="48" t="s">
        <v>1004</v>
      </c>
      <c r="AA129" s="48" t="s">
        <v>1042</v>
      </c>
      <c r="AB129" s="48" t="s">
        <v>1005</v>
      </c>
      <c r="AC129" s="48" t="s">
        <v>1788</v>
      </c>
      <c r="AE129" s="48"/>
      <c r="AF129" s="48"/>
    </row>
    <row r="130">
      <c r="A130" s="63">
        <v>3090.0</v>
      </c>
      <c r="B130" s="48" t="s">
        <v>220</v>
      </c>
      <c r="C130" s="73">
        <v>5.58E10</v>
      </c>
      <c r="D130" s="48" t="s">
        <v>1789</v>
      </c>
      <c r="E130" s="63">
        <v>2012.0</v>
      </c>
      <c r="F130" s="48" t="s">
        <v>104</v>
      </c>
      <c r="G130" s="48" t="s">
        <v>1065</v>
      </c>
      <c r="H130" s="48" t="s">
        <v>1790</v>
      </c>
      <c r="I130" s="48" t="s">
        <v>1162</v>
      </c>
      <c r="J130" s="63">
        <v>53.0</v>
      </c>
      <c r="K130" s="63">
        <v>1.0</v>
      </c>
      <c r="L130" s="68"/>
      <c r="M130" s="63">
        <v>97.0</v>
      </c>
      <c r="N130" s="63">
        <v>116.0</v>
      </c>
      <c r="O130" s="48" t="s">
        <v>330</v>
      </c>
      <c r="P130" s="63">
        <v>40.0</v>
      </c>
      <c r="Q130" s="63">
        <v>1.0</v>
      </c>
      <c r="R130" s="48" t="s">
        <v>1047</v>
      </c>
      <c r="S130" s="68"/>
      <c r="T130" s="68"/>
      <c r="U130" s="48" t="s">
        <v>1791</v>
      </c>
      <c r="W130" s="66" t="s">
        <v>1792</v>
      </c>
      <c r="Y130" s="48" t="s">
        <v>1003</v>
      </c>
      <c r="Z130" s="48" t="s">
        <v>1004</v>
      </c>
      <c r="AA130" s="48" t="s">
        <v>1042</v>
      </c>
      <c r="AB130" s="48" t="s">
        <v>1005</v>
      </c>
      <c r="AC130" s="48" t="s">
        <v>1793</v>
      </c>
      <c r="AE130" s="48"/>
      <c r="AF130" s="48"/>
    </row>
    <row r="131">
      <c r="A131" s="63">
        <v>1952.0</v>
      </c>
      <c r="B131" s="48" t="s">
        <v>1794</v>
      </c>
      <c r="C131" s="48" t="s">
        <v>1795</v>
      </c>
      <c r="D131" s="48" t="s">
        <v>1796</v>
      </c>
      <c r="E131" s="63">
        <v>2016.0</v>
      </c>
      <c r="F131" s="48" t="s">
        <v>879</v>
      </c>
      <c r="G131" s="48"/>
      <c r="H131" s="48"/>
      <c r="I131" s="48" t="s">
        <v>1797</v>
      </c>
      <c r="J131" s="63">
        <v>19.0</v>
      </c>
      <c r="K131" s="68"/>
      <c r="L131" s="68"/>
      <c r="M131" s="63">
        <v>10.0</v>
      </c>
      <c r="N131" s="63">
        <v>22.0</v>
      </c>
      <c r="O131" s="48" t="s">
        <v>330</v>
      </c>
      <c r="P131" s="63">
        <v>4.0</v>
      </c>
      <c r="Q131" s="63">
        <v>1.0</v>
      </c>
      <c r="R131" s="48" t="s">
        <v>1012</v>
      </c>
      <c r="S131" s="68"/>
      <c r="T131" s="68"/>
      <c r="U131" s="48" t="s">
        <v>1798</v>
      </c>
      <c r="W131" s="66" t="s">
        <v>1799</v>
      </c>
      <c r="Y131" s="48" t="s">
        <v>1003</v>
      </c>
      <c r="Z131" s="48" t="s">
        <v>1004</v>
      </c>
      <c r="AA131" s="68"/>
      <c r="AB131" s="48" t="s">
        <v>1005</v>
      </c>
      <c r="AC131" s="48" t="s">
        <v>1800</v>
      </c>
      <c r="AE131" s="48"/>
      <c r="AF131" s="48"/>
    </row>
    <row r="132">
      <c r="A132" s="63">
        <v>2578.0</v>
      </c>
      <c r="B132" s="48" t="s">
        <v>454</v>
      </c>
      <c r="C132" s="48" t="s">
        <v>1801</v>
      </c>
      <c r="D132" s="48" t="s">
        <v>1802</v>
      </c>
      <c r="E132" s="63">
        <v>2014.0</v>
      </c>
      <c r="F132" s="48" t="s">
        <v>75</v>
      </c>
      <c r="G132" s="48" t="s">
        <v>997</v>
      </c>
      <c r="H132" s="48"/>
      <c r="I132" s="48" t="s">
        <v>1156</v>
      </c>
      <c r="J132" s="63">
        <v>69.0</v>
      </c>
      <c r="K132" s="68"/>
      <c r="L132" s="68"/>
      <c r="M132" s="63">
        <v>104.0</v>
      </c>
      <c r="N132" s="63">
        <v>125.0</v>
      </c>
      <c r="O132" s="48" t="s">
        <v>330</v>
      </c>
      <c r="P132" s="63">
        <v>37.0</v>
      </c>
      <c r="Q132" s="63">
        <v>1.0</v>
      </c>
      <c r="R132" s="48" t="s">
        <v>1012</v>
      </c>
      <c r="S132" s="68"/>
      <c r="T132" s="68"/>
      <c r="U132" s="48" t="s">
        <v>1803</v>
      </c>
      <c r="W132" s="66" t="s">
        <v>1804</v>
      </c>
      <c r="Y132" s="48" t="s">
        <v>1003</v>
      </c>
      <c r="Z132" s="48" t="s">
        <v>1004</v>
      </c>
      <c r="AA132" s="68"/>
      <c r="AB132" s="48" t="s">
        <v>1005</v>
      </c>
      <c r="AC132" s="48" t="s">
        <v>1805</v>
      </c>
      <c r="AE132" s="48"/>
      <c r="AF132" s="48"/>
    </row>
    <row r="133">
      <c r="A133" s="63">
        <v>811.0</v>
      </c>
      <c r="B133" s="48" t="s">
        <v>1806</v>
      </c>
      <c r="C133" s="48" t="s">
        <v>1807</v>
      </c>
      <c r="D133" s="48" t="s">
        <v>1808</v>
      </c>
      <c r="E133" s="63">
        <v>2019.0</v>
      </c>
      <c r="F133" s="48" t="s">
        <v>104</v>
      </c>
      <c r="G133" s="48" t="s">
        <v>997</v>
      </c>
      <c r="H133" s="48"/>
      <c r="I133" s="48" t="s">
        <v>1809</v>
      </c>
      <c r="J133" s="63">
        <v>179.0</v>
      </c>
      <c r="K133" s="68"/>
      <c r="L133" s="68"/>
      <c r="M133" s="63">
        <v>200.0</v>
      </c>
      <c r="N133" s="63">
        <v>239.0</v>
      </c>
      <c r="O133" s="48" t="s">
        <v>330</v>
      </c>
      <c r="P133" s="48" t="s">
        <v>330</v>
      </c>
      <c r="Q133" s="63">
        <v>1.0</v>
      </c>
      <c r="R133" s="48" t="s">
        <v>1012</v>
      </c>
      <c r="S133" s="68"/>
      <c r="T133" s="68"/>
      <c r="U133" s="48" t="s">
        <v>1810</v>
      </c>
      <c r="W133" s="66" t="s">
        <v>1811</v>
      </c>
      <c r="Y133" s="48" t="s">
        <v>1003</v>
      </c>
      <c r="Z133" s="48" t="s">
        <v>1004</v>
      </c>
      <c r="AA133" s="68"/>
      <c r="AB133" s="48" t="s">
        <v>1005</v>
      </c>
      <c r="AC133" s="48" t="s">
        <v>1812</v>
      </c>
      <c r="AE133" s="48"/>
      <c r="AF133" s="48"/>
    </row>
    <row r="134">
      <c r="A134" s="63">
        <v>763.0</v>
      </c>
      <c r="B134" s="48" t="s">
        <v>460</v>
      </c>
      <c r="C134" s="48" t="s">
        <v>1813</v>
      </c>
      <c r="D134" s="48" t="s">
        <v>1814</v>
      </c>
      <c r="E134" s="63">
        <v>2019.0</v>
      </c>
      <c r="F134" s="48" t="s">
        <v>75</v>
      </c>
      <c r="G134" s="48" t="s">
        <v>997</v>
      </c>
      <c r="H134" s="48"/>
      <c r="I134" s="48" t="s">
        <v>1815</v>
      </c>
      <c r="J134" s="63">
        <v>33.0</v>
      </c>
      <c r="K134" s="63">
        <v>1.0</v>
      </c>
      <c r="L134" s="68"/>
      <c r="M134" s="63">
        <v>21.0</v>
      </c>
      <c r="N134" s="63">
        <v>40.0</v>
      </c>
      <c r="O134" s="48" t="s">
        <v>330</v>
      </c>
      <c r="P134" s="63">
        <v>4.0</v>
      </c>
      <c r="Q134" s="63">
        <v>1.0</v>
      </c>
      <c r="R134" s="48" t="s">
        <v>1012</v>
      </c>
      <c r="S134" s="68"/>
      <c r="T134" s="68"/>
      <c r="U134" s="48" t="s">
        <v>1816</v>
      </c>
      <c r="W134" s="66" t="s">
        <v>1817</v>
      </c>
      <c r="Y134" s="48" t="s">
        <v>1003</v>
      </c>
      <c r="Z134" s="48" t="s">
        <v>1004</v>
      </c>
      <c r="AA134" s="68"/>
      <c r="AB134" s="48" t="s">
        <v>1005</v>
      </c>
      <c r="AC134" s="48" t="s">
        <v>1818</v>
      </c>
      <c r="AE134" s="48"/>
      <c r="AF134" s="48"/>
    </row>
    <row r="135">
      <c r="A135" s="63">
        <v>3679.0</v>
      </c>
      <c r="B135" s="48" t="s">
        <v>226</v>
      </c>
      <c r="C135" s="48" t="s">
        <v>1819</v>
      </c>
      <c r="D135" s="48" t="s">
        <v>1820</v>
      </c>
      <c r="E135" s="63">
        <v>2000.0</v>
      </c>
      <c r="F135" s="48" t="s">
        <v>123</v>
      </c>
      <c r="G135" s="48" t="s">
        <v>997</v>
      </c>
      <c r="H135" s="48"/>
      <c r="I135" s="48" t="s">
        <v>1038</v>
      </c>
      <c r="J135" s="63">
        <v>39.0</v>
      </c>
      <c r="K135" s="63">
        <v>1.0</v>
      </c>
      <c r="L135" s="68"/>
      <c r="M135" s="63">
        <v>1.0</v>
      </c>
      <c r="N135" s="63">
        <v>38.0</v>
      </c>
      <c r="O135" s="48" t="s">
        <v>330</v>
      </c>
      <c r="P135" s="63">
        <v>294.0</v>
      </c>
      <c r="Q135" s="63">
        <v>1.0</v>
      </c>
      <c r="R135" s="48" t="s">
        <v>1047</v>
      </c>
      <c r="S135" s="63">
        <v>1.0</v>
      </c>
      <c r="T135" s="48" t="s">
        <v>1117</v>
      </c>
      <c r="U135" s="48" t="s">
        <v>1821</v>
      </c>
      <c r="W135" s="66" t="s">
        <v>1822</v>
      </c>
      <c r="Y135" s="48" t="s">
        <v>1003</v>
      </c>
      <c r="Z135" s="48" t="s">
        <v>1004</v>
      </c>
      <c r="AA135" s="68"/>
      <c r="AB135" s="48" t="s">
        <v>1005</v>
      </c>
      <c r="AC135" s="48" t="s">
        <v>1823</v>
      </c>
      <c r="AE135" s="48"/>
      <c r="AF135" s="48"/>
    </row>
    <row r="136">
      <c r="A136" s="63">
        <v>2574.0</v>
      </c>
      <c r="B136" s="48" t="s">
        <v>1824</v>
      </c>
      <c r="C136" s="48" t="s">
        <v>1825</v>
      </c>
      <c r="D136" s="48" t="s">
        <v>1826</v>
      </c>
      <c r="E136" s="63">
        <v>2014.0</v>
      </c>
      <c r="F136" s="48" t="s">
        <v>879</v>
      </c>
      <c r="G136" s="48"/>
      <c r="H136" s="48"/>
      <c r="I136" s="48" t="s">
        <v>998</v>
      </c>
      <c r="J136" s="63">
        <v>4.0</v>
      </c>
      <c r="K136" s="63">
        <v>7.0</v>
      </c>
      <c r="L136" s="68"/>
      <c r="M136" s="63">
        <v>631.0</v>
      </c>
      <c r="N136" s="63">
        <v>636.0</v>
      </c>
      <c r="O136" s="48" t="s">
        <v>330</v>
      </c>
      <c r="P136" s="63">
        <v>34.0</v>
      </c>
      <c r="Q136" s="63">
        <v>1.0</v>
      </c>
      <c r="R136" s="48" t="s">
        <v>1012</v>
      </c>
      <c r="S136" s="68"/>
      <c r="T136" s="68"/>
      <c r="U136" s="48" t="s">
        <v>1827</v>
      </c>
      <c r="W136" s="66" t="s">
        <v>1828</v>
      </c>
      <c r="Y136" s="48" t="s">
        <v>1003</v>
      </c>
      <c r="Z136" s="48" t="s">
        <v>1004</v>
      </c>
      <c r="AA136" s="68"/>
      <c r="AB136" s="48" t="s">
        <v>1005</v>
      </c>
      <c r="AC136" s="48" t="s">
        <v>1829</v>
      </c>
      <c r="AE136" s="48"/>
      <c r="AF136" s="48"/>
    </row>
    <row r="137">
      <c r="A137" s="63">
        <v>697.0</v>
      </c>
      <c r="B137" s="48" t="s">
        <v>594</v>
      </c>
      <c r="C137" s="73">
        <v>3.52E10</v>
      </c>
      <c r="D137" s="48" t="s">
        <v>1830</v>
      </c>
      <c r="E137" s="63">
        <v>2019.0</v>
      </c>
      <c r="F137" s="48" t="s">
        <v>86</v>
      </c>
      <c r="G137" s="48" t="s">
        <v>997</v>
      </c>
      <c r="H137" s="48"/>
      <c r="I137" s="48" t="s">
        <v>1831</v>
      </c>
      <c r="J137" s="63">
        <v>124.0</v>
      </c>
      <c r="K137" s="63">
        <v>2.0</v>
      </c>
      <c r="L137" s="68"/>
      <c r="M137" s="63">
        <v>1.0</v>
      </c>
      <c r="N137" s="63">
        <v>39.0</v>
      </c>
      <c r="O137" s="48" t="s">
        <v>330</v>
      </c>
      <c r="P137" s="48" t="s">
        <v>330</v>
      </c>
      <c r="Q137" s="63">
        <v>1.0</v>
      </c>
      <c r="R137" s="48" t="s">
        <v>1140</v>
      </c>
      <c r="S137" s="68"/>
      <c r="T137" s="68"/>
      <c r="U137" s="48" t="s">
        <v>1832</v>
      </c>
      <c r="W137" s="66" t="s">
        <v>1833</v>
      </c>
      <c r="Y137" s="48" t="s">
        <v>1003</v>
      </c>
      <c r="Z137" s="48" t="s">
        <v>1004</v>
      </c>
      <c r="AA137" s="68"/>
      <c r="AB137" s="48" t="s">
        <v>1005</v>
      </c>
      <c r="AC137" s="48" t="s">
        <v>1834</v>
      </c>
      <c r="AE137" s="48"/>
      <c r="AF137" s="48"/>
    </row>
    <row r="138">
      <c r="A138" s="48">
        <v>40.0</v>
      </c>
      <c r="B138" s="48" t="s">
        <v>1371</v>
      </c>
      <c r="C138" s="48">
        <v>5.72E10</v>
      </c>
      <c r="D138" s="48" t="s">
        <v>1835</v>
      </c>
      <c r="E138" s="48">
        <v>2020.0</v>
      </c>
      <c r="F138" s="48" t="s">
        <v>566</v>
      </c>
      <c r="G138" s="48" t="s">
        <v>1065</v>
      </c>
      <c r="H138" s="48" t="s">
        <v>1836</v>
      </c>
      <c r="I138" s="48" t="s">
        <v>1393</v>
      </c>
      <c r="J138" s="48">
        <v>146.0</v>
      </c>
      <c r="K138" s="48"/>
      <c r="L138" s="48">
        <v>111809.0</v>
      </c>
      <c r="M138" s="48"/>
      <c r="N138" s="48"/>
      <c r="O138" s="48" t="s">
        <v>330</v>
      </c>
      <c r="P138" s="48" t="s">
        <v>330</v>
      </c>
      <c r="Q138" s="48">
        <v>1.0</v>
      </c>
      <c r="R138" s="48" t="s">
        <v>1039</v>
      </c>
      <c r="S138" s="48"/>
      <c r="T138" s="48"/>
      <c r="U138" s="48" t="s">
        <v>1837</v>
      </c>
      <c r="V138" s="48"/>
      <c r="W138" s="66" t="s">
        <v>1838</v>
      </c>
      <c r="X138" s="48"/>
      <c r="Y138" s="48" t="s">
        <v>1003</v>
      </c>
      <c r="Z138" s="48" t="s">
        <v>1004</v>
      </c>
      <c r="AA138" s="48"/>
      <c r="AB138" s="48" t="s">
        <v>1005</v>
      </c>
      <c r="AC138" s="48" t="s">
        <v>1839</v>
      </c>
      <c r="AD138" s="48"/>
      <c r="AE138" s="48"/>
      <c r="AF138" s="48"/>
    </row>
    <row r="139">
      <c r="A139" s="63">
        <v>1408.0</v>
      </c>
      <c r="B139" s="48" t="s">
        <v>1840</v>
      </c>
      <c r="C139" s="48" t="s">
        <v>1841</v>
      </c>
      <c r="D139" s="48" t="s">
        <v>1842</v>
      </c>
      <c r="E139" s="63">
        <v>2017.0</v>
      </c>
      <c r="F139" s="48" t="s">
        <v>104</v>
      </c>
      <c r="G139" s="48" t="s">
        <v>1065</v>
      </c>
      <c r="H139" s="48" t="s">
        <v>1843</v>
      </c>
      <c r="I139" s="48" t="s">
        <v>1844</v>
      </c>
      <c r="J139" s="63">
        <v>11.0</v>
      </c>
      <c r="K139" s="63">
        <v>4.0</v>
      </c>
      <c r="L139" s="63">
        <v>6998833.0</v>
      </c>
      <c r="M139" s="63">
        <v>2784.0</v>
      </c>
      <c r="N139" s="63">
        <v>2793.0</v>
      </c>
      <c r="O139" s="48" t="s">
        <v>330</v>
      </c>
      <c r="P139" s="63">
        <v>6.0</v>
      </c>
      <c r="Q139" s="63">
        <v>1.0</v>
      </c>
      <c r="R139" s="48" t="s">
        <v>1012</v>
      </c>
      <c r="S139" s="68"/>
      <c r="T139" s="68"/>
      <c r="U139" s="48" t="s">
        <v>1845</v>
      </c>
      <c r="W139" s="66" t="s">
        <v>1846</v>
      </c>
      <c r="Y139" s="48" t="s">
        <v>1003</v>
      </c>
      <c r="Z139" s="48" t="s">
        <v>1004</v>
      </c>
      <c r="AA139" s="68"/>
      <c r="AB139" s="48" t="s">
        <v>1005</v>
      </c>
      <c r="AC139" s="48" t="s">
        <v>1847</v>
      </c>
      <c r="AE139" s="48"/>
      <c r="AF139" s="48"/>
    </row>
    <row r="140">
      <c r="A140" s="63">
        <v>1270.0</v>
      </c>
      <c r="B140" s="48" t="s">
        <v>1848</v>
      </c>
      <c r="C140" s="48" t="s">
        <v>1849</v>
      </c>
      <c r="D140" s="48" t="s">
        <v>1850</v>
      </c>
      <c r="E140" s="63">
        <v>2018.0</v>
      </c>
      <c r="F140" s="48" t="s">
        <v>879</v>
      </c>
      <c r="G140" s="48"/>
      <c r="H140" s="48"/>
      <c r="I140" s="48" t="s">
        <v>1712</v>
      </c>
      <c r="J140" s="63">
        <v>211.0</v>
      </c>
      <c r="K140" s="68"/>
      <c r="L140" s="68"/>
      <c r="M140" s="63">
        <v>1021.0</v>
      </c>
      <c r="N140" s="63">
        <v>1029.0</v>
      </c>
      <c r="O140" s="48" t="s">
        <v>330</v>
      </c>
      <c r="P140" s="63">
        <v>8.0</v>
      </c>
      <c r="Q140" s="63">
        <v>1.0</v>
      </c>
      <c r="R140" s="48" t="s">
        <v>1012</v>
      </c>
      <c r="S140" s="68"/>
      <c r="T140" s="68"/>
      <c r="U140" s="48" t="s">
        <v>1851</v>
      </c>
      <c r="W140" s="66" t="s">
        <v>1852</v>
      </c>
      <c r="Y140" s="48" t="s">
        <v>1003</v>
      </c>
      <c r="Z140" s="48" t="s">
        <v>1004</v>
      </c>
      <c r="AA140" s="68"/>
      <c r="AB140" s="48" t="s">
        <v>1005</v>
      </c>
      <c r="AC140" s="48" t="s">
        <v>1853</v>
      </c>
      <c r="AE140" s="48"/>
      <c r="AF140" s="48"/>
    </row>
    <row r="141">
      <c r="A141" s="63">
        <v>2649.0</v>
      </c>
      <c r="B141" s="48" t="s">
        <v>231</v>
      </c>
      <c r="C141" s="48" t="s">
        <v>1854</v>
      </c>
      <c r="D141" s="48" t="s">
        <v>1855</v>
      </c>
      <c r="E141" s="63">
        <v>2014.0</v>
      </c>
      <c r="F141" s="48" t="s">
        <v>123</v>
      </c>
      <c r="G141" s="48" t="s">
        <v>997</v>
      </c>
      <c r="H141" s="48"/>
      <c r="I141" s="48" t="s">
        <v>1856</v>
      </c>
      <c r="J141" s="63">
        <v>82.0</v>
      </c>
      <c r="K141" s="63">
        <v>1.0</v>
      </c>
      <c r="L141" s="68"/>
      <c r="M141" s="63">
        <v>41.0</v>
      </c>
      <c r="N141" s="63">
        <v>88.0</v>
      </c>
      <c r="O141" s="48" t="s">
        <v>330</v>
      </c>
      <c r="P141" s="63">
        <v>203.0</v>
      </c>
      <c r="Q141" s="48" t="s">
        <v>330</v>
      </c>
      <c r="R141" s="48" t="s">
        <v>1047</v>
      </c>
      <c r="S141" s="63">
        <v>1.0</v>
      </c>
      <c r="T141" s="48" t="s">
        <v>1012</v>
      </c>
      <c r="U141" s="48" t="s">
        <v>1857</v>
      </c>
      <c r="W141" s="66" t="s">
        <v>1858</v>
      </c>
      <c r="Y141" s="48" t="s">
        <v>1003</v>
      </c>
      <c r="Z141" s="48" t="s">
        <v>1004</v>
      </c>
      <c r="AA141" s="68"/>
      <c r="AB141" s="48" t="s">
        <v>1005</v>
      </c>
      <c r="AC141" s="48" t="s">
        <v>1859</v>
      </c>
      <c r="AE141" s="48"/>
      <c r="AF141" s="48"/>
    </row>
    <row r="142">
      <c r="A142" s="63">
        <v>3427.0</v>
      </c>
      <c r="B142" s="48" t="s">
        <v>1860</v>
      </c>
      <c r="C142" s="48" t="s">
        <v>1861</v>
      </c>
      <c r="D142" s="48" t="s">
        <v>1862</v>
      </c>
      <c r="E142" s="63">
        <v>2008.0</v>
      </c>
      <c r="F142" s="48" t="s">
        <v>104</v>
      </c>
      <c r="G142" s="48" t="s">
        <v>1065</v>
      </c>
      <c r="H142" s="48" t="s">
        <v>1863</v>
      </c>
      <c r="I142" s="48" t="s">
        <v>1864</v>
      </c>
      <c r="J142" s="63">
        <v>48.0</v>
      </c>
      <c r="K142" s="82">
        <v>43957.0</v>
      </c>
      <c r="L142" s="68"/>
      <c r="M142" s="63">
        <v>882.0</v>
      </c>
      <c r="N142" s="63">
        <v>897.0</v>
      </c>
      <c r="O142" s="48" t="s">
        <v>330</v>
      </c>
      <c r="P142" s="63">
        <v>5.0</v>
      </c>
      <c r="Q142" s="63">
        <v>1.0</v>
      </c>
      <c r="R142" s="48" t="s">
        <v>1047</v>
      </c>
      <c r="S142" s="68"/>
      <c r="T142" s="68"/>
      <c r="U142" s="48" t="s">
        <v>1865</v>
      </c>
      <c r="W142" s="66" t="s">
        <v>1866</v>
      </c>
      <c r="Y142" s="48" t="s">
        <v>1003</v>
      </c>
      <c r="Z142" s="48" t="s">
        <v>1004</v>
      </c>
      <c r="AA142" s="48" t="s">
        <v>1042</v>
      </c>
      <c r="AB142" s="48" t="s">
        <v>1005</v>
      </c>
      <c r="AC142" s="48" t="s">
        <v>1867</v>
      </c>
      <c r="AE142" s="48"/>
      <c r="AF142" s="48"/>
    </row>
    <row r="143">
      <c r="A143" s="63">
        <v>184.0</v>
      </c>
      <c r="B143" s="48" t="s">
        <v>1868</v>
      </c>
      <c r="C143" s="48" t="s">
        <v>1869</v>
      </c>
      <c r="D143" s="48" t="s">
        <v>1870</v>
      </c>
      <c r="E143" s="63">
        <v>2020.0</v>
      </c>
      <c r="F143" s="48" t="s">
        <v>123</v>
      </c>
      <c r="G143" s="48" t="s">
        <v>1065</v>
      </c>
      <c r="H143" s="48" t="s">
        <v>1871</v>
      </c>
      <c r="I143" s="48" t="s">
        <v>1712</v>
      </c>
      <c r="J143" s="63">
        <v>267.0</v>
      </c>
      <c r="K143" s="68"/>
      <c r="L143" s="63">
        <v>115089.0</v>
      </c>
      <c r="M143" s="68"/>
      <c r="N143" s="68"/>
      <c r="O143" s="48" t="s">
        <v>330</v>
      </c>
      <c r="P143" s="48" t="s">
        <v>330</v>
      </c>
      <c r="Q143" s="63">
        <v>1.0</v>
      </c>
      <c r="R143" s="48" t="s">
        <v>1012</v>
      </c>
      <c r="S143" s="68"/>
      <c r="T143" s="68"/>
      <c r="U143" s="48" t="s">
        <v>1872</v>
      </c>
      <c r="W143" s="66" t="s">
        <v>1873</v>
      </c>
      <c r="Y143" s="48" t="s">
        <v>1003</v>
      </c>
      <c r="Z143" s="48" t="s">
        <v>1004</v>
      </c>
      <c r="AA143" s="68"/>
      <c r="AB143" s="48" t="s">
        <v>1005</v>
      </c>
      <c r="AC143" s="48" t="s">
        <v>1874</v>
      </c>
      <c r="AE143" s="48"/>
      <c r="AF143" s="48"/>
    </row>
    <row r="144">
      <c r="A144" s="48">
        <v>1067.0</v>
      </c>
      <c r="B144" s="48" t="s">
        <v>682</v>
      </c>
      <c r="C144" s="48" t="s">
        <v>1875</v>
      </c>
      <c r="D144" s="48" t="s">
        <v>1876</v>
      </c>
      <c r="E144" s="48">
        <v>2018.0</v>
      </c>
      <c r="F144" s="48" t="s">
        <v>566</v>
      </c>
      <c r="G144" s="48" t="s">
        <v>997</v>
      </c>
      <c r="H144" s="48"/>
      <c r="I144" s="48" t="s">
        <v>1162</v>
      </c>
      <c r="J144" s="48">
        <v>70.0</v>
      </c>
      <c r="K144" s="48">
        <v>4.0</v>
      </c>
      <c r="L144" s="48"/>
      <c r="M144" s="48">
        <v>781.0</v>
      </c>
      <c r="N144" s="48">
        <v>806.0</v>
      </c>
      <c r="O144" s="48" t="s">
        <v>330</v>
      </c>
      <c r="P144" s="48">
        <v>8.0</v>
      </c>
      <c r="Q144" s="48">
        <v>1.0</v>
      </c>
      <c r="R144" s="48" t="s">
        <v>1197</v>
      </c>
      <c r="S144" s="48"/>
      <c r="T144" s="48"/>
      <c r="U144" s="48" t="s">
        <v>1877</v>
      </c>
      <c r="V144" s="48"/>
      <c r="W144" s="66" t="s">
        <v>1878</v>
      </c>
      <c r="X144" s="48"/>
      <c r="Y144" s="48" t="s">
        <v>1003</v>
      </c>
      <c r="Z144" s="48" t="s">
        <v>1004</v>
      </c>
      <c r="AA144" s="48"/>
      <c r="AB144" s="48" t="s">
        <v>1005</v>
      </c>
      <c r="AC144" s="48" t="s">
        <v>1879</v>
      </c>
      <c r="AD144" s="48"/>
      <c r="AE144" s="48"/>
      <c r="AF144" s="48"/>
    </row>
    <row r="145">
      <c r="A145" s="63">
        <v>1253.0</v>
      </c>
      <c r="B145" s="48" t="s">
        <v>1880</v>
      </c>
      <c r="C145" s="48" t="s">
        <v>1881</v>
      </c>
      <c r="D145" s="48" t="s">
        <v>1882</v>
      </c>
      <c r="E145" s="63">
        <v>2018.0</v>
      </c>
      <c r="F145" s="48" t="s">
        <v>879</v>
      </c>
      <c r="G145" s="40" t="s">
        <v>1065</v>
      </c>
      <c r="H145" s="48" t="s">
        <v>1432</v>
      </c>
      <c r="I145" s="48" t="s">
        <v>1129</v>
      </c>
      <c r="J145" s="63">
        <v>9.0</v>
      </c>
      <c r="K145" s="63">
        <v>1.0</v>
      </c>
      <c r="L145" s="63">
        <v>1840003.0</v>
      </c>
      <c r="M145" s="68"/>
      <c r="N145" s="68"/>
      <c r="O145" s="48" t="s">
        <v>330</v>
      </c>
      <c r="P145" s="63">
        <v>14.0</v>
      </c>
      <c r="Q145" s="63">
        <v>1.0</v>
      </c>
      <c r="R145" s="48" t="s">
        <v>1012</v>
      </c>
      <c r="S145" s="68"/>
      <c r="T145" s="68"/>
      <c r="U145" s="48" t="s">
        <v>1883</v>
      </c>
      <c r="W145" s="66" t="s">
        <v>1884</v>
      </c>
      <c r="Y145" s="48" t="s">
        <v>1003</v>
      </c>
      <c r="Z145" s="48" t="s">
        <v>1004</v>
      </c>
      <c r="AA145" s="48" t="s">
        <v>1042</v>
      </c>
      <c r="AB145" s="48" t="s">
        <v>1005</v>
      </c>
      <c r="AC145" s="48" t="s">
        <v>1885</v>
      </c>
      <c r="AE145" s="48"/>
      <c r="AF145" s="48"/>
    </row>
    <row r="146">
      <c r="A146" s="63">
        <v>2605.0</v>
      </c>
      <c r="B146" s="48" t="s">
        <v>1886</v>
      </c>
      <c r="C146" s="73">
        <v>5.6E10</v>
      </c>
      <c r="D146" s="48" t="s">
        <v>1887</v>
      </c>
      <c r="E146" s="63">
        <v>2014.0</v>
      </c>
      <c r="F146" s="48" t="s">
        <v>75</v>
      </c>
      <c r="G146" s="48" t="s">
        <v>1065</v>
      </c>
      <c r="H146" s="48" t="s">
        <v>1888</v>
      </c>
      <c r="I146" s="48" t="s">
        <v>1393</v>
      </c>
      <c r="J146" s="63">
        <v>69.0</v>
      </c>
      <c r="K146" s="68"/>
      <c r="L146" s="68"/>
      <c r="M146" s="63">
        <v>467.0</v>
      </c>
      <c r="N146" s="63">
        <v>477.0</v>
      </c>
      <c r="O146" s="48" t="s">
        <v>330</v>
      </c>
      <c r="P146" s="63">
        <v>82.0</v>
      </c>
      <c r="Q146" s="63">
        <v>1.0</v>
      </c>
      <c r="R146" s="48" t="s">
        <v>1012</v>
      </c>
      <c r="S146" s="68"/>
      <c r="T146" s="68"/>
      <c r="U146" s="48" t="s">
        <v>1889</v>
      </c>
      <c r="W146" s="66" t="s">
        <v>1890</v>
      </c>
      <c r="Y146" s="48" t="s">
        <v>1003</v>
      </c>
      <c r="Z146" s="48" t="s">
        <v>1004</v>
      </c>
      <c r="AA146" s="68"/>
      <c r="AB146" s="48" t="s">
        <v>1005</v>
      </c>
      <c r="AC146" s="48" t="s">
        <v>1891</v>
      </c>
      <c r="AE146" s="48"/>
      <c r="AF146" s="48"/>
    </row>
    <row r="147">
      <c r="A147" s="48">
        <v>2379.0</v>
      </c>
      <c r="B147" s="48" t="s">
        <v>686</v>
      </c>
      <c r="C147" s="48" t="s">
        <v>1601</v>
      </c>
      <c r="D147" s="48" t="s">
        <v>1892</v>
      </c>
      <c r="E147" s="48">
        <v>2015.0</v>
      </c>
      <c r="F147" s="48" t="s">
        <v>566</v>
      </c>
      <c r="G147" s="48" t="s">
        <v>997</v>
      </c>
      <c r="H147" s="48"/>
      <c r="I147" s="48" t="s">
        <v>1079</v>
      </c>
      <c r="J147" s="48">
        <v>125.0</v>
      </c>
      <c r="K147" s="48">
        <v>585.0</v>
      </c>
      <c r="L147" s="48"/>
      <c r="M147" s="48">
        <v>1015.0</v>
      </c>
      <c r="N147" s="48">
        <v>1024.0</v>
      </c>
      <c r="O147" s="48" t="s">
        <v>330</v>
      </c>
      <c r="P147" s="48">
        <v>18.0</v>
      </c>
      <c r="Q147" s="48">
        <v>1.0</v>
      </c>
      <c r="R147" s="48" t="s">
        <v>1012</v>
      </c>
      <c r="S147" s="48"/>
      <c r="T147" s="48"/>
      <c r="U147" s="48" t="s">
        <v>1893</v>
      </c>
      <c r="V147" s="48"/>
      <c r="W147" s="66" t="s">
        <v>1894</v>
      </c>
      <c r="X147" s="48"/>
      <c r="Y147" s="48" t="s">
        <v>1003</v>
      </c>
      <c r="Z147" s="48" t="s">
        <v>1004</v>
      </c>
      <c r="AA147" s="48"/>
      <c r="AB147" s="48" t="s">
        <v>1005</v>
      </c>
      <c r="AC147" s="48" t="s">
        <v>1895</v>
      </c>
      <c r="AD147" s="48"/>
      <c r="AE147" s="48"/>
      <c r="AF147" s="48"/>
    </row>
    <row r="148">
      <c r="A148" s="63">
        <v>787.0</v>
      </c>
      <c r="B148" s="48" t="s">
        <v>174</v>
      </c>
      <c r="C148" s="48" t="s">
        <v>1350</v>
      </c>
      <c r="D148" s="48" t="s">
        <v>1896</v>
      </c>
      <c r="E148" s="63">
        <v>2019.0</v>
      </c>
      <c r="F148" s="48" t="s">
        <v>123</v>
      </c>
      <c r="G148" s="48" t="s">
        <v>997</v>
      </c>
      <c r="H148" s="48"/>
      <c r="I148" s="48" t="s">
        <v>1162</v>
      </c>
      <c r="J148" s="63">
        <v>72.0</v>
      </c>
      <c r="K148" s="63">
        <v>1.0</v>
      </c>
      <c r="L148" s="68"/>
      <c r="M148" s="63">
        <v>29.0</v>
      </c>
      <c r="N148" s="63">
        <v>50.0</v>
      </c>
      <c r="O148" s="48" t="s">
        <v>330</v>
      </c>
      <c r="P148" s="63">
        <v>4.0</v>
      </c>
      <c r="Q148" s="63">
        <v>1.0</v>
      </c>
      <c r="R148" s="48" t="s">
        <v>1012</v>
      </c>
      <c r="S148" s="68"/>
      <c r="T148" s="68"/>
      <c r="U148" s="48" t="s">
        <v>1897</v>
      </c>
      <c r="W148" s="66" t="s">
        <v>1898</v>
      </c>
      <c r="Y148" s="48" t="s">
        <v>1003</v>
      </c>
      <c r="Z148" s="48" t="s">
        <v>1004</v>
      </c>
      <c r="AA148" s="68"/>
      <c r="AB148" s="48" t="s">
        <v>1005</v>
      </c>
      <c r="AC148" s="48" t="s">
        <v>1899</v>
      </c>
      <c r="AE148" s="48"/>
      <c r="AF148" s="48"/>
    </row>
    <row r="149">
      <c r="A149" s="63">
        <v>253.0</v>
      </c>
      <c r="B149" s="48" t="s">
        <v>498</v>
      </c>
      <c r="C149" s="48" t="s">
        <v>1900</v>
      </c>
      <c r="D149" s="48" t="s">
        <v>1901</v>
      </c>
      <c r="E149" s="63">
        <v>2020.0</v>
      </c>
      <c r="F149" s="48" t="s">
        <v>75</v>
      </c>
      <c r="G149" s="48" t="s">
        <v>997</v>
      </c>
      <c r="H149" s="48"/>
      <c r="I149" s="48" t="s">
        <v>1902</v>
      </c>
      <c r="J149" s="63">
        <v>33.0</v>
      </c>
      <c r="K149" s="63">
        <v>3.0</v>
      </c>
      <c r="L149" s="68"/>
      <c r="M149" s="63">
        <v>1024.0</v>
      </c>
      <c r="N149" s="63">
        <v>1066.0</v>
      </c>
      <c r="O149" s="48" t="s">
        <v>330</v>
      </c>
      <c r="P149" s="63">
        <v>2.0</v>
      </c>
      <c r="Q149" s="63">
        <v>1.0</v>
      </c>
      <c r="R149" s="48" t="s">
        <v>1012</v>
      </c>
      <c r="S149" s="68"/>
      <c r="T149" s="68"/>
      <c r="U149" s="48" t="s">
        <v>1903</v>
      </c>
      <c r="W149" s="66" t="s">
        <v>1904</v>
      </c>
      <c r="Y149" s="48" t="s">
        <v>1003</v>
      </c>
      <c r="Z149" s="48" t="s">
        <v>1004</v>
      </c>
      <c r="AA149" s="48" t="s">
        <v>1042</v>
      </c>
      <c r="AB149" s="48" t="s">
        <v>1005</v>
      </c>
      <c r="AC149" s="48" t="s">
        <v>1905</v>
      </c>
      <c r="AE149" s="48"/>
      <c r="AF149" s="48"/>
    </row>
    <row r="150">
      <c r="A150" s="63">
        <v>2208.0</v>
      </c>
      <c r="B150" s="48" t="s">
        <v>1906</v>
      </c>
      <c r="C150" s="48" t="s">
        <v>1907</v>
      </c>
      <c r="D150" s="48" t="s">
        <v>1908</v>
      </c>
      <c r="E150" s="63">
        <v>2015.0</v>
      </c>
      <c r="F150" s="48" t="s">
        <v>86</v>
      </c>
      <c r="G150" s="48" t="s">
        <v>1065</v>
      </c>
      <c r="H150" s="48" t="s">
        <v>1432</v>
      </c>
      <c r="I150" s="48" t="s">
        <v>1162</v>
      </c>
      <c r="J150" s="63">
        <v>62.0</v>
      </c>
      <c r="K150" s="63">
        <v>2.0</v>
      </c>
      <c r="L150" s="68"/>
      <c r="M150" s="63">
        <v>279.0</v>
      </c>
      <c r="N150" s="63">
        <v>308.0</v>
      </c>
      <c r="O150" s="48" t="s">
        <v>330</v>
      </c>
      <c r="P150" s="63">
        <v>13.0</v>
      </c>
      <c r="Q150" s="63">
        <v>1.0</v>
      </c>
      <c r="R150" s="48" t="s">
        <v>1012</v>
      </c>
      <c r="S150" s="68"/>
      <c r="T150" s="68"/>
      <c r="U150" s="48" t="s">
        <v>1909</v>
      </c>
      <c r="W150" s="66" t="s">
        <v>1910</v>
      </c>
      <c r="Y150" s="48" t="s">
        <v>1003</v>
      </c>
      <c r="Z150" s="48" t="s">
        <v>1004</v>
      </c>
      <c r="AA150" s="68"/>
      <c r="AB150" s="48" t="s">
        <v>1005</v>
      </c>
      <c r="AC150" s="48" t="s">
        <v>1911</v>
      </c>
      <c r="AE150" s="48"/>
      <c r="AF150" s="48"/>
    </row>
    <row r="151">
      <c r="A151" s="63">
        <v>1570.0</v>
      </c>
      <c r="B151" s="48" t="s">
        <v>1912</v>
      </c>
      <c r="C151" s="48" t="s">
        <v>1913</v>
      </c>
      <c r="D151" s="48" t="s">
        <v>1914</v>
      </c>
      <c r="E151" s="63">
        <v>2017.0</v>
      </c>
      <c r="F151" s="48" t="s">
        <v>879</v>
      </c>
      <c r="G151" s="48"/>
      <c r="H151" s="48"/>
      <c r="I151" s="48" t="s">
        <v>998</v>
      </c>
      <c r="J151" s="63">
        <v>7.0</v>
      </c>
      <c r="K151" s="63">
        <v>6.0</v>
      </c>
      <c r="L151" s="68"/>
      <c r="M151" s="63">
        <v>443.0</v>
      </c>
      <c r="N151" s="63">
        <v>449.0</v>
      </c>
      <c r="O151" s="48" t="s">
        <v>330</v>
      </c>
      <c r="P151" s="63">
        <v>20.0</v>
      </c>
      <c r="Q151" s="63">
        <v>1.0</v>
      </c>
      <c r="R151" s="48" t="s">
        <v>1012</v>
      </c>
      <c r="S151" s="68"/>
      <c r="T151" s="68"/>
      <c r="U151" s="48" t="s">
        <v>1915</v>
      </c>
      <c r="W151" s="66" t="s">
        <v>1916</v>
      </c>
      <c r="Y151" s="48" t="s">
        <v>1003</v>
      </c>
      <c r="Z151" s="48" t="s">
        <v>1004</v>
      </c>
      <c r="AA151" s="68"/>
      <c r="AB151" s="48" t="s">
        <v>1005</v>
      </c>
      <c r="AC151" s="48" t="s">
        <v>1917</v>
      </c>
      <c r="AE151" s="48"/>
      <c r="AF151" s="48"/>
    </row>
    <row r="152">
      <c r="A152" s="63">
        <v>1064.0</v>
      </c>
      <c r="B152" s="48" t="s">
        <v>238</v>
      </c>
      <c r="C152" s="73">
        <v>7.0E9</v>
      </c>
      <c r="D152" s="48" t="s">
        <v>1918</v>
      </c>
      <c r="E152" s="63">
        <v>2018.0</v>
      </c>
      <c r="F152" s="48" t="s">
        <v>123</v>
      </c>
      <c r="G152" s="48" t="s">
        <v>997</v>
      </c>
      <c r="H152" s="48"/>
      <c r="I152" s="48" t="s">
        <v>1010</v>
      </c>
      <c r="J152" s="63">
        <v>10.0</v>
      </c>
      <c r="K152" s="63">
        <v>3.0</v>
      </c>
      <c r="L152" s="68"/>
      <c r="M152" s="63">
        <v>333.0</v>
      </c>
      <c r="N152" s="63">
        <v>360.0</v>
      </c>
      <c r="O152" s="48" t="s">
        <v>330</v>
      </c>
      <c r="P152" s="63">
        <v>35.0</v>
      </c>
      <c r="Q152" s="63">
        <v>1.0</v>
      </c>
      <c r="R152" s="48" t="s">
        <v>1197</v>
      </c>
      <c r="S152" s="68"/>
      <c r="T152" s="68"/>
      <c r="U152" s="48" t="s">
        <v>1919</v>
      </c>
      <c r="W152" s="66" t="s">
        <v>1920</v>
      </c>
      <c r="Y152" s="48" t="s">
        <v>1003</v>
      </c>
      <c r="Z152" s="48" t="s">
        <v>1004</v>
      </c>
      <c r="AA152" s="48" t="s">
        <v>1042</v>
      </c>
      <c r="AB152" s="48" t="s">
        <v>1005</v>
      </c>
      <c r="AC152" s="48" t="s">
        <v>1921</v>
      </c>
      <c r="AE152" s="48"/>
      <c r="AF152" s="48"/>
    </row>
    <row r="153">
      <c r="A153" s="63">
        <v>294.0</v>
      </c>
      <c r="B153" s="48" t="s">
        <v>1922</v>
      </c>
      <c r="C153" s="48" t="s">
        <v>1923</v>
      </c>
      <c r="D153" s="48" t="s">
        <v>1924</v>
      </c>
      <c r="E153" s="63">
        <v>2020.0</v>
      </c>
      <c r="F153" s="48" t="s">
        <v>75</v>
      </c>
      <c r="G153" s="48" t="s">
        <v>1065</v>
      </c>
      <c r="H153" s="48" t="s">
        <v>1925</v>
      </c>
      <c r="I153" s="48" t="s">
        <v>1926</v>
      </c>
      <c r="J153" s="63">
        <v>703.0</v>
      </c>
      <c r="K153" s="68"/>
      <c r="L153" s="63">
        <v>134950.0</v>
      </c>
      <c r="M153" s="68"/>
      <c r="N153" s="68"/>
      <c r="O153" s="48" t="s">
        <v>330</v>
      </c>
      <c r="P153" s="48" t="s">
        <v>330</v>
      </c>
      <c r="Q153" s="63">
        <v>1.0</v>
      </c>
      <c r="R153" s="48" t="s">
        <v>1012</v>
      </c>
      <c r="S153" s="68"/>
      <c r="T153" s="68"/>
      <c r="U153" s="48" t="s">
        <v>1927</v>
      </c>
      <c r="W153" s="66" t="s">
        <v>1928</v>
      </c>
      <c r="Y153" s="48" t="s">
        <v>1003</v>
      </c>
      <c r="Z153" s="48" t="s">
        <v>1004</v>
      </c>
      <c r="AA153" s="68"/>
      <c r="AB153" s="48" t="s">
        <v>1005</v>
      </c>
      <c r="AC153" s="48" t="s">
        <v>1929</v>
      </c>
      <c r="AE153" s="48"/>
      <c r="AF153" s="48"/>
    </row>
    <row r="154">
      <c r="A154" s="63">
        <v>1434.0</v>
      </c>
      <c r="B154" s="48" t="s">
        <v>1930</v>
      </c>
      <c r="C154" s="48" t="s">
        <v>1931</v>
      </c>
      <c r="D154" s="48" t="s">
        <v>1932</v>
      </c>
      <c r="E154" s="63">
        <v>2017.0</v>
      </c>
      <c r="F154" s="48" t="s">
        <v>75</v>
      </c>
      <c r="G154" s="48" t="s">
        <v>1065</v>
      </c>
      <c r="H154" s="48" t="s">
        <v>1933</v>
      </c>
      <c r="I154" s="48" t="s">
        <v>998</v>
      </c>
      <c r="J154" s="63">
        <v>7.0</v>
      </c>
      <c r="K154" s="63">
        <v>11.0</v>
      </c>
      <c r="L154" s="68"/>
      <c r="M154" s="63">
        <v>774.0</v>
      </c>
      <c r="N154" s="63">
        <v>782.0</v>
      </c>
      <c r="O154" s="48" t="s">
        <v>330</v>
      </c>
      <c r="P154" s="63">
        <v>42.0</v>
      </c>
      <c r="Q154" s="63">
        <v>1.0</v>
      </c>
      <c r="R154" s="48" t="s">
        <v>1012</v>
      </c>
      <c r="S154" s="68"/>
      <c r="T154" s="68"/>
      <c r="U154" s="48" t="s">
        <v>1934</v>
      </c>
      <c r="W154" s="66" t="s">
        <v>1935</v>
      </c>
      <c r="Y154" s="48" t="s">
        <v>1003</v>
      </c>
      <c r="Z154" s="48" t="s">
        <v>1004</v>
      </c>
      <c r="AA154" s="68"/>
      <c r="AB154" s="48" t="s">
        <v>1005</v>
      </c>
      <c r="AC154" s="48" t="s">
        <v>1936</v>
      </c>
      <c r="AE154" s="48"/>
      <c r="AF154" s="48"/>
    </row>
    <row r="155">
      <c r="A155" s="63">
        <v>798.0</v>
      </c>
      <c r="B155" s="48" t="s">
        <v>1937</v>
      </c>
      <c r="C155" s="48" t="s">
        <v>1938</v>
      </c>
      <c r="D155" s="48" t="s">
        <v>1939</v>
      </c>
      <c r="E155" s="63">
        <v>2019.0</v>
      </c>
      <c r="F155" s="48" t="s">
        <v>879</v>
      </c>
      <c r="G155" s="40" t="s">
        <v>1065</v>
      </c>
      <c r="H155" s="48" t="s">
        <v>1432</v>
      </c>
      <c r="I155" s="48" t="s">
        <v>1940</v>
      </c>
      <c r="J155" s="63">
        <v>26.0</v>
      </c>
      <c r="K155" s="63">
        <v>1.0</v>
      </c>
      <c r="L155" s="68"/>
      <c r="M155" s="63">
        <v>79.0</v>
      </c>
      <c r="N155" s="63">
        <v>82.0</v>
      </c>
      <c r="O155" s="48" t="s">
        <v>330</v>
      </c>
      <c r="P155" s="48" t="s">
        <v>330</v>
      </c>
      <c r="Q155" s="63">
        <v>1.0</v>
      </c>
      <c r="R155" s="48" t="s">
        <v>1012</v>
      </c>
      <c r="S155" s="68"/>
      <c r="T155" s="68"/>
      <c r="U155" s="48" t="s">
        <v>1941</v>
      </c>
      <c r="W155" s="66" t="s">
        <v>1942</v>
      </c>
      <c r="Y155" s="48" t="s">
        <v>1003</v>
      </c>
      <c r="Z155" s="48" t="s">
        <v>1004</v>
      </c>
      <c r="AA155" s="68"/>
      <c r="AB155" s="48" t="s">
        <v>1005</v>
      </c>
      <c r="AC155" s="48" t="s">
        <v>1943</v>
      </c>
      <c r="AE155" s="48"/>
      <c r="AF155" s="48"/>
    </row>
    <row r="156">
      <c r="A156" s="63">
        <v>793.0</v>
      </c>
      <c r="B156" s="48" t="s">
        <v>306</v>
      </c>
      <c r="C156" s="48" t="s">
        <v>1254</v>
      </c>
      <c r="D156" s="48" t="s">
        <v>1944</v>
      </c>
      <c r="E156" s="63">
        <v>2019.0</v>
      </c>
      <c r="F156" s="48" t="s">
        <v>86</v>
      </c>
      <c r="G156" s="48" t="s">
        <v>1945</v>
      </c>
      <c r="H156" s="48"/>
      <c r="I156" s="48" t="s">
        <v>1162</v>
      </c>
      <c r="J156" s="63">
        <v>72.0</v>
      </c>
      <c r="K156" s="63">
        <v>1.0</v>
      </c>
      <c r="L156" s="68"/>
      <c r="M156" s="63">
        <v>51.0</v>
      </c>
      <c r="N156" s="63">
        <v>75.0</v>
      </c>
      <c r="O156" s="48" t="s">
        <v>330</v>
      </c>
      <c r="P156" s="48" t="s">
        <v>330</v>
      </c>
      <c r="Q156" s="63">
        <v>1.0</v>
      </c>
      <c r="R156" s="48" t="s">
        <v>1012</v>
      </c>
      <c r="S156" s="68"/>
      <c r="T156" s="68"/>
      <c r="U156" s="48" t="s">
        <v>1946</v>
      </c>
      <c r="W156" s="66" t="s">
        <v>1947</v>
      </c>
      <c r="Y156" s="48" t="s">
        <v>1003</v>
      </c>
      <c r="Z156" s="48" t="s">
        <v>1004</v>
      </c>
      <c r="AA156" s="68"/>
      <c r="AB156" s="48" t="s">
        <v>1005</v>
      </c>
      <c r="AC156" s="48" t="s">
        <v>1948</v>
      </c>
      <c r="AE156" s="48"/>
      <c r="AF156" s="48"/>
    </row>
    <row r="157">
      <c r="A157" s="48">
        <v>1663.0</v>
      </c>
      <c r="B157" s="48" t="s">
        <v>698</v>
      </c>
      <c r="C157" s="48">
        <v>7.0E9</v>
      </c>
      <c r="D157" s="48" t="s">
        <v>1949</v>
      </c>
      <c r="E157" s="48">
        <v>2017.0</v>
      </c>
      <c r="F157" s="48" t="s">
        <v>566</v>
      </c>
      <c r="G157" s="48" t="s">
        <v>1945</v>
      </c>
      <c r="H157" s="48"/>
      <c r="I157" s="48" t="s">
        <v>1168</v>
      </c>
      <c r="J157" s="48">
        <v>114.0</v>
      </c>
      <c r="K157" s="48">
        <v>7.0</v>
      </c>
      <c r="L157" s="48"/>
      <c r="M157" s="48">
        <v>1518.0</v>
      </c>
      <c r="N157" s="48">
        <v>1523.0</v>
      </c>
      <c r="O157" s="48" t="s">
        <v>330</v>
      </c>
      <c r="P157" s="48">
        <v>187.0</v>
      </c>
      <c r="Q157" s="48">
        <v>1.0</v>
      </c>
      <c r="R157" s="48" t="s">
        <v>1012</v>
      </c>
      <c r="S157" s="48"/>
      <c r="T157" s="48"/>
      <c r="U157" s="48" t="s">
        <v>1950</v>
      </c>
      <c r="V157" s="48"/>
      <c r="W157" s="66" t="s">
        <v>1951</v>
      </c>
      <c r="X157" s="48"/>
      <c r="Y157" s="48" t="s">
        <v>1003</v>
      </c>
      <c r="Z157" s="48" t="s">
        <v>1004</v>
      </c>
      <c r="AA157" s="48" t="s">
        <v>1042</v>
      </c>
      <c r="AB157" s="48" t="s">
        <v>1005</v>
      </c>
      <c r="AC157" s="48" t="s">
        <v>1952</v>
      </c>
      <c r="AD157" s="48"/>
      <c r="AE157" s="48"/>
      <c r="AF157" s="48"/>
    </row>
    <row r="158">
      <c r="A158" s="63">
        <v>3377.0</v>
      </c>
      <c r="B158" s="48" t="s">
        <v>1953</v>
      </c>
      <c r="C158" s="48" t="s">
        <v>1954</v>
      </c>
      <c r="D158" s="48" t="s">
        <v>1955</v>
      </c>
      <c r="E158" s="63">
        <v>2009.0</v>
      </c>
      <c r="F158" s="48" t="s">
        <v>879</v>
      </c>
      <c r="G158" s="48"/>
      <c r="H158" s="48"/>
      <c r="I158" s="48" t="s">
        <v>1956</v>
      </c>
      <c r="J158" s="63">
        <v>4.0</v>
      </c>
      <c r="K158" s="63">
        <v>2.0</v>
      </c>
      <c r="L158" s="63">
        <v>24002.0</v>
      </c>
      <c r="M158" s="68"/>
      <c r="N158" s="68"/>
      <c r="O158" s="48" t="s">
        <v>330</v>
      </c>
      <c r="P158" s="63">
        <v>59.0</v>
      </c>
      <c r="Q158" s="63">
        <v>1.0</v>
      </c>
      <c r="R158" s="48" t="s">
        <v>1047</v>
      </c>
      <c r="S158" s="68"/>
      <c r="T158" s="68"/>
      <c r="U158" s="48" t="s">
        <v>1957</v>
      </c>
      <c r="W158" s="66" t="s">
        <v>1958</v>
      </c>
      <c r="Y158" s="48" t="s">
        <v>1003</v>
      </c>
      <c r="Z158" s="48" t="s">
        <v>1004</v>
      </c>
      <c r="AA158" s="48" t="s">
        <v>1042</v>
      </c>
      <c r="AB158" s="48" t="s">
        <v>1005</v>
      </c>
      <c r="AC158" s="48" t="s">
        <v>1959</v>
      </c>
      <c r="AE158" s="48"/>
      <c r="AF158" s="48"/>
    </row>
    <row r="159">
      <c r="A159" s="63">
        <v>2564.0</v>
      </c>
      <c r="B159" s="48" t="s">
        <v>1960</v>
      </c>
      <c r="C159" s="48" t="s">
        <v>1961</v>
      </c>
      <c r="D159" s="48" t="s">
        <v>1962</v>
      </c>
      <c r="E159" s="63">
        <v>2014.0</v>
      </c>
      <c r="F159" s="48" t="s">
        <v>104</v>
      </c>
      <c r="G159" s="48" t="s">
        <v>1065</v>
      </c>
      <c r="H159" s="48" t="s">
        <v>1963</v>
      </c>
      <c r="I159" s="48" t="s">
        <v>1964</v>
      </c>
      <c r="J159" s="63">
        <v>24.0</v>
      </c>
      <c r="K159" s="63">
        <v>1.0</v>
      </c>
      <c r="L159" s="68"/>
      <c r="M159" s="63">
        <v>123.0</v>
      </c>
      <c r="N159" s="63">
        <v>131.0</v>
      </c>
      <c r="O159" s="48" t="s">
        <v>330</v>
      </c>
      <c r="P159" s="63">
        <v>15.0</v>
      </c>
      <c r="Q159" s="63">
        <v>1.0</v>
      </c>
      <c r="R159" s="48" t="s">
        <v>1012</v>
      </c>
      <c r="S159" s="68"/>
      <c r="T159" s="68"/>
      <c r="U159" s="48" t="s">
        <v>1965</v>
      </c>
      <c r="W159" s="66" t="s">
        <v>1966</v>
      </c>
      <c r="Y159" s="48" t="s">
        <v>1003</v>
      </c>
      <c r="Z159" s="48" t="s">
        <v>1004</v>
      </c>
      <c r="AA159" s="68"/>
      <c r="AB159" s="48" t="s">
        <v>1005</v>
      </c>
      <c r="AC159" s="48" t="s">
        <v>1967</v>
      </c>
      <c r="AE159" s="48"/>
      <c r="AF159" s="48"/>
    </row>
    <row r="160">
      <c r="A160" s="63">
        <v>2003.0</v>
      </c>
      <c r="B160" s="48" t="s">
        <v>245</v>
      </c>
      <c r="C160" s="48" t="s">
        <v>1968</v>
      </c>
      <c r="D160" s="48" t="s">
        <v>1969</v>
      </c>
      <c r="E160" s="63">
        <v>2016.0</v>
      </c>
      <c r="F160" s="48" t="s">
        <v>123</v>
      </c>
      <c r="G160" s="48" t="s">
        <v>997</v>
      </c>
      <c r="H160" s="48"/>
      <c r="I160" s="48" t="s">
        <v>998</v>
      </c>
      <c r="J160" s="63">
        <v>6.0</v>
      </c>
      <c r="K160" s="63">
        <v>5.0</v>
      </c>
      <c r="L160" s="68"/>
      <c r="M160" s="63">
        <v>520.0</v>
      </c>
      <c r="N160" s="63">
        <v>525.0</v>
      </c>
      <c r="O160" s="48" t="s">
        <v>330</v>
      </c>
      <c r="P160" s="63">
        <v>66.0</v>
      </c>
      <c r="Q160" s="63">
        <v>1.0</v>
      </c>
      <c r="R160" s="48" t="s">
        <v>1012</v>
      </c>
      <c r="S160" s="68"/>
      <c r="T160" s="68"/>
      <c r="U160" s="48" t="s">
        <v>1970</v>
      </c>
      <c r="W160" s="66" t="s">
        <v>1971</v>
      </c>
      <c r="Y160" s="48" t="s">
        <v>1003</v>
      </c>
      <c r="Z160" s="48" t="s">
        <v>1004</v>
      </c>
      <c r="AA160" s="68"/>
      <c r="AB160" s="48" t="s">
        <v>1005</v>
      </c>
      <c r="AC160" s="48" t="s">
        <v>1972</v>
      </c>
      <c r="AE160" s="48"/>
      <c r="AF160" s="48"/>
    </row>
    <row r="161">
      <c r="A161" s="48">
        <v>3699.0</v>
      </c>
      <c r="B161" s="48" t="s">
        <v>1973</v>
      </c>
      <c r="C161" s="48" t="s">
        <v>330</v>
      </c>
      <c r="D161" s="48" t="s">
        <v>1974</v>
      </c>
      <c r="E161" s="48">
        <v>2011.0</v>
      </c>
      <c r="F161" s="48" t="s">
        <v>566</v>
      </c>
      <c r="G161" s="48" t="s">
        <v>1065</v>
      </c>
      <c r="H161" s="48" t="s">
        <v>1975</v>
      </c>
      <c r="I161" s="48" t="s">
        <v>1976</v>
      </c>
      <c r="J161" s="48">
        <v>5.0</v>
      </c>
      <c r="K161" s="48"/>
      <c r="L161" s="48">
        <v>201121.0</v>
      </c>
      <c r="M161" s="48"/>
      <c r="N161" s="48"/>
      <c r="O161" s="48" t="s">
        <v>330</v>
      </c>
      <c r="P161" s="48">
        <v>5.0</v>
      </c>
      <c r="Q161" s="48" t="s">
        <v>330</v>
      </c>
      <c r="R161" s="48" t="s">
        <v>1047</v>
      </c>
      <c r="S161" s="48">
        <v>1.0</v>
      </c>
      <c r="T161" s="48" t="s">
        <v>1117</v>
      </c>
      <c r="U161" s="48" t="s">
        <v>1977</v>
      </c>
      <c r="V161" s="48"/>
      <c r="W161" s="48" t="s">
        <v>330</v>
      </c>
      <c r="X161" s="48"/>
      <c r="Y161" s="48" t="s">
        <v>1666</v>
      </c>
      <c r="Z161" s="48" t="s">
        <v>330</v>
      </c>
      <c r="AA161" s="48" t="s">
        <v>1978</v>
      </c>
      <c r="AB161" s="48" t="s">
        <v>1668</v>
      </c>
      <c r="AC161" s="48" t="s">
        <v>330</v>
      </c>
      <c r="AD161" s="48" t="s">
        <v>330</v>
      </c>
      <c r="AE161" s="48"/>
      <c r="AF161" s="48"/>
    </row>
    <row r="162">
      <c r="A162" s="63">
        <v>1846.0</v>
      </c>
      <c r="B162" s="48" t="s">
        <v>1979</v>
      </c>
      <c r="C162" s="48" t="s">
        <v>1980</v>
      </c>
      <c r="D162" s="48" t="s">
        <v>1981</v>
      </c>
      <c r="E162" s="63">
        <v>2016.0</v>
      </c>
      <c r="F162" s="48" t="s">
        <v>566</v>
      </c>
      <c r="G162" s="48"/>
      <c r="H162" s="48"/>
      <c r="I162" s="48" t="s">
        <v>1982</v>
      </c>
      <c r="J162" s="63">
        <v>7.0</v>
      </c>
      <c r="K162" s="63">
        <v>3.0</v>
      </c>
      <c r="L162" s="68"/>
      <c r="M162" s="63">
        <v>821.0</v>
      </c>
      <c r="N162" s="63">
        <v>857.0</v>
      </c>
      <c r="O162" s="48" t="s">
        <v>330</v>
      </c>
      <c r="P162" s="63">
        <v>3.0</v>
      </c>
      <c r="Q162" s="63">
        <v>1.0</v>
      </c>
      <c r="R162" s="48" t="s">
        <v>1012</v>
      </c>
      <c r="S162" s="68"/>
      <c r="T162" s="68"/>
      <c r="U162" s="48" t="s">
        <v>1983</v>
      </c>
      <c r="W162" s="66" t="s">
        <v>1984</v>
      </c>
      <c r="Y162" s="48" t="s">
        <v>1003</v>
      </c>
      <c r="Z162" s="48" t="s">
        <v>1004</v>
      </c>
      <c r="AA162" s="48" t="s">
        <v>1042</v>
      </c>
      <c r="AB162" s="48" t="s">
        <v>1005</v>
      </c>
      <c r="AC162" s="48" t="s">
        <v>1985</v>
      </c>
      <c r="AE162" s="48"/>
      <c r="AF162" s="48"/>
    </row>
    <row r="163">
      <c r="A163" s="63">
        <v>2249.0</v>
      </c>
      <c r="B163" s="48" t="s">
        <v>167</v>
      </c>
      <c r="C163" s="48" t="s">
        <v>1293</v>
      </c>
      <c r="D163" s="48" t="s">
        <v>1986</v>
      </c>
      <c r="E163" s="63">
        <v>2015.0</v>
      </c>
      <c r="F163" s="48" t="s">
        <v>879</v>
      </c>
      <c r="G163" s="48"/>
      <c r="H163" s="48"/>
      <c r="I163" s="48" t="s">
        <v>1625</v>
      </c>
      <c r="J163" s="63">
        <v>132.0</v>
      </c>
      <c r="K163" s="68"/>
      <c r="L163" s="68"/>
      <c r="M163" s="63">
        <v>48.0</v>
      </c>
      <c r="N163" s="63">
        <v>55.0</v>
      </c>
      <c r="O163" s="48" t="s">
        <v>330</v>
      </c>
      <c r="P163" s="63">
        <v>6.0</v>
      </c>
      <c r="Q163" s="63">
        <v>1.0</v>
      </c>
      <c r="R163" s="48" t="s">
        <v>1012</v>
      </c>
      <c r="S163" s="68"/>
      <c r="T163" s="68"/>
      <c r="U163" s="48" t="s">
        <v>1987</v>
      </c>
      <c r="W163" s="66" t="s">
        <v>1988</v>
      </c>
      <c r="Y163" s="48" t="s">
        <v>1003</v>
      </c>
      <c r="Z163" s="48" t="s">
        <v>1004</v>
      </c>
      <c r="AA163" s="68"/>
      <c r="AB163" s="48" t="s">
        <v>1005</v>
      </c>
      <c r="AC163" s="48" t="s">
        <v>1989</v>
      </c>
      <c r="AE163" s="48"/>
      <c r="AF163" s="48"/>
    </row>
    <row r="164">
      <c r="A164" s="63">
        <v>1632.0</v>
      </c>
      <c r="B164" s="48" t="s">
        <v>1990</v>
      </c>
      <c r="C164" s="48" t="s">
        <v>1991</v>
      </c>
      <c r="D164" s="48" t="s">
        <v>1992</v>
      </c>
      <c r="E164" s="63">
        <v>2017.0</v>
      </c>
      <c r="F164" s="48" t="s">
        <v>123</v>
      </c>
      <c r="G164" s="48" t="s">
        <v>1065</v>
      </c>
      <c r="H164" s="48" t="s">
        <v>1993</v>
      </c>
      <c r="I164" s="48" t="s">
        <v>1994</v>
      </c>
      <c r="J164" s="63">
        <v>10.0</v>
      </c>
      <c r="K164" s="63">
        <v>2.0</v>
      </c>
      <c r="L164" s="68"/>
      <c r="M164" s="63">
        <v>459.0</v>
      </c>
      <c r="N164" s="63">
        <v>473.0</v>
      </c>
      <c r="O164" s="48" t="s">
        <v>330</v>
      </c>
      <c r="P164" s="63">
        <v>8.0</v>
      </c>
      <c r="Q164" s="63">
        <v>1.0</v>
      </c>
      <c r="R164" s="48" t="s">
        <v>1012</v>
      </c>
      <c r="S164" s="68"/>
      <c r="T164" s="68"/>
      <c r="U164" s="48" t="s">
        <v>1995</v>
      </c>
      <c r="W164" s="66" t="s">
        <v>1996</v>
      </c>
      <c r="Y164" s="48" t="s">
        <v>1003</v>
      </c>
      <c r="Z164" s="48" t="s">
        <v>1004</v>
      </c>
      <c r="AA164" s="68"/>
      <c r="AB164" s="48" t="s">
        <v>1005</v>
      </c>
      <c r="AC164" s="48" t="s">
        <v>1997</v>
      </c>
      <c r="AE164" s="48"/>
      <c r="AF164" s="48"/>
    </row>
    <row r="165">
      <c r="A165" s="48">
        <v>2218.0</v>
      </c>
      <c r="B165" s="48" t="s">
        <v>1998</v>
      </c>
      <c r="C165" s="48" t="s">
        <v>1999</v>
      </c>
      <c r="D165" s="48" t="s">
        <v>2000</v>
      </c>
      <c r="E165" s="48">
        <v>2015.0</v>
      </c>
      <c r="F165" s="48" t="s">
        <v>566</v>
      </c>
      <c r="G165" s="48" t="s">
        <v>1065</v>
      </c>
      <c r="H165" s="48" t="s">
        <v>1217</v>
      </c>
      <c r="I165" s="48" t="s">
        <v>1139</v>
      </c>
      <c r="J165" s="48">
        <v>51.0</v>
      </c>
      <c r="K165" s="48"/>
      <c r="L165" s="48"/>
      <c r="M165" s="48">
        <v>394.0</v>
      </c>
      <c r="N165" s="48">
        <v>406.0</v>
      </c>
      <c r="O165" s="48" t="s">
        <v>330</v>
      </c>
      <c r="P165" s="48">
        <v>32.0</v>
      </c>
      <c r="Q165" s="48">
        <v>1.0</v>
      </c>
      <c r="R165" s="48" t="s">
        <v>1012</v>
      </c>
      <c r="S165" s="48"/>
      <c r="T165" s="48"/>
      <c r="U165" s="48" t="s">
        <v>2001</v>
      </c>
      <c r="V165" s="48"/>
      <c r="W165" s="66" t="s">
        <v>2002</v>
      </c>
      <c r="X165" s="48"/>
      <c r="Y165" s="48" t="s">
        <v>1003</v>
      </c>
      <c r="Z165" s="48" t="s">
        <v>1004</v>
      </c>
      <c r="AA165" s="48"/>
      <c r="AB165" s="48" t="s">
        <v>1005</v>
      </c>
      <c r="AC165" s="48" t="s">
        <v>2003</v>
      </c>
      <c r="AD165" s="48"/>
      <c r="AE165" s="48"/>
      <c r="AF165" s="48"/>
    </row>
    <row r="166">
      <c r="A166" s="63">
        <v>1157.0</v>
      </c>
      <c r="B166" s="48" t="s">
        <v>382</v>
      </c>
      <c r="C166" s="48" t="s">
        <v>2004</v>
      </c>
      <c r="D166" s="48" t="s">
        <v>2005</v>
      </c>
      <c r="E166" s="63">
        <v>2018.0</v>
      </c>
      <c r="F166" s="48" t="s">
        <v>104</v>
      </c>
      <c r="G166" s="48" t="s">
        <v>997</v>
      </c>
      <c r="H166" s="48"/>
      <c r="I166" s="48" t="s">
        <v>1129</v>
      </c>
      <c r="J166" s="63">
        <v>9.0</v>
      </c>
      <c r="K166" s="63">
        <v>2.0</v>
      </c>
      <c r="L166" s="63">
        <v>1850003.0</v>
      </c>
      <c r="M166" s="68"/>
      <c r="N166" s="68"/>
      <c r="O166" s="48" t="s">
        <v>330</v>
      </c>
      <c r="P166" s="48" t="s">
        <v>330</v>
      </c>
      <c r="Q166" s="48" t="s">
        <v>330</v>
      </c>
      <c r="R166" s="48" t="s">
        <v>1197</v>
      </c>
      <c r="S166" s="63">
        <v>1.0</v>
      </c>
      <c r="T166" s="48" t="s">
        <v>1117</v>
      </c>
      <c r="U166" s="48" t="s">
        <v>2006</v>
      </c>
      <c r="W166" s="66" t="s">
        <v>2007</v>
      </c>
      <c r="Y166" s="48" t="s">
        <v>1003</v>
      </c>
      <c r="Z166" s="48" t="s">
        <v>1004</v>
      </c>
      <c r="AA166" s="68"/>
      <c r="AB166" s="48" t="s">
        <v>1005</v>
      </c>
      <c r="AC166" s="48" t="s">
        <v>2008</v>
      </c>
      <c r="AE166" s="48"/>
      <c r="AF166" s="48"/>
    </row>
    <row r="167">
      <c r="A167" s="63">
        <v>2409.0</v>
      </c>
      <c r="B167" s="48" t="s">
        <v>2009</v>
      </c>
      <c r="C167" s="48" t="s">
        <v>2010</v>
      </c>
      <c r="D167" s="48" t="s">
        <v>2011</v>
      </c>
      <c r="E167" s="63">
        <v>2015.0</v>
      </c>
      <c r="F167" s="48" t="s">
        <v>75</v>
      </c>
      <c r="G167" s="48" t="s">
        <v>1065</v>
      </c>
      <c r="H167" s="48" t="s">
        <v>2012</v>
      </c>
      <c r="I167" s="48" t="s">
        <v>2013</v>
      </c>
      <c r="J167" s="63">
        <v>10.0</v>
      </c>
      <c r="K167" s="63">
        <v>2.0</v>
      </c>
      <c r="L167" s="68"/>
      <c r="M167" s="63">
        <v>190.0</v>
      </c>
      <c r="N167" s="63">
        <v>202.0</v>
      </c>
      <c r="O167" s="48" t="s">
        <v>330</v>
      </c>
      <c r="P167" s="63">
        <v>2.0</v>
      </c>
      <c r="Q167" s="63">
        <v>1.0</v>
      </c>
      <c r="R167" s="48" t="s">
        <v>1012</v>
      </c>
      <c r="S167" s="68"/>
      <c r="T167" s="68"/>
      <c r="U167" s="48" t="s">
        <v>2014</v>
      </c>
      <c r="W167" s="66" t="s">
        <v>2015</v>
      </c>
      <c r="Y167" s="48" t="s">
        <v>1003</v>
      </c>
      <c r="Z167" s="48" t="s">
        <v>1004</v>
      </c>
      <c r="AA167" s="48" t="s">
        <v>1042</v>
      </c>
      <c r="AB167" s="48" t="s">
        <v>1005</v>
      </c>
      <c r="AC167" s="48" t="s">
        <v>2016</v>
      </c>
      <c r="AE167" s="48"/>
      <c r="AF167" s="48"/>
    </row>
    <row r="168">
      <c r="A168" s="63">
        <v>1998.0</v>
      </c>
      <c r="B168" s="48" t="s">
        <v>259</v>
      </c>
      <c r="C168" s="48" t="s">
        <v>2017</v>
      </c>
      <c r="D168" s="48" t="s">
        <v>2018</v>
      </c>
      <c r="E168" s="63">
        <v>2016.0</v>
      </c>
      <c r="F168" s="48" t="s">
        <v>123</v>
      </c>
      <c r="G168" s="48" t="s">
        <v>997</v>
      </c>
      <c r="H168" s="48"/>
      <c r="I168" s="48" t="s">
        <v>1085</v>
      </c>
      <c r="J168" s="63">
        <v>136.0</v>
      </c>
      <c r="K168" s="63">
        <v>2.0</v>
      </c>
      <c r="L168" s="68"/>
      <c r="M168" s="63">
        <v>381.0</v>
      </c>
      <c r="N168" s="63">
        <v>388.0</v>
      </c>
      <c r="O168" s="48" t="s">
        <v>330</v>
      </c>
      <c r="P168" s="63">
        <v>8.0</v>
      </c>
      <c r="Q168" s="63">
        <v>1.0</v>
      </c>
      <c r="R168" s="48" t="s">
        <v>1012</v>
      </c>
      <c r="S168" s="68"/>
      <c r="T168" s="68"/>
      <c r="U168" s="48" t="s">
        <v>2019</v>
      </c>
      <c r="W168" s="66" t="s">
        <v>2020</v>
      </c>
      <c r="Y168" s="48" t="s">
        <v>1003</v>
      </c>
      <c r="Z168" s="48" t="s">
        <v>1004</v>
      </c>
      <c r="AA168" s="48" t="s">
        <v>1042</v>
      </c>
      <c r="AB168" s="48" t="s">
        <v>1005</v>
      </c>
      <c r="AC168" s="48" t="s">
        <v>2021</v>
      </c>
      <c r="AE168" s="48"/>
      <c r="AF168" s="48"/>
    </row>
    <row r="169">
      <c r="A169" s="63">
        <v>789.0</v>
      </c>
      <c r="B169" s="48" t="s">
        <v>627</v>
      </c>
      <c r="C169" s="48" t="s">
        <v>1424</v>
      </c>
      <c r="D169" s="48" t="s">
        <v>2022</v>
      </c>
      <c r="E169" s="63">
        <v>2019.0</v>
      </c>
      <c r="F169" s="48" t="s">
        <v>879</v>
      </c>
      <c r="G169" s="48"/>
      <c r="H169" s="48"/>
      <c r="I169" s="48" t="s">
        <v>1162</v>
      </c>
      <c r="J169" s="63">
        <v>72.0</v>
      </c>
      <c r="K169" s="63">
        <v>1.0</v>
      </c>
      <c r="L169" s="68"/>
      <c r="M169" s="63">
        <v>77.0</v>
      </c>
      <c r="N169" s="63">
        <v>108.0</v>
      </c>
      <c r="O169" s="48" t="s">
        <v>330</v>
      </c>
      <c r="P169" s="63">
        <v>2.0</v>
      </c>
      <c r="Q169" s="63">
        <v>1.0</v>
      </c>
      <c r="R169" s="48" t="s">
        <v>1012</v>
      </c>
      <c r="S169" s="68"/>
      <c r="T169" s="68"/>
      <c r="U169" s="48" t="s">
        <v>2023</v>
      </c>
      <c r="W169" s="66" t="s">
        <v>2024</v>
      </c>
      <c r="Y169" s="48" t="s">
        <v>1003</v>
      </c>
      <c r="Z169" s="48" t="s">
        <v>1004</v>
      </c>
      <c r="AA169" s="48" t="s">
        <v>1042</v>
      </c>
      <c r="AB169" s="48" t="s">
        <v>1005</v>
      </c>
      <c r="AC169" s="48" t="s">
        <v>2025</v>
      </c>
      <c r="AE169" s="48"/>
      <c r="AF169" s="48"/>
    </row>
    <row r="170">
      <c r="A170" s="63">
        <v>966.0</v>
      </c>
      <c r="B170" s="48" t="s">
        <v>851</v>
      </c>
      <c r="C170" s="48" t="s">
        <v>2026</v>
      </c>
      <c r="D170" s="48" t="s">
        <v>2027</v>
      </c>
      <c r="E170" s="63">
        <v>2018.0</v>
      </c>
      <c r="F170" s="48" t="s">
        <v>86</v>
      </c>
      <c r="G170" s="48" t="s">
        <v>997</v>
      </c>
      <c r="H170" s="48"/>
      <c r="I170" s="48" t="s">
        <v>1964</v>
      </c>
      <c r="J170" s="63">
        <v>53.0</v>
      </c>
      <c r="K170" s="68"/>
      <c r="L170" s="68"/>
      <c r="M170" s="63">
        <v>225.0</v>
      </c>
      <c r="N170" s="63">
        <v>232.0</v>
      </c>
      <c r="O170" s="48" t="s">
        <v>330</v>
      </c>
      <c r="P170" s="63">
        <v>11.0</v>
      </c>
      <c r="Q170" s="63">
        <v>1.0</v>
      </c>
      <c r="R170" s="48" t="s">
        <v>1012</v>
      </c>
      <c r="S170" s="68"/>
      <c r="T170" s="68"/>
      <c r="U170" s="48" t="s">
        <v>2028</v>
      </c>
      <c r="W170" s="66" t="s">
        <v>2029</v>
      </c>
      <c r="Y170" s="48" t="s">
        <v>1003</v>
      </c>
      <c r="Z170" s="48" t="s">
        <v>1004</v>
      </c>
      <c r="AA170" s="68"/>
      <c r="AB170" s="48" t="s">
        <v>1005</v>
      </c>
      <c r="AC170" s="48" t="s">
        <v>2030</v>
      </c>
      <c r="AE170" s="48"/>
      <c r="AF170" s="48"/>
    </row>
    <row r="171">
      <c r="A171" s="63">
        <v>836.0</v>
      </c>
      <c r="B171" s="48" t="s">
        <v>2031</v>
      </c>
      <c r="C171" s="48" t="s">
        <v>2032</v>
      </c>
      <c r="D171" s="48" t="s">
        <v>2033</v>
      </c>
      <c r="E171" s="63">
        <v>2019.0</v>
      </c>
      <c r="F171" s="48" t="s">
        <v>75</v>
      </c>
      <c r="G171" s="48" t="s">
        <v>1065</v>
      </c>
      <c r="H171" s="48" t="s">
        <v>2034</v>
      </c>
      <c r="I171" s="48" t="s">
        <v>2035</v>
      </c>
      <c r="J171" s="63">
        <v>43.0</v>
      </c>
      <c r="K171" s="63">
        <v>1.0</v>
      </c>
      <c r="L171" s="68"/>
      <c r="M171" s="63">
        <v>119.0</v>
      </c>
      <c r="N171" s="63">
        <v>174.0</v>
      </c>
      <c r="O171" s="48" t="s">
        <v>330</v>
      </c>
      <c r="P171" s="48" t="s">
        <v>330</v>
      </c>
      <c r="Q171" s="48" t="s">
        <v>330</v>
      </c>
      <c r="R171" s="48" t="s">
        <v>1012</v>
      </c>
      <c r="S171" s="63">
        <v>1.0</v>
      </c>
      <c r="T171" s="48" t="s">
        <v>1117</v>
      </c>
      <c r="U171" s="68"/>
      <c r="V171" s="68"/>
      <c r="W171" s="66" t="s">
        <v>2036</v>
      </c>
      <c r="Y171" s="48" t="s">
        <v>1003</v>
      </c>
      <c r="Z171" s="48" t="s">
        <v>1004</v>
      </c>
      <c r="AA171" s="68"/>
      <c r="AB171" s="48" t="s">
        <v>1005</v>
      </c>
      <c r="AC171" s="48" t="s">
        <v>2037</v>
      </c>
      <c r="AE171" s="48"/>
      <c r="AF171" s="48"/>
    </row>
    <row r="172">
      <c r="A172" s="63">
        <v>1339.0</v>
      </c>
      <c r="B172" s="48" t="s">
        <v>2038</v>
      </c>
      <c r="C172" s="48" t="s">
        <v>2039</v>
      </c>
      <c r="D172" s="48" t="s">
        <v>2040</v>
      </c>
      <c r="E172" s="63">
        <v>2018.0</v>
      </c>
      <c r="F172" s="48" t="s">
        <v>104</v>
      </c>
      <c r="G172" s="48"/>
      <c r="H172" s="48"/>
      <c r="I172" s="48" t="s">
        <v>1038</v>
      </c>
      <c r="J172" s="63">
        <v>87.0</v>
      </c>
      <c r="K172" s="68"/>
      <c r="L172" s="68"/>
      <c r="M172" s="63">
        <v>24.0</v>
      </c>
      <c r="N172" s="63">
        <v>41.0</v>
      </c>
      <c r="O172" s="48" t="s">
        <v>330</v>
      </c>
      <c r="P172" s="63">
        <v>7.0</v>
      </c>
      <c r="Q172" s="63">
        <v>1.0</v>
      </c>
      <c r="R172" s="48" t="s">
        <v>1012</v>
      </c>
      <c r="S172" s="68"/>
      <c r="T172" s="68"/>
      <c r="U172" s="48" t="s">
        <v>2041</v>
      </c>
      <c r="W172" s="66" t="s">
        <v>2042</v>
      </c>
      <c r="Y172" s="48" t="s">
        <v>1003</v>
      </c>
      <c r="Z172" s="48" t="s">
        <v>1004</v>
      </c>
      <c r="AA172" s="68"/>
      <c r="AB172" s="48" t="s">
        <v>1005</v>
      </c>
      <c r="AC172" s="48" t="s">
        <v>2043</v>
      </c>
      <c r="AE172" s="48"/>
      <c r="AF172" s="48"/>
    </row>
    <row r="173">
      <c r="A173" s="48">
        <v>2856.0</v>
      </c>
      <c r="B173" s="48" t="s">
        <v>710</v>
      </c>
      <c r="C173" s="48" t="s">
        <v>2044</v>
      </c>
      <c r="D173" s="48" t="s">
        <v>2045</v>
      </c>
      <c r="E173" s="48">
        <v>2013.0</v>
      </c>
      <c r="F173" s="48" t="s">
        <v>566</v>
      </c>
      <c r="G173" s="48" t="s">
        <v>997</v>
      </c>
      <c r="H173" s="48"/>
      <c r="I173" s="48" t="s">
        <v>1085</v>
      </c>
      <c r="J173" s="48">
        <v>117.0</v>
      </c>
      <c r="K173" s="48">
        <v>3.0</v>
      </c>
      <c r="L173" s="48"/>
      <c r="M173" s="48">
        <v>451.0</v>
      </c>
      <c r="N173" s="48">
        <v>465.0</v>
      </c>
      <c r="O173" s="48" t="s">
        <v>330</v>
      </c>
      <c r="P173" s="48">
        <v>4.0</v>
      </c>
      <c r="Q173" s="48">
        <v>1.0</v>
      </c>
      <c r="R173" s="48" t="s">
        <v>1047</v>
      </c>
      <c r="S173" s="48"/>
      <c r="T173" s="48"/>
      <c r="U173" s="48" t="s">
        <v>2046</v>
      </c>
      <c r="V173" s="48"/>
      <c r="W173" s="66" t="s">
        <v>2047</v>
      </c>
      <c r="X173" s="48"/>
      <c r="Y173" s="48" t="s">
        <v>1003</v>
      </c>
      <c r="Z173" s="48" t="s">
        <v>1004</v>
      </c>
      <c r="AA173" s="48"/>
      <c r="AB173" s="48" t="s">
        <v>1005</v>
      </c>
      <c r="AC173" s="48" t="s">
        <v>2048</v>
      </c>
      <c r="AD173" s="48"/>
      <c r="AE173" s="48"/>
      <c r="AF173" s="48"/>
    </row>
    <row r="174">
      <c r="A174" s="63">
        <v>3447.0</v>
      </c>
      <c r="B174" s="48" t="s">
        <v>2049</v>
      </c>
      <c r="C174" s="73">
        <v>6.6E9</v>
      </c>
      <c r="D174" s="48" t="s">
        <v>2050</v>
      </c>
      <c r="E174" s="63">
        <v>2008.0</v>
      </c>
      <c r="F174" s="48" t="s">
        <v>104</v>
      </c>
      <c r="G174" s="48" t="s">
        <v>1065</v>
      </c>
      <c r="H174" s="48" t="s">
        <v>2051</v>
      </c>
      <c r="I174" s="48" t="s">
        <v>2052</v>
      </c>
      <c r="J174" s="63">
        <v>5.0</v>
      </c>
      <c r="K174" s="81">
        <v>43832.0</v>
      </c>
      <c r="L174" s="68"/>
      <c r="M174" s="63">
        <v>141.0</v>
      </c>
      <c r="N174" s="63">
        <v>170.0</v>
      </c>
      <c r="O174" s="48" t="s">
        <v>330</v>
      </c>
      <c r="P174" s="63">
        <v>7.0</v>
      </c>
      <c r="Q174" s="63">
        <v>1.0</v>
      </c>
      <c r="R174" s="48" t="s">
        <v>1047</v>
      </c>
      <c r="S174" s="68"/>
      <c r="T174" s="68"/>
      <c r="U174" s="48" t="s">
        <v>2053</v>
      </c>
      <c r="W174" s="66" t="s">
        <v>2054</v>
      </c>
      <c r="Y174" s="48" t="s">
        <v>1003</v>
      </c>
      <c r="Z174" s="48" t="s">
        <v>1004</v>
      </c>
      <c r="AA174" s="68"/>
      <c r="AB174" s="48" t="s">
        <v>1005</v>
      </c>
      <c r="AC174" s="48" t="s">
        <v>2055</v>
      </c>
      <c r="AE174" s="48"/>
      <c r="AF174" s="48"/>
    </row>
    <row r="175">
      <c r="A175" s="63">
        <v>320.0</v>
      </c>
      <c r="B175" s="48" t="s">
        <v>2056</v>
      </c>
      <c r="C175" s="48" t="s">
        <v>2057</v>
      </c>
      <c r="D175" s="48" t="s">
        <v>2058</v>
      </c>
      <c r="E175" s="63">
        <v>2020.0</v>
      </c>
      <c r="F175" s="48" t="s">
        <v>86</v>
      </c>
      <c r="G175" s="48" t="s">
        <v>1065</v>
      </c>
      <c r="H175" s="48" t="s">
        <v>1175</v>
      </c>
      <c r="I175" s="48" t="s">
        <v>2059</v>
      </c>
      <c r="J175" s="63">
        <v>3.0</v>
      </c>
      <c r="K175" s="63">
        <v>1.0</v>
      </c>
      <c r="L175" s="68"/>
      <c r="M175" s="63">
        <v>31.0</v>
      </c>
      <c r="N175" s="63">
        <v>41.0</v>
      </c>
      <c r="O175" s="48" t="s">
        <v>330</v>
      </c>
      <c r="P175" s="63">
        <v>1.0</v>
      </c>
      <c r="Q175" s="48" t="s">
        <v>330</v>
      </c>
      <c r="R175" s="48" t="s">
        <v>1012</v>
      </c>
      <c r="S175" s="63">
        <v>1.0</v>
      </c>
      <c r="T175" s="48" t="s">
        <v>1117</v>
      </c>
      <c r="U175" s="48" t="s">
        <v>2060</v>
      </c>
      <c r="W175" s="66" t="s">
        <v>2061</v>
      </c>
      <c r="Y175" s="48" t="s">
        <v>1003</v>
      </c>
      <c r="Z175" s="48" t="s">
        <v>1004</v>
      </c>
      <c r="AA175" s="48" t="s">
        <v>1042</v>
      </c>
      <c r="AB175" s="48" t="s">
        <v>1005</v>
      </c>
      <c r="AC175" s="48" t="s">
        <v>2062</v>
      </c>
      <c r="AE175" s="48"/>
      <c r="AF175" s="48"/>
    </row>
    <row r="176">
      <c r="A176" s="63">
        <v>2321.0</v>
      </c>
      <c r="B176" s="48" t="s">
        <v>255</v>
      </c>
      <c r="C176" s="48" t="s">
        <v>2063</v>
      </c>
      <c r="D176" s="48" t="s">
        <v>2064</v>
      </c>
      <c r="E176" s="63">
        <v>2015.0</v>
      </c>
      <c r="F176" s="48" t="s">
        <v>123</v>
      </c>
      <c r="G176" s="48" t="s">
        <v>997</v>
      </c>
      <c r="H176" s="48"/>
      <c r="I176" s="48" t="s">
        <v>998</v>
      </c>
      <c r="J176" s="63">
        <v>5.0</v>
      </c>
      <c r="K176" s="63">
        <v>5.0</v>
      </c>
      <c r="L176" s="68"/>
      <c r="M176" s="63">
        <v>441.0</v>
      </c>
      <c r="N176" s="63">
        <v>444.0</v>
      </c>
      <c r="O176" s="48" t="s">
        <v>330</v>
      </c>
      <c r="P176" s="63">
        <v>74.0</v>
      </c>
      <c r="Q176" s="63">
        <v>1.0</v>
      </c>
      <c r="R176" s="48" t="s">
        <v>1012</v>
      </c>
      <c r="S176" s="68"/>
      <c r="T176" s="68"/>
      <c r="U176" s="48" t="s">
        <v>2065</v>
      </c>
      <c r="W176" s="66" t="s">
        <v>2066</v>
      </c>
      <c r="Y176" s="48" t="s">
        <v>1003</v>
      </c>
      <c r="Z176" s="48" t="s">
        <v>1004</v>
      </c>
      <c r="AA176" s="68"/>
      <c r="AB176" s="48" t="s">
        <v>1005</v>
      </c>
      <c r="AC176" s="48" t="s">
        <v>2067</v>
      </c>
      <c r="AE176" s="48"/>
      <c r="AF176" s="48"/>
    </row>
    <row r="177">
      <c r="A177" s="63">
        <v>1988.0</v>
      </c>
      <c r="B177" s="48" t="s">
        <v>2068</v>
      </c>
      <c r="C177" s="73">
        <v>3.49E10</v>
      </c>
      <c r="D177" s="48" t="s">
        <v>2069</v>
      </c>
      <c r="E177" s="63">
        <v>2016.0</v>
      </c>
      <c r="F177" s="48" t="s">
        <v>75</v>
      </c>
      <c r="G177" s="48" t="s">
        <v>1065</v>
      </c>
      <c r="H177" s="48" t="s">
        <v>2070</v>
      </c>
      <c r="I177" s="48" t="s">
        <v>2071</v>
      </c>
      <c r="J177" s="63">
        <v>37.0</v>
      </c>
      <c r="K177" s="68"/>
      <c r="L177" s="68"/>
      <c r="M177" s="63">
        <v>62.0</v>
      </c>
      <c r="N177" s="63">
        <v>74.0</v>
      </c>
      <c r="O177" s="48" t="s">
        <v>330</v>
      </c>
      <c r="P177" s="63">
        <v>5.0</v>
      </c>
      <c r="Q177" s="63">
        <v>1.0</v>
      </c>
      <c r="R177" s="48" t="s">
        <v>1012</v>
      </c>
      <c r="S177" s="68"/>
      <c r="T177" s="68"/>
      <c r="U177" s="48" t="s">
        <v>2072</v>
      </c>
      <c r="W177" s="66" t="s">
        <v>2073</v>
      </c>
      <c r="Y177" s="48" t="s">
        <v>1003</v>
      </c>
      <c r="Z177" s="48" t="s">
        <v>1004</v>
      </c>
      <c r="AA177" s="68"/>
      <c r="AB177" s="48" t="s">
        <v>1005</v>
      </c>
      <c r="AC177" s="48" t="s">
        <v>2074</v>
      </c>
      <c r="AE177" s="48"/>
      <c r="AF177" s="48"/>
    </row>
    <row r="178">
      <c r="A178" s="63">
        <v>837.0</v>
      </c>
      <c r="B178" s="48" t="s">
        <v>2075</v>
      </c>
      <c r="C178" s="48" t="s">
        <v>2076</v>
      </c>
      <c r="D178" s="48" t="s">
        <v>2077</v>
      </c>
      <c r="E178" s="63">
        <v>2019.0</v>
      </c>
      <c r="F178" s="48" t="s">
        <v>566</v>
      </c>
      <c r="G178" s="48"/>
      <c r="H178" s="48"/>
      <c r="I178" s="48" t="s">
        <v>2078</v>
      </c>
      <c r="J178" s="63">
        <v>121.0</v>
      </c>
      <c r="K178" s="63">
        <v>1.0</v>
      </c>
      <c r="L178" s="68"/>
      <c r="M178" s="63">
        <v>379.0</v>
      </c>
      <c r="N178" s="63">
        <v>406.0</v>
      </c>
      <c r="O178" s="48" t="s">
        <v>330</v>
      </c>
      <c r="P178" s="63">
        <v>2.0</v>
      </c>
      <c r="Q178" s="63">
        <v>1.0</v>
      </c>
      <c r="R178" s="48" t="s">
        <v>1012</v>
      </c>
      <c r="S178" s="68"/>
      <c r="T178" s="68"/>
      <c r="U178" s="48" t="s">
        <v>2079</v>
      </c>
      <c r="W178" s="66" t="s">
        <v>2080</v>
      </c>
      <c r="Y178" s="48" t="s">
        <v>1003</v>
      </c>
      <c r="Z178" s="48" t="s">
        <v>1004</v>
      </c>
      <c r="AA178" s="68"/>
      <c r="AB178" s="48" t="s">
        <v>1005</v>
      </c>
      <c r="AC178" s="48" t="s">
        <v>2081</v>
      </c>
      <c r="AE178" s="48"/>
      <c r="AF178" s="48"/>
    </row>
    <row r="179">
      <c r="A179" s="63">
        <v>1066.0</v>
      </c>
      <c r="B179" s="48" t="s">
        <v>2082</v>
      </c>
      <c r="C179" s="73">
        <v>2.35E10</v>
      </c>
      <c r="D179" s="48" t="s">
        <v>2083</v>
      </c>
      <c r="E179" s="63">
        <v>2018.0</v>
      </c>
      <c r="F179" s="48" t="s">
        <v>879</v>
      </c>
      <c r="G179" s="48"/>
      <c r="H179" s="48"/>
      <c r="I179" s="48" t="s">
        <v>1129</v>
      </c>
      <c r="J179" s="63">
        <v>9.0</v>
      </c>
      <c r="K179" s="63">
        <v>3.0</v>
      </c>
      <c r="L179" s="63">
        <v>1850008.0</v>
      </c>
      <c r="M179" s="68"/>
      <c r="N179" s="68"/>
      <c r="O179" s="48" t="s">
        <v>330</v>
      </c>
      <c r="P179" s="63">
        <v>2.0</v>
      </c>
      <c r="Q179" s="63">
        <v>1.0</v>
      </c>
      <c r="R179" s="48" t="s">
        <v>1197</v>
      </c>
      <c r="S179" s="68"/>
      <c r="T179" s="68"/>
      <c r="U179" s="48" t="s">
        <v>2084</v>
      </c>
      <c r="W179" s="66" t="s">
        <v>2085</v>
      </c>
      <c r="Y179" s="48" t="s">
        <v>1003</v>
      </c>
      <c r="Z179" s="48" t="s">
        <v>1004</v>
      </c>
      <c r="AA179" s="68"/>
      <c r="AB179" s="48" t="s">
        <v>1005</v>
      </c>
      <c r="AC179" s="48" t="s">
        <v>2086</v>
      </c>
      <c r="AE179" s="48"/>
      <c r="AF179" s="48"/>
    </row>
    <row r="180">
      <c r="A180" s="63">
        <v>803.0</v>
      </c>
      <c r="B180" s="48" t="s">
        <v>627</v>
      </c>
      <c r="C180" s="48" t="s">
        <v>1424</v>
      </c>
      <c r="D180" s="48" t="s">
        <v>2087</v>
      </c>
      <c r="E180" s="63">
        <v>2019.0</v>
      </c>
      <c r="F180" s="48" t="s">
        <v>86</v>
      </c>
      <c r="G180" s="48" t="s">
        <v>997</v>
      </c>
      <c r="H180" s="48"/>
      <c r="I180" s="48" t="s">
        <v>1156</v>
      </c>
      <c r="J180" s="63">
        <v>111.0</v>
      </c>
      <c r="K180" s="68"/>
      <c r="L180" s="68"/>
      <c r="M180" s="63">
        <v>70.0</v>
      </c>
      <c r="N180" s="63">
        <v>84.0</v>
      </c>
      <c r="O180" s="48" t="s">
        <v>330</v>
      </c>
      <c r="P180" s="63">
        <v>3.0</v>
      </c>
      <c r="Q180" s="63">
        <v>1.0</v>
      </c>
      <c r="R180" s="48" t="s">
        <v>1012</v>
      </c>
      <c r="S180" s="68"/>
      <c r="T180" s="68"/>
      <c r="U180" s="48" t="s">
        <v>2088</v>
      </c>
      <c r="W180" s="66" t="s">
        <v>2089</v>
      </c>
      <c r="Y180" s="48" t="s">
        <v>1003</v>
      </c>
      <c r="Z180" s="48" t="s">
        <v>1004</v>
      </c>
      <c r="AA180" s="68"/>
      <c r="AB180" s="48" t="s">
        <v>1005</v>
      </c>
      <c r="AC180" s="48" t="s">
        <v>2090</v>
      </c>
      <c r="AE180" s="48"/>
      <c r="AF180" s="48"/>
    </row>
    <row r="181">
      <c r="A181" s="48">
        <v>3020.0</v>
      </c>
      <c r="B181" s="48" t="s">
        <v>2091</v>
      </c>
      <c r="C181" s="48" t="s">
        <v>2092</v>
      </c>
      <c r="D181" s="48" t="s">
        <v>2093</v>
      </c>
      <c r="E181" s="48">
        <v>2012.0</v>
      </c>
      <c r="F181" s="48" t="s">
        <v>566</v>
      </c>
      <c r="G181" s="48" t="s">
        <v>1065</v>
      </c>
      <c r="H181" s="48" t="s">
        <v>2094</v>
      </c>
      <c r="I181" s="48" t="s">
        <v>1085</v>
      </c>
      <c r="J181" s="48">
        <v>113.0</v>
      </c>
      <c r="K181" s="48">
        <v>43894.0</v>
      </c>
      <c r="L181" s="48"/>
      <c r="M181" s="48">
        <v>897.0</v>
      </c>
      <c r="N181" s="48">
        <v>917.0</v>
      </c>
      <c r="O181" s="48" t="s">
        <v>330</v>
      </c>
      <c r="P181" s="48">
        <v>22.0</v>
      </c>
      <c r="Q181" s="48">
        <v>1.0</v>
      </c>
      <c r="R181" s="48" t="s">
        <v>1047</v>
      </c>
      <c r="S181" s="48"/>
      <c r="T181" s="48"/>
      <c r="U181" s="48" t="s">
        <v>2095</v>
      </c>
      <c r="V181" s="48"/>
      <c r="W181" s="66" t="s">
        <v>2096</v>
      </c>
      <c r="X181" s="48"/>
      <c r="Y181" s="48" t="s">
        <v>1003</v>
      </c>
      <c r="Z181" s="48" t="s">
        <v>1004</v>
      </c>
      <c r="AA181" s="48"/>
      <c r="AB181" s="48" t="s">
        <v>1005</v>
      </c>
      <c r="AC181" s="48" t="s">
        <v>2097</v>
      </c>
      <c r="AD181" s="48"/>
      <c r="AE181" s="48"/>
      <c r="AF181" s="48"/>
    </row>
    <row r="182">
      <c r="A182" s="63">
        <v>2201.0</v>
      </c>
      <c r="B182" s="48" t="s">
        <v>266</v>
      </c>
      <c r="C182" s="48" t="s">
        <v>2098</v>
      </c>
      <c r="D182" s="48" t="s">
        <v>2099</v>
      </c>
      <c r="E182" s="63">
        <v>2015.0</v>
      </c>
      <c r="F182" s="48" t="s">
        <v>123</v>
      </c>
      <c r="G182" s="48" t="s">
        <v>997</v>
      </c>
      <c r="H182" s="48"/>
      <c r="I182" s="48" t="s">
        <v>1261</v>
      </c>
      <c r="J182" s="63">
        <v>20.0</v>
      </c>
      <c r="K182" s="63">
        <v>5.0</v>
      </c>
      <c r="L182" s="68"/>
      <c r="M182" s="63">
        <v>453.0</v>
      </c>
      <c r="N182" s="63">
        <v>473.0</v>
      </c>
      <c r="O182" s="48" t="s">
        <v>330</v>
      </c>
      <c r="P182" s="63">
        <v>2.0</v>
      </c>
      <c r="Q182" s="63">
        <v>1.0</v>
      </c>
      <c r="R182" s="48" t="s">
        <v>1012</v>
      </c>
      <c r="S182" s="68"/>
      <c r="T182" s="68"/>
      <c r="U182" s="48" t="s">
        <v>2100</v>
      </c>
      <c r="W182" s="66" t="s">
        <v>2101</v>
      </c>
      <c r="Y182" s="48" t="s">
        <v>1003</v>
      </c>
      <c r="Z182" s="48" t="s">
        <v>1004</v>
      </c>
      <c r="AA182" s="68"/>
      <c r="AB182" s="48" t="s">
        <v>1005</v>
      </c>
      <c r="AC182" s="48" t="s">
        <v>2102</v>
      </c>
      <c r="AE182" s="48"/>
      <c r="AF182" s="48"/>
    </row>
    <row r="183">
      <c r="A183" s="63">
        <v>1393.0</v>
      </c>
      <c r="B183" s="48" t="s">
        <v>503</v>
      </c>
      <c r="C183" s="48" t="s">
        <v>2103</v>
      </c>
      <c r="D183" s="48" t="s">
        <v>2104</v>
      </c>
      <c r="E183" s="63">
        <v>2017.0</v>
      </c>
      <c r="F183" s="48" t="s">
        <v>75</v>
      </c>
      <c r="G183" s="48" t="s">
        <v>997</v>
      </c>
      <c r="H183" s="48"/>
      <c r="I183" s="48" t="s">
        <v>1085</v>
      </c>
      <c r="J183" s="63">
        <v>145.0</v>
      </c>
      <c r="K183" s="81">
        <v>43894.0</v>
      </c>
      <c r="L183" s="68"/>
      <c r="M183" s="63">
        <v>481.0</v>
      </c>
      <c r="N183" s="63">
        <v>494.0</v>
      </c>
      <c r="O183" s="48" t="s">
        <v>330</v>
      </c>
      <c r="P183" s="63">
        <v>5.0</v>
      </c>
      <c r="Q183" s="63">
        <v>1.0</v>
      </c>
      <c r="R183" s="48" t="s">
        <v>1012</v>
      </c>
      <c r="S183" s="68"/>
      <c r="T183" s="68"/>
      <c r="U183" s="48" t="s">
        <v>2105</v>
      </c>
      <c r="W183" s="66" t="s">
        <v>2106</v>
      </c>
      <c r="Y183" s="48" t="s">
        <v>1003</v>
      </c>
      <c r="Z183" s="48" t="s">
        <v>1004</v>
      </c>
      <c r="AA183" s="48" t="s">
        <v>1042</v>
      </c>
      <c r="AB183" s="48" t="s">
        <v>1005</v>
      </c>
      <c r="AC183" s="48" t="s">
        <v>2107</v>
      </c>
      <c r="AE183" s="48"/>
      <c r="AF183" s="48"/>
    </row>
    <row r="184">
      <c r="A184" s="63">
        <v>3483.0</v>
      </c>
      <c r="B184" s="48" t="s">
        <v>386</v>
      </c>
      <c r="C184" s="48" t="s">
        <v>2108</v>
      </c>
      <c r="D184" s="48" t="s">
        <v>2109</v>
      </c>
      <c r="E184" s="63">
        <v>2007.0</v>
      </c>
      <c r="F184" s="48" t="s">
        <v>104</v>
      </c>
      <c r="G184" s="48" t="s">
        <v>997</v>
      </c>
      <c r="H184" s="48"/>
      <c r="I184" s="48" t="s">
        <v>2110</v>
      </c>
      <c r="J184" s="63">
        <v>15.0</v>
      </c>
      <c r="K184" s="63">
        <v>2.0</v>
      </c>
      <c r="L184" s="68"/>
      <c r="M184" s="63">
        <v>143.0</v>
      </c>
      <c r="N184" s="63">
        <v>166.0</v>
      </c>
      <c r="O184" s="48" t="s">
        <v>330</v>
      </c>
      <c r="P184" s="63">
        <v>3.0</v>
      </c>
      <c r="Q184" s="48" t="s">
        <v>330</v>
      </c>
      <c r="R184" s="48" t="s">
        <v>1047</v>
      </c>
      <c r="S184" s="63">
        <v>1.0</v>
      </c>
      <c r="T184" s="48" t="s">
        <v>1012</v>
      </c>
      <c r="U184" s="48" t="s">
        <v>2111</v>
      </c>
      <c r="W184" s="66" t="s">
        <v>2112</v>
      </c>
      <c r="Y184" s="48" t="s">
        <v>1003</v>
      </c>
      <c r="Z184" s="48" t="s">
        <v>1004</v>
      </c>
      <c r="AA184" s="68"/>
      <c r="AB184" s="48" t="s">
        <v>1005</v>
      </c>
      <c r="AC184" s="48" t="s">
        <v>2113</v>
      </c>
      <c r="AE184" s="48"/>
      <c r="AF184" s="48"/>
    </row>
    <row r="185">
      <c r="A185" s="63">
        <v>2566.0</v>
      </c>
      <c r="B185" s="48" t="s">
        <v>840</v>
      </c>
      <c r="C185" s="48" t="s">
        <v>2114</v>
      </c>
      <c r="D185" s="48" t="s">
        <v>2115</v>
      </c>
      <c r="E185" s="63">
        <v>2014.0</v>
      </c>
      <c r="F185" s="48" t="s">
        <v>123</v>
      </c>
      <c r="G185" s="48" t="s">
        <v>997</v>
      </c>
      <c r="H185" s="48"/>
      <c r="I185" s="48" t="s">
        <v>1964</v>
      </c>
      <c r="J185" s="63">
        <v>24.0</v>
      </c>
      <c r="K185" s="63">
        <v>1.0</v>
      </c>
      <c r="L185" s="68"/>
      <c r="M185" s="63">
        <v>99.0</v>
      </c>
      <c r="N185" s="63">
        <v>107.0</v>
      </c>
      <c r="O185" s="48" t="s">
        <v>330</v>
      </c>
      <c r="P185" s="63">
        <v>5.0</v>
      </c>
      <c r="Q185" s="63">
        <v>1.0</v>
      </c>
      <c r="R185" s="48" t="s">
        <v>1012</v>
      </c>
      <c r="S185" s="68"/>
      <c r="T185" s="68"/>
      <c r="U185" s="48" t="s">
        <v>2116</v>
      </c>
      <c r="W185" s="66" t="s">
        <v>2117</v>
      </c>
      <c r="Y185" s="48" t="s">
        <v>1003</v>
      </c>
      <c r="Z185" s="48" t="s">
        <v>1004</v>
      </c>
      <c r="AA185" s="68"/>
      <c r="AB185" s="48" t="s">
        <v>1005</v>
      </c>
      <c r="AC185" s="48" t="s">
        <v>2118</v>
      </c>
      <c r="AE185" s="48"/>
      <c r="AF185" s="48"/>
    </row>
    <row r="186">
      <c r="A186" s="63">
        <v>2360.0</v>
      </c>
      <c r="B186" s="48" t="s">
        <v>1214</v>
      </c>
      <c r="C186" s="48" t="s">
        <v>1215</v>
      </c>
      <c r="D186" s="48" t="s">
        <v>2119</v>
      </c>
      <c r="E186" s="63">
        <v>2015.0</v>
      </c>
      <c r="F186" s="48" t="s">
        <v>86</v>
      </c>
      <c r="G186" s="48" t="s">
        <v>1065</v>
      </c>
      <c r="H186" s="48" t="s">
        <v>1217</v>
      </c>
      <c r="I186" s="48" t="s">
        <v>2120</v>
      </c>
      <c r="J186" s="63">
        <v>37.0</v>
      </c>
      <c r="K186" s="68"/>
      <c r="L186" s="68"/>
      <c r="M186" s="63">
        <v>31.0</v>
      </c>
      <c r="N186" s="63">
        <v>43.0</v>
      </c>
      <c r="O186" s="48" t="s">
        <v>330</v>
      </c>
      <c r="P186" s="63">
        <v>29.0</v>
      </c>
      <c r="Q186" s="63">
        <v>1.0</v>
      </c>
      <c r="R186" s="48" t="s">
        <v>1012</v>
      </c>
      <c r="S186" s="68"/>
      <c r="T186" s="68"/>
      <c r="U186" s="48" t="s">
        <v>2121</v>
      </c>
      <c r="W186" s="66" t="s">
        <v>2122</v>
      </c>
      <c r="Y186" s="48" t="s">
        <v>1003</v>
      </c>
      <c r="Z186" s="48" t="s">
        <v>1004</v>
      </c>
      <c r="AA186" s="68"/>
      <c r="AB186" s="48" t="s">
        <v>1005</v>
      </c>
      <c r="AC186" s="48" t="s">
        <v>2123</v>
      </c>
      <c r="AE186" s="48"/>
      <c r="AF186" s="48"/>
    </row>
    <row r="187">
      <c r="A187" s="48">
        <v>1252.0</v>
      </c>
      <c r="B187" s="48" t="s">
        <v>220</v>
      </c>
      <c r="C187" s="48">
        <v>5.58E10</v>
      </c>
      <c r="D187" s="48" t="s">
        <v>2124</v>
      </c>
      <c r="E187" s="48">
        <v>2018.0</v>
      </c>
      <c r="F187" s="48" t="s">
        <v>566</v>
      </c>
      <c r="G187" s="48" t="s">
        <v>1065</v>
      </c>
      <c r="H187" s="48" t="s">
        <v>1217</v>
      </c>
      <c r="I187" s="48" t="s">
        <v>1650</v>
      </c>
      <c r="J187" s="48">
        <v>12.0</v>
      </c>
      <c r="K187" s="48">
        <v>1.0</v>
      </c>
      <c r="L187" s="48"/>
      <c r="M187" s="48">
        <v>4.0</v>
      </c>
      <c r="N187" s="48">
        <v>25.0</v>
      </c>
      <c r="O187" s="48" t="s">
        <v>330</v>
      </c>
      <c r="P187" s="48">
        <v>74.0</v>
      </c>
      <c r="Q187" s="48">
        <v>1.0</v>
      </c>
      <c r="R187" s="48" t="s">
        <v>1012</v>
      </c>
      <c r="S187" s="48"/>
      <c r="T187" s="48"/>
      <c r="U187" s="48" t="s">
        <v>2125</v>
      </c>
      <c r="V187" s="48"/>
      <c r="W187" s="66" t="s">
        <v>2126</v>
      </c>
      <c r="X187" s="48"/>
      <c r="Y187" s="48" t="s">
        <v>1003</v>
      </c>
      <c r="Z187" s="48" t="s">
        <v>1004</v>
      </c>
      <c r="AA187" s="48"/>
      <c r="AB187" s="48" t="s">
        <v>1005</v>
      </c>
      <c r="AC187" s="48" t="s">
        <v>2127</v>
      </c>
      <c r="AD187" s="48"/>
      <c r="AE187" s="48"/>
      <c r="AF187" s="48"/>
    </row>
    <row r="188">
      <c r="A188" s="63">
        <v>461.0</v>
      </c>
      <c r="B188" s="48" t="s">
        <v>2128</v>
      </c>
      <c r="C188" s="48" t="s">
        <v>2129</v>
      </c>
      <c r="D188" s="48" t="s">
        <v>2130</v>
      </c>
      <c r="E188" s="63">
        <v>2019.0</v>
      </c>
      <c r="F188" s="48" t="s">
        <v>75</v>
      </c>
      <c r="G188" s="48" t="s">
        <v>1065</v>
      </c>
      <c r="H188" s="48" t="s">
        <v>2131</v>
      </c>
      <c r="I188" s="48" t="s">
        <v>2132</v>
      </c>
      <c r="J188" s="63">
        <v>10.0</v>
      </c>
      <c r="K188" s="63">
        <v>4.0</v>
      </c>
      <c r="L188" s="68"/>
      <c r="M188" s="63">
        <v>741.0</v>
      </c>
      <c r="N188" s="63">
        <v>763.0</v>
      </c>
      <c r="O188" s="48" t="s">
        <v>330</v>
      </c>
      <c r="P188" s="63">
        <v>2.0</v>
      </c>
      <c r="Q188" s="48" t="s">
        <v>330</v>
      </c>
      <c r="R188" s="48" t="s">
        <v>1012</v>
      </c>
      <c r="S188" s="63">
        <v>1.0</v>
      </c>
      <c r="T188" s="48" t="s">
        <v>1117</v>
      </c>
      <c r="U188" s="48" t="s">
        <v>2133</v>
      </c>
      <c r="W188" s="66" t="s">
        <v>2134</v>
      </c>
      <c r="Y188" s="48" t="s">
        <v>1003</v>
      </c>
      <c r="Z188" s="48" t="s">
        <v>1004</v>
      </c>
      <c r="AA188" s="48" t="s">
        <v>1042</v>
      </c>
      <c r="AB188" s="48" t="s">
        <v>1005</v>
      </c>
      <c r="AC188" s="48" t="s">
        <v>2135</v>
      </c>
      <c r="AE188" s="48"/>
      <c r="AF188" s="48"/>
    </row>
    <row r="189">
      <c r="A189" s="63">
        <v>3535.0</v>
      </c>
      <c r="B189" s="48" t="s">
        <v>2136</v>
      </c>
      <c r="C189" s="48" t="s">
        <v>2137</v>
      </c>
      <c r="D189" s="48" t="s">
        <v>2138</v>
      </c>
      <c r="E189" s="63">
        <v>2006.0</v>
      </c>
      <c r="F189" s="48" t="s">
        <v>879</v>
      </c>
      <c r="G189" s="48"/>
      <c r="H189" s="48"/>
      <c r="I189" s="48" t="s">
        <v>1387</v>
      </c>
      <c r="J189" s="63">
        <v>6.0</v>
      </c>
      <c r="K189" s="63">
        <v>5.0</v>
      </c>
      <c r="L189" s="68"/>
      <c r="M189" s="63">
        <v>509.0</v>
      </c>
      <c r="N189" s="63">
        <v>526.0</v>
      </c>
      <c r="O189" s="48" t="s">
        <v>330</v>
      </c>
      <c r="P189" s="63">
        <v>19.0</v>
      </c>
      <c r="Q189" s="48" t="s">
        <v>330</v>
      </c>
      <c r="R189" s="48" t="s">
        <v>1047</v>
      </c>
      <c r="S189" s="63">
        <v>1.0</v>
      </c>
      <c r="T189" s="48" t="s">
        <v>1012</v>
      </c>
      <c r="U189" s="48" t="s">
        <v>2139</v>
      </c>
      <c r="W189" s="66" t="s">
        <v>2140</v>
      </c>
      <c r="Y189" s="48" t="s">
        <v>1003</v>
      </c>
      <c r="Z189" s="48" t="s">
        <v>1004</v>
      </c>
      <c r="AA189" s="68"/>
      <c r="AB189" s="48" t="s">
        <v>1005</v>
      </c>
      <c r="AC189" s="48" t="s">
        <v>2141</v>
      </c>
      <c r="AE189" s="48"/>
      <c r="AF189" s="48"/>
    </row>
    <row r="190">
      <c r="A190" s="63">
        <v>3360.0</v>
      </c>
      <c r="B190" s="48" t="s">
        <v>220</v>
      </c>
      <c r="C190" s="73">
        <v>5.58E10</v>
      </c>
      <c r="D190" s="48" t="s">
        <v>2142</v>
      </c>
      <c r="E190" s="63">
        <v>2009.0</v>
      </c>
      <c r="F190" s="48" t="s">
        <v>123</v>
      </c>
      <c r="G190" s="48" t="s">
        <v>1065</v>
      </c>
      <c r="H190" s="79" t="s">
        <v>2143</v>
      </c>
      <c r="I190" s="48" t="s">
        <v>1139</v>
      </c>
      <c r="J190" s="63">
        <v>31.0</v>
      </c>
      <c r="K190" s="48" t="s">
        <v>2144</v>
      </c>
      <c r="L190" s="68"/>
      <c r="M190" s="48" t="s">
        <v>2145</v>
      </c>
      <c r="N190" s="48" t="s">
        <v>2146</v>
      </c>
      <c r="O190" s="48" t="s">
        <v>330</v>
      </c>
      <c r="P190" s="63">
        <v>17.0</v>
      </c>
      <c r="Q190" s="48" t="s">
        <v>330</v>
      </c>
      <c r="R190" s="48" t="s">
        <v>1047</v>
      </c>
      <c r="S190" s="63">
        <v>1.0</v>
      </c>
      <c r="T190" s="48" t="s">
        <v>1012</v>
      </c>
      <c r="U190" s="48" t="s">
        <v>2147</v>
      </c>
      <c r="W190" s="66" t="s">
        <v>2148</v>
      </c>
      <c r="Y190" s="48" t="s">
        <v>1003</v>
      </c>
      <c r="Z190" s="48" t="s">
        <v>1004</v>
      </c>
      <c r="AA190" s="68"/>
      <c r="AB190" s="48" t="s">
        <v>1005</v>
      </c>
      <c r="AC190" s="48" t="s">
        <v>2149</v>
      </c>
      <c r="AE190" s="48"/>
      <c r="AF190" s="48"/>
    </row>
    <row r="191">
      <c r="A191" s="63">
        <v>3385.0</v>
      </c>
      <c r="B191" s="48" t="s">
        <v>508</v>
      </c>
      <c r="C191" s="48" t="s">
        <v>1310</v>
      </c>
      <c r="D191" s="48" t="s">
        <v>2150</v>
      </c>
      <c r="E191" s="63">
        <v>2009.0</v>
      </c>
      <c r="F191" s="48" t="s">
        <v>75</v>
      </c>
      <c r="G191" s="48" t="s">
        <v>997</v>
      </c>
      <c r="H191" s="48"/>
      <c r="I191" s="48" t="s">
        <v>1162</v>
      </c>
      <c r="J191" s="63">
        <v>43.0</v>
      </c>
      <c r="K191" s="63">
        <v>3.0</v>
      </c>
      <c r="L191" s="68"/>
      <c r="M191" s="63">
        <v>351.0</v>
      </c>
      <c r="N191" s="63">
        <v>367.0</v>
      </c>
      <c r="O191" s="48" t="s">
        <v>330</v>
      </c>
      <c r="P191" s="63">
        <v>41.0</v>
      </c>
      <c r="Q191" s="63">
        <v>1.0</v>
      </c>
      <c r="R191" s="48" t="s">
        <v>1047</v>
      </c>
      <c r="S191" s="68"/>
      <c r="T191" s="68"/>
      <c r="U191" s="48" t="s">
        <v>2151</v>
      </c>
      <c r="W191" s="66" t="s">
        <v>2152</v>
      </c>
      <c r="Y191" s="48" t="s">
        <v>1003</v>
      </c>
      <c r="Z191" s="48" t="s">
        <v>1004</v>
      </c>
      <c r="AA191" s="48" t="s">
        <v>1042</v>
      </c>
      <c r="AB191" s="48" t="s">
        <v>1005</v>
      </c>
      <c r="AC191" s="48" t="s">
        <v>2153</v>
      </c>
      <c r="AE191" s="48"/>
      <c r="AF191" s="48"/>
    </row>
    <row r="192">
      <c r="A192" s="63">
        <v>805.0</v>
      </c>
      <c r="B192" s="48" t="s">
        <v>2154</v>
      </c>
      <c r="C192" s="48" t="s">
        <v>2155</v>
      </c>
      <c r="D192" s="48" t="s">
        <v>2156</v>
      </c>
      <c r="E192" s="63">
        <v>2019.0</v>
      </c>
      <c r="F192" s="48" t="s">
        <v>75</v>
      </c>
      <c r="G192" s="48" t="s">
        <v>1065</v>
      </c>
      <c r="H192" s="48" t="s">
        <v>2157</v>
      </c>
      <c r="I192" s="48" t="s">
        <v>2158</v>
      </c>
      <c r="O192" s="48" t="s">
        <v>330</v>
      </c>
      <c r="P192" s="63">
        <v>1.0</v>
      </c>
      <c r="Q192" s="63">
        <v>1.0</v>
      </c>
      <c r="R192" s="48" t="s">
        <v>1012</v>
      </c>
      <c r="S192" s="68"/>
      <c r="T192" s="68"/>
      <c r="U192" s="48" t="s">
        <v>2159</v>
      </c>
      <c r="W192" s="66" t="s">
        <v>2160</v>
      </c>
      <c r="Y192" s="48" t="s">
        <v>1003</v>
      </c>
      <c r="Z192" s="48" t="s">
        <v>1111</v>
      </c>
      <c r="AB192" s="48" t="s">
        <v>1005</v>
      </c>
      <c r="AC192" s="48" t="s">
        <v>2161</v>
      </c>
      <c r="AE192" s="48"/>
      <c r="AF192" s="48"/>
    </row>
    <row r="193">
      <c r="A193" s="63">
        <v>3686.0</v>
      </c>
      <c r="B193" s="48" t="s">
        <v>2162</v>
      </c>
      <c r="C193" s="48" t="s">
        <v>330</v>
      </c>
      <c r="D193" s="48" t="s">
        <v>2163</v>
      </c>
      <c r="E193" s="63">
        <v>2015.0</v>
      </c>
      <c r="F193" s="48" t="s">
        <v>879</v>
      </c>
      <c r="G193" s="48"/>
      <c r="H193" s="48"/>
      <c r="I193" s="48" t="s">
        <v>2164</v>
      </c>
      <c r="J193" s="63">
        <v>17.0</v>
      </c>
      <c r="K193" s="63">
        <v>8.0</v>
      </c>
      <c r="L193" s="68"/>
      <c r="M193" s="63">
        <v>2361.0</v>
      </c>
      <c r="N193" s="63">
        <v>2374.0</v>
      </c>
      <c r="O193" s="48" t="s">
        <v>330</v>
      </c>
      <c r="P193" s="63">
        <v>2.0</v>
      </c>
      <c r="Q193" s="48" t="s">
        <v>330</v>
      </c>
      <c r="R193" s="48" t="s">
        <v>1047</v>
      </c>
      <c r="S193" s="63">
        <v>1.0</v>
      </c>
      <c r="T193" s="48" t="s">
        <v>1117</v>
      </c>
      <c r="U193" s="48" t="s">
        <v>2165</v>
      </c>
      <c r="W193" s="48" t="s">
        <v>330</v>
      </c>
      <c r="X193" s="68"/>
      <c r="Y193" s="48" t="s">
        <v>1666</v>
      </c>
      <c r="Z193" s="48" t="s">
        <v>330</v>
      </c>
      <c r="AA193" s="68"/>
      <c r="AB193" s="48" t="s">
        <v>1668</v>
      </c>
      <c r="AC193" s="48" t="s">
        <v>330</v>
      </c>
      <c r="AD193" s="48" t="s">
        <v>330</v>
      </c>
      <c r="AE193" s="48"/>
      <c r="AF193" s="48"/>
    </row>
    <row r="194">
      <c r="A194" s="63">
        <v>1293.0</v>
      </c>
      <c r="B194" s="48" t="s">
        <v>390</v>
      </c>
      <c r="C194" s="73">
        <v>7.0E9</v>
      </c>
      <c r="D194" s="48" t="s">
        <v>2166</v>
      </c>
      <c r="E194" s="63">
        <v>2018.0</v>
      </c>
      <c r="F194" s="48" t="s">
        <v>104</v>
      </c>
      <c r="G194" s="48" t="s">
        <v>997</v>
      </c>
      <c r="H194" s="48"/>
      <c r="I194" s="48" t="s">
        <v>2167</v>
      </c>
      <c r="J194" s="63">
        <v>62.0</v>
      </c>
      <c r="K194" s="63">
        <v>1.0</v>
      </c>
      <c r="L194" s="68"/>
      <c r="M194" s="63">
        <v>4.0</v>
      </c>
      <c r="N194" s="63">
        <v>20.0</v>
      </c>
      <c r="O194" s="48" t="s">
        <v>330</v>
      </c>
      <c r="P194" s="63">
        <v>1.0</v>
      </c>
      <c r="Q194" s="63">
        <v>1.0</v>
      </c>
      <c r="R194" s="48" t="s">
        <v>1012</v>
      </c>
      <c r="S194" s="68"/>
      <c r="T194" s="68"/>
      <c r="U194" s="48" t="s">
        <v>2168</v>
      </c>
      <c r="W194" s="66" t="s">
        <v>2169</v>
      </c>
      <c r="Y194" s="48" t="s">
        <v>1003</v>
      </c>
      <c r="Z194" s="48" t="s">
        <v>1004</v>
      </c>
      <c r="AA194" s="68"/>
      <c r="AB194" s="48" t="s">
        <v>1005</v>
      </c>
      <c r="AC194" s="48" t="s">
        <v>2170</v>
      </c>
      <c r="AE194" s="48"/>
      <c r="AF194" s="48"/>
    </row>
    <row r="195">
      <c r="A195" s="63">
        <v>3017.0</v>
      </c>
      <c r="B195" s="48" t="s">
        <v>892</v>
      </c>
      <c r="C195" s="48" t="s">
        <v>2171</v>
      </c>
      <c r="D195" s="48" t="s">
        <v>2172</v>
      </c>
      <c r="E195" s="63">
        <v>2012.0</v>
      </c>
      <c r="F195" s="48" t="s">
        <v>86</v>
      </c>
      <c r="G195" s="48" t="s">
        <v>997</v>
      </c>
      <c r="H195" s="48"/>
      <c r="I195" s="48" t="s">
        <v>1340</v>
      </c>
      <c r="J195" s="63">
        <v>6.0</v>
      </c>
      <c r="K195" s="68"/>
      <c r="L195" s="68"/>
      <c r="M195" s="68"/>
      <c r="N195" s="68"/>
      <c r="O195" s="48" t="s">
        <v>330</v>
      </c>
      <c r="P195" s="63">
        <v>33.0</v>
      </c>
      <c r="Q195" s="63">
        <v>1.0</v>
      </c>
      <c r="R195" s="48" t="s">
        <v>1047</v>
      </c>
      <c r="S195" s="68"/>
      <c r="T195" s="68"/>
      <c r="U195" s="48" t="s">
        <v>2173</v>
      </c>
      <c r="W195" s="66" t="s">
        <v>2174</v>
      </c>
      <c r="Y195" s="48" t="s">
        <v>1003</v>
      </c>
      <c r="Z195" s="48" t="s">
        <v>1004</v>
      </c>
      <c r="AA195" s="48" t="s">
        <v>1042</v>
      </c>
      <c r="AB195" s="48" t="s">
        <v>1005</v>
      </c>
      <c r="AC195" s="48" t="s">
        <v>2175</v>
      </c>
      <c r="AE195" s="48"/>
      <c r="AF195" s="48"/>
    </row>
    <row r="196">
      <c r="A196" s="63">
        <v>2628.0</v>
      </c>
      <c r="B196" s="48" t="s">
        <v>2176</v>
      </c>
      <c r="C196" s="48" t="s">
        <v>2177</v>
      </c>
      <c r="D196" s="48" t="s">
        <v>2178</v>
      </c>
      <c r="E196" s="63">
        <v>2014.0</v>
      </c>
      <c r="F196" s="48" t="s">
        <v>75</v>
      </c>
      <c r="G196" s="48" t="s">
        <v>1065</v>
      </c>
      <c r="H196" s="48" t="s">
        <v>2179</v>
      </c>
      <c r="I196" s="48" t="s">
        <v>2180</v>
      </c>
      <c r="J196" s="63">
        <v>6.0</v>
      </c>
      <c r="K196" s="63">
        <v>1.0</v>
      </c>
      <c r="L196" s="68"/>
      <c r="M196" s="63">
        <v>273.0</v>
      </c>
      <c r="N196" s="63">
        <v>295.0</v>
      </c>
      <c r="O196" s="48" t="s">
        <v>330</v>
      </c>
      <c r="P196" s="63">
        <v>22.0</v>
      </c>
      <c r="Q196" s="63">
        <v>1.0</v>
      </c>
      <c r="R196" s="48" t="s">
        <v>1012</v>
      </c>
      <c r="S196" s="68"/>
      <c r="T196" s="68"/>
      <c r="U196" s="48" t="s">
        <v>2181</v>
      </c>
      <c r="W196" s="66" t="s">
        <v>2182</v>
      </c>
      <c r="Y196" s="48" t="s">
        <v>1003</v>
      </c>
      <c r="Z196" s="48" t="s">
        <v>1004</v>
      </c>
      <c r="AA196" s="68"/>
      <c r="AB196" s="48" t="s">
        <v>1005</v>
      </c>
      <c r="AC196" s="48" t="s">
        <v>2183</v>
      </c>
      <c r="AE196" s="48"/>
      <c r="AF196" s="48"/>
    </row>
    <row r="197">
      <c r="A197" s="63">
        <v>2485.0</v>
      </c>
      <c r="B197" s="48" t="s">
        <v>492</v>
      </c>
      <c r="C197" s="48" t="s">
        <v>2184</v>
      </c>
      <c r="D197" s="48" t="s">
        <v>2185</v>
      </c>
      <c r="E197" s="63">
        <v>2014.0</v>
      </c>
      <c r="F197" s="48" t="s">
        <v>104</v>
      </c>
      <c r="G197" s="48" t="s">
        <v>997</v>
      </c>
      <c r="H197" s="48"/>
      <c r="I197" s="48" t="s">
        <v>1340</v>
      </c>
      <c r="J197" s="63">
        <v>8.0</v>
      </c>
      <c r="K197" s="68"/>
      <c r="L197" s="68"/>
      <c r="M197" s="68"/>
      <c r="N197" s="68"/>
      <c r="O197" s="48" t="s">
        <v>330</v>
      </c>
      <c r="P197" s="63">
        <v>30.0</v>
      </c>
      <c r="Q197" s="63">
        <v>1.0</v>
      </c>
      <c r="R197" s="48" t="s">
        <v>1012</v>
      </c>
      <c r="S197" s="68"/>
      <c r="T197" s="68"/>
      <c r="U197" s="48" t="s">
        <v>2186</v>
      </c>
      <c r="W197" s="66" t="s">
        <v>2187</v>
      </c>
      <c r="Y197" s="48" t="s">
        <v>1003</v>
      </c>
      <c r="Z197" s="48" t="s">
        <v>1004</v>
      </c>
      <c r="AA197" s="48" t="s">
        <v>1042</v>
      </c>
      <c r="AB197" s="48" t="s">
        <v>1005</v>
      </c>
      <c r="AC197" s="48" t="s">
        <v>2188</v>
      </c>
      <c r="AE197" s="48"/>
      <c r="AF197" s="48"/>
    </row>
    <row r="198">
      <c r="A198" s="63">
        <v>2324.0</v>
      </c>
      <c r="B198" s="48" t="s">
        <v>2189</v>
      </c>
      <c r="C198" s="48" t="s">
        <v>2190</v>
      </c>
      <c r="D198" s="48" t="s">
        <v>2191</v>
      </c>
      <c r="E198" s="63">
        <v>2015.0</v>
      </c>
      <c r="F198" s="48" t="s">
        <v>123</v>
      </c>
      <c r="G198" s="48" t="s">
        <v>1065</v>
      </c>
      <c r="H198" s="48"/>
      <c r="I198" s="48" t="s">
        <v>2192</v>
      </c>
      <c r="J198" s="63">
        <v>8.0</v>
      </c>
      <c r="K198" s="63">
        <v>2.0</v>
      </c>
      <c r="L198" s="68"/>
      <c r="M198" s="63">
        <v>70.0</v>
      </c>
      <c r="N198" s="63">
        <v>75.0</v>
      </c>
      <c r="O198" s="48" t="s">
        <v>330</v>
      </c>
      <c r="P198" s="63">
        <v>2.0</v>
      </c>
      <c r="Q198" s="63">
        <v>1.0</v>
      </c>
      <c r="R198" s="48" t="s">
        <v>1012</v>
      </c>
      <c r="S198" s="68"/>
      <c r="T198" s="68"/>
      <c r="U198" s="48" t="s">
        <v>2193</v>
      </c>
      <c r="W198" s="66" t="s">
        <v>2194</v>
      </c>
      <c r="Y198" s="48" t="s">
        <v>1003</v>
      </c>
      <c r="Z198" s="48" t="s">
        <v>1004</v>
      </c>
      <c r="AA198" s="68"/>
      <c r="AB198" s="48" t="s">
        <v>1005</v>
      </c>
      <c r="AC198" s="48" t="s">
        <v>2195</v>
      </c>
      <c r="AE198" s="48"/>
      <c r="AF198" s="48"/>
    </row>
    <row r="199">
      <c r="A199" s="63">
        <v>277.0</v>
      </c>
      <c r="B199" s="48" t="s">
        <v>627</v>
      </c>
      <c r="C199" s="48" t="s">
        <v>1424</v>
      </c>
      <c r="D199" s="48" t="s">
        <v>2196</v>
      </c>
      <c r="E199" s="63">
        <v>2020.0</v>
      </c>
      <c r="F199" s="48" t="s">
        <v>123</v>
      </c>
      <c r="G199" s="48" t="s">
        <v>1065</v>
      </c>
      <c r="H199" s="48" t="s">
        <v>2197</v>
      </c>
      <c r="I199" s="48" t="s">
        <v>1038</v>
      </c>
      <c r="J199" s="63">
        <v>100.0</v>
      </c>
      <c r="K199" s="68"/>
      <c r="L199" s="63">
        <v>102258.0</v>
      </c>
      <c r="M199" s="68"/>
      <c r="N199" s="68"/>
      <c r="O199" s="48" t="s">
        <v>330</v>
      </c>
      <c r="P199" s="63">
        <v>4.0</v>
      </c>
      <c r="Q199" s="63">
        <v>1.0</v>
      </c>
      <c r="R199" s="48" t="s">
        <v>1012</v>
      </c>
      <c r="S199" s="68"/>
      <c r="T199" s="68"/>
      <c r="U199" s="48" t="s">
        <v>2198</v>
      </c>
      <c r="W199" s="66" t="s">
        <v>2199</v>
      </c>
      <c r="Y199" s="48" t="s">
        <v>1003</v>
      </c>
      <c r="Z199" s="48" t="s">
        <v>1004</v>
      </c>
      <c r="AA199" s="68"/>
      <c r="AB199" s="48" t="s">
        <v>1005</v>
      </c>
      <c r="AC199" s="48" t="s">
        <v>2200</v>
      </c>
      <c r="AE199" s="48"/>
      <c r="AF199" s="48"/>
    </row>
    <row r="200">
      <c r="A200" s="63">
        <v>2501.0</v>
      </c>
      <c r="B200" s="48" t="s">
        <v>395</v>
      </c>
      <c r="C200" s="73">
        <v>4.22E10</v>
      </c>
      <c r="D200" s="48" t="s">
        <v>2201</v>
      </c>
      <c r="E200" s="63">
        <v>2014.0</v>
      </c>
      <c r="F200" s="48" t="s">
        <v>104</v>
      </c>
      <c r="G200" s="48" t="s">
        <v>997</v>
      </c>
      <c r="H200" s="48"/>
      <c r="I200" s="48" t="s">
        <v>1129</v>
      </c>
      <c r="J200" s="63">
        <v>5.0</v>
      </c>
      <c r="K200" s="63">
        <v>3.0</v>
      </c>
      <c r="L200" s="63">
        <v>1450007.0</v>
      </c>
      <c r="M200" s="68"/>
      <c r="N200" s="68"/>
      <c r="O200" s="48" t="s">
        <v>330</v>
      </c>
      <c r="P200" s="48" t="s">
        <v>330</v>
      </c>
      <c r="Q200" s="63">
        <v>1.0</v>
      </c>
      <c r="R200" s="48" t="s">
        <v>1012</v>
      </c>
      <c r="S200" s="68"/>
      <c r="T200" s="68"/>
      <c r="U200" s="48" t="s">
        <v>2202</v>
      </c>
      <c r="W200" s="66" t="s">
        <v>2203</v>
      </c>
      <c r="Y200" s="48" t="s">
        <v>1003</v>
      </c>
      <c r="Z200" s="48" t="s">
        <v>1004</v>
      </c>
      <c r="AA200" s="68"/>
      <c r="AB200" s="48" t="s">
        <v>1005</v>
      </c>
      <c r="AC200" s="48" t="s">
        <v>2204</v>
      </c>
      <c r="AE200" s="48"/>
      <c r="AF200" s="48"/>
    </row>
    <row r="201">
      <c r="A201" s="63">
        <v>825.0</v>
      </c>
      <c r="B201" s="48" t="s">
        <v>2205</v>
      </c>
      <c r="C201" s="48" t="s">
        <v>2206</v>
      </c>
      <c r="D201" s="48" t="s">
        <v>2207</v>
      </c>
      <c r="E201" s="63">
        <v>2019.0</v>
      </c>
      <c r="F201" s="48" t="s">
        <v>879</v>
      </c>
      <c r="G201" s="48"/>
      <c r="H201" s="48"/>
      <c r="I201" s="48" t="s">
        <v>1956</v>
      </c>
      <c r="J201" s="63">
        <v>14.0</v>
      </c>
      <c r="K201" s="63">
        <v>10.0</v>
      </c>
      <c r="L201" s="63">
        <v>104008.0</v>
      </c>
      <c r="M201" s="68"/>
      <c r="N201" s="68"/>
      <c r="O201" s="48" t="s">
        <v>330</v>
      </c>
      <c r="P201" s="63">
        <v>6.0</v>
      </c>
      <c r="Q201" s="63">
        <v>1.0</v>
      </c>
      <c r="R201" s="48" t="s">
        <v>1012</v>
      </c>
      <c r="S201" s="68"/>
      <c r="T201" s="68"/>
      <c r="U201" s="48" t="s">
        <v>2208</v>
      </c>
      <c r="W201" s="66" t="s">
        <v>2209</v>
      </c>
      <c r="Y201" s="48" t="s">
        <v>1003</v>
      </c>
      <c r="Z201" s="48" t="s">
        <v>1004</v>
      </c>
      <c r="AA201" s="48" t="s">
        <v>1042</v>
      </c>
      <c r="AB201" s="48" t="s">
        <v>1005</v>
      </c>
      <c r="AC201" s="48" t="s">
        <v>2210</v>
      </c>
      <c r="AE201" s="48"/>
      <c r="AF201" s="48"/>
    </row>
    <row r="202">
      <c r="A202" s="63">
        <v>1214.0</v>
      </c>
      <c r="B202" s="48" t="s">
        <v>280</v>
      </c>
      <c r="C202" s="73">
        <v>6.7E9</v>
      </c>
      <c r="D202" s="48" t="s">
        <v>2211</v>
      </c>
      <c r="E202" s="63">
        <v>2018.0</v>
      </c>
      <c r="F202" s="48" t="s">
        <v>86</v>
      </c>
      <c r="G202" s="48" t="s">
        <v>997</v>
      </c>
      <c r="H202" s="48"/>
      <c r="I202" s="48" t="s">
        <v>1085</v>
      </c>
      <c r="J202" s="63">
        <v>147.0</v>
      </c>
      <c r="K202" s="81">
        <v>43832.0</v>
      </c>
      <c r="L202" s="68"/>
      <c r="M202" s="63">
        <v>47.0</v>
      </c>
      <c r="N202" s="63">
        <v>59.0</v>
      </c>
      <c r="O202" s="48" t="s">
        <v>330</v>
      </c>
      <c r="P202" s="63">
        <v>10.0</v>
      </c>
      <c r="Q202" s="63">
        <v>1.0</v>
      </c>
      <c r="R202" s="48" t="s">
        <v>1197</v>
      </c>
      <c r="S202" s="68"/>
      <c r="T202" s="68"/>
      <c r="U202" s="48" t="s">
        <v>2212</v>
      </c>
      <c r="W202" s="66" t="s">
        <v>2213</v>
      </c>
      <c r="Y202" s="48" t="s">
        <v>1003</v>
      </c>
      <c r="Z202" s="48" t="s">
        <v>1004</v>
      </c>
      <c r="AA202" s="48" t="s">
        <v>1042</v>
      </c>
      <c r="AB202" s="48" t="s">
        <v>1005</v>
      </c>
      <c r="AC202" s="48" t="s">
        <v>2214</v>
      </c>
      <c r="AE202" s="48"/>
      <c r="AF202" s="48"/>
    </row>
    <row r="203">
      <c r="A203" s="63">
        <v>1212.0</v>
      </c>
      <c r="B203" s="48" t="s">
        <v>627</v>
      </c>
      <c r="C203" s="48" t="s">
        <v>1424</v>
      </c>
      <c r="D203" s="48" t="s">
        <v>2215</v>
      </c>
      <c r="E203" s="63">
        <v>2018.0</v>
      </c>
      <c r="F203" s="48" t="s">
        <v>75</v>
      </c>
      <c r="G203" s="48" t="s">
        <v>1065</v>
      </c>
      <c r="H203" s="48" t="s">
        <v>2216</v>
      </c>
      <c r="I203" s="48" t="s">
        <v>1994</v>
      </c>
      <c r="J203" s="63">
        <v>11.0</v>
      </c>
      <c r="K203" s="63">
        <v>3.0</v>
      </c>
      <c r="L203" s="68"/>
      <c r="M203" s="63">
        <v>627.0</v>
      </c>
      <c r="N203" s="63">
        <v>639.0</v>
      </c>
      <c r="O203" s="48" t="s">
        <v>330</v>
      </c>
      <c r="P203" s="63">
        <v>3.0</v>
      </c>
      <c r="Q203" s="63">
        <v>1.0</v>
      </c>
      <c r="R203" s="48" t="s">
        <v>1197</v>
      </c>
      <c r="S203" s="68"/>
      <c r="T203" s="68"/>
      <c r="U203" s="48" t="s">
        <v>2217</v>
      </c>
      <c r="W203" s="66" t="s">
        <v>2218</v>
      </c>
      <c r="Y203" s="48" t="s">
        <v>1003</v>
      </c>
      <c r="Z203" s="48" t="s">
        <v>1004</v>
      </c>
      <c r="AA203" s="48" t="s">
        <v>1042</v>
      </c>
      <c r="AB203" s="48" t="s">
        <v>1005</v>
      </c>
      <c r="AC203" s="48" t="s">
        <v>2219</v>
      </c>
      <c r="AE203" s="48"/>
      <c r="AF203" s="48"/>
    </row>
    <row r="204">
      <c r="A204" s="63">
        <v>2270.0</v>
      </c>
      <c r="B204" s="48" t="s">
        <v>400</v>
      </c>
      <c r="C204" s="73">
        <v>7.0E9</v>
      </c>
      <c r="D204" s="48" t="s">
        <v>2220</v>
      </c>
      <c r="E204" s="63">
        <v>2015.0</v>
      </c>
      <c r="F204" s="48" t="s">
        <v>104</v>
      </c>
      <c r="G204" s="48" t="s">
        <v>997</v>
      </c>
      <c r="H204" s="48"/>
      <c r="I204" s="48" t="s">
        <v>1085</v>
      </c>
      <c r="J204" s="63">
        <v>130.0</v>
      </c>
      <c r="K204" s="63">
        <v>2.0</v>
      </c>
      <c r="L204" s="68"/>
      <c r="M204" s="63">
        <v>313.0</v>
      </c>
      <c r="N204" s="63">
        <v>326.0</v>
      </c>
      <c r="O204" s="48" t="s">
        <v>330</v>
      </c>
      <c r="P204" s="63">
        <v>71.0</v>
      </c>
      <c r="Q204" s="63">
        <v>1.0</v>
      </c>
      <c r="R204" s="48" t="s">
        <v>1012</v>
      </c>
      <c r="S204" s="68"/>
      <c r="T204" s="68"/>
      <c r="U204" s="48" t="s">
        <v>2221</v>
      </c>
      <c r="W204" s="66" t="s">
        <v>2222</v>
      </c>
      <c r="Y204" s="48" t="s">
        <v>1003</v>
      </c>
      <c r="Z204" s="48" t="s">
        <v>1004</v>
      </c>
      <c r="AA204" s="48" t="s">
        <v>1042</v>
      </c>
      <c r="AB204" s="48" t="s">
        <v>1005</v>
      </c>
      <c r="AC204" s="48" t="s">
        <v>2223</v>
      </c>
      <c r="AE204" s="48"/>
      <c r="AF204" s="48"/>
    </row>
    <row r="205">
      <c r="A205" s="48">
        <v>3156.0</v>
      </c>
      <c r="B205" s="48" t="s">
        <v>2224</v>
      </c>
      <c r="C205" s="48">
        <v>2.04E10</v>
      </c>
      <c r="D205" s="48" t="s">
        <v>2225</v>
      </c>
      <c r="E205" s="48">
        <v>2011.0</v>
      </c>
      <c r="F205" s="48" t="s">
        <v>566</v>
      </c>
      <c r="G205" s="48" t="s">
        <v>1065</v>
      </c>
      <c r="H205" s="48" t="s">
        <v>2226</v>
      </c>
      <c r="I205" s="48" t="s">
        <v>2227</v>
      </c>
      <c r="J205" s="48">
        <v>28.0</v>
      </c>
      <c r="K205" s="48">
        <v>6.0</v>
      </c>
      <c r="L205" s="48"/>
      <c r="M205" s="48">
        <v>38.0</v>
      </c>
      <c r="N205" s="48">
        <v>41.0</v>
      </c>
      <c r="O205" s="48" t="s">
        <v>330</v>
      </c>
      <c r="P205" s="48">
        <v>1.0</v>
      </c>
      <c r="Q205" s="48">
        <v>1.0</v>
      </c>
      <c r="R205" s="48" t="s">
        <v>1047</v>
      </c>
      <c r="S205" s="48"/>
      <c r="T205" s="48"/>
      <c r="U205" s="48"/>
      <c r="V205" s="48"/>
      <c r="W205" s="66" t="s">
        <v>2228</v>
      </c>
      <c r="X205" s="48"/>
      <c r="Y205" s="48" t="s">
        <v>1003</v>
      </c>
      <c r="Z205" s="48" t="s">
        <v>1004</v>
      </c>
      <c r="AA205" s="48"/>
      <c r="AB205" s="48" t="s">
        <v>1005</v>
      </c>
      <c r="AC205" s="48" t="s">
        <v>2229</v>
      </c>
      <c r="AD205" s="48"/>
      <c r="AE205" s="48"/>
      <c r="AF205" s="48"/>
    </row>
    <row r="206">
      <c r="A206" s="63">
        <v>729.0</v>
      </c>
      <c r="B206" s="48" t="s">
        <v>424</v>
      </c>
      <c r="C206" s="73">
        <v>6.7E9</v>
      </c>
      <c r="D206" s="48" t="s">
        <v>2230</v>
      </c>
      <c r="E206" s="63">
        <v>2019.0</v>
      </c>
      <c r="F206" s="48" t="s">
        <v>566</v>
      </c>
      <c r="G206" s="48"/>
      <c r="H206" s="48"/>
      <c r="I206" s="48" t="s">
        <v>1038</v>
      </c>
      <c r="J206" s="63">
        <v>94.0</v>
      </c>
      <c r="K206" s="68"/>
      <c r="L206" s="68"/>
      <c r="M206" s="63">
        <v>140.0</v>
      </c>
      <c r="N206" s="63">
        <v>160.0</v>
      </c>
      <c r="O206" s="48" t="s">
        <v>330</v>
      </c>
      <c r="P206" s="63">
        <v>26.0</v>
      </c>
      <c r="Q206" s="63">
        <v>1.0</v>
      </c>
      <c r="R206" s="48" t="s">
        <v>1012</v>
      </c>
      <c r="S206" s="68"/>
      <c r="T206" s="68"/>
      <c r="U206" s="48" t="s">
        <v>2231</v>
      </c>
      <c r="W206" s="66" t="s">
        <v>2232</v>
      </c>
      <c r="Y206" s="48" t="s">
        <v>1003</v>
      </c>
      <c r="Z206" s="48" t="s">
        <v>1004</v>
      </c>
      <c r="AA206" s="68"/>
      <c r="AB206" s="48" t="s">
        <v>1005</v>
      </c>
      <c r="AC206" s="48" t="s">
        <v>2233</v>
      </c>
      <c r="AE206" s="48"/>
      <c r="AF206" s="48"/>
    </row>
    <row r="207">
      <c r="A207" s="63">
        <v>436.0</v>
      </c>
      <c r="B207" s="48" t="s">
        <v>403</v>
      </c>
      <c r="C207" s="48" t="s">
        <v>2234</v>
      </c>
      <c r="D207" s="48" t="s">
        <v>2235</v>
      </c>
      <c r="E207" s="63">
        <v>2019.0</v>
      </c>
      <c r="F207" s="48" t="s">
        <v>104</v>
      </c>
      <c r="G207" s="48" t="s">
        <v>997</v>
      </c>
      <c r="H207" s="48"/>
      <c r="I207" s="48" t="s">
        <v>2236</v>
      </c>
      <c r="J207" s="63">
        <v>127.0</v>
      </c>
      <c r="K207" s="63">
        <v>6.0</v>
      </c>
      <c r="L207" s="68"/>
      <c r="M207" s="63">
        <v>2684.0</v>
      </c>
      <c r="N207" s="63">
        <v>2734.0</v>
      </c>
      <c r="O207" s="48" t="s">
        <v>330</v>
      </c>
      <c r="P207" s="63">
        <v>12.0</v>
      </c>
      <c r="Q207" s="63">
        <v>1.0</v>
      </c>
      <c r="R207" s="48" t="s">
        <v>1012</v>
      </c>
      <c r="S207" s="68"/>
      <c r="T207" s="68"/>
      <c r="U207" s="48" t="s">
        <v>2237</v>
      </c>
      <c r="W207" s="66" t="s">
        <v>2238</v>
      </c>
      <c r="Y207" s="48" t="s">
        <v>1003</v>
      </c>
      <c r="Z207" s="48" t="s">
        <v>1004</v>
      </c>
      <c r="AA207" s="68"/>
      <c r="AB207" s="48" t="s">
        <v>1005</v>
      </c>
      <c r="AC207" s="48" t="s">
        <v>2239</v>
      </c>
      <c r="AE207" s="48"/>
      <c r="AF207" s="48"/>
    </row>
    <row r="208">
      <c r="A208" s="63">
        <v>2890.0</v>
      </c>
      <c r="B208" s="48" t="s">
        <v>2240</v>
      </c>
      <c r="C208" s="48" t="s">
        <v>2241</v>
      </c>
      <c r="D208" s="48" t="s">
        <v>2242</v>
      </c>
      <c r="E208" s="63">
        <v>2013.0</v>
      </c>
      <c r="F208" s="48" t="s">
        <v>104</v>
      </c>
      <c r="G208" s="48" t="s">
        <v>1065</v>
      </c>
      <c r="H208" s="48" t="s">
        <v>2243</v>
      </c>
      <c r="I208" s="48" t="s">
        <v>2244</v>
      </c>
      <c r="J208" s="63">
        <v>3.0</v>
      </c>
      <c r="K208" s="63">
        <v>4.0</v>
      </c>
      <c r="L208" s="68"/>
      <c r="M208" s="63">
        <v>369.0</v>
      </c>
      <c r="N208" s="63">
        <v>375.0</v>
      </c>
      <c r="O208" s="48" t="s">
        <v>330</v>
      </c>
      <c r="P208" s="63">
        <v>14.0</v>
      </c>
      <c r="Q208" s="63">
        <v>1.0</v>
      </c>
      <c r="R208" s="48" t="s">
        <v>1047</v>
      </c>
      <c r="S208" s="68"/>
      <c r="T208" s="68"/>
      <c r="U208" s="48" t="s">
        <v>2245</v>
      </c>
      <c r="W208" s="66" t="s">
        <v>2246</v>
      </c>
      <c r="Y208" s="48" t="s">
        <v>1003</v>
      </c>
      <c r="Z208" s="48" t="s">
        <v>1004</v>
      </c>
      <c r="AA208" s="68"/>
      <c r="AB208" s="48" t="s">
        <v>1005</v>
      </c>
      <c r="AC208" s="48" t="s">
        <v>2247</v>
      </c>
      <c r="AE208" s="48"/>
      <c r="AF208" s="48"/>
    </row>
    <row r="209">
      <c r="A209" s="63">
        <v>2580.0</v>
      </c>
      <c r="B209" s="48" t="s">
        <v>2248</v>
      </c>
      <c r="C209" s="73">
        <v>7.0E9</v>
      </c>
      <c r="D209" s="48" t="s">
        <v>2249</v>
      </c>
      <c r="E209" s="63">
        <v>2014.0</v>
      </c>
      <c r="F209" s="48" t="s">
        <v>86</v>
      </c>
      <c r="G209" s="48" t="s">
        <v>1065</v>
      </c>
      <c r="H209" s="48" t="s">
        <v>2250</v>
      </c>
      <c r="I209" s="48" t="s">
        <v>2251</v>
      </c>
      <c r="J209" s="63">
        <v>25.0</v>
      </c>
      <c r="K209" s="63">
        <v>1.0</v>
      </c>
      <c r="L209" s="68"/>
      <c r="M209" s="63">
        <v>131.0</v>
      </c>
      <c r="N209" s="63">
        <v>183.0</v>
      </c>
      <c r="O209" s="48" t="s">
        <v>330</v>
      </c>
      <c r="P209" s="63">
        <v>2.0</v>
      </c>
      <c r="Q209" s="63">
        <v>1.0</v>
      </c>
      <c r="R209" s="48" t="s">
        <v>1012</v>
      </c>
      <c r="S209" s="68"/>
      <c r="T209" s="68"/>
      <c r="U209" s="68"/>
      <c r="V209" s="68"/>
      <c r="W209" s="66" t="s">
        <v>2252</v>
      </c>
      <c r="Y209" s="48" t="s">
        <v>1003</v>
      </c>
      <c r="Z209" s="48" t="s">
        <v>1004</v>
      </c>
      <c r="AA209" s="68"/>
      <c r="AB209" s="48" t="s">
        <v>1005</v>
      </c>
      <c r="AC209" s="48" t="s">
        <v>2253</v>
      </c>
      <c r="AE209" s="48"/>
      <c r="AF209" s="48"/>
    </row>
    <row r="210">
      <c r="A210" s="63">
        <v>3372.0</v>
      </c>
      <c r="B210" s="48" t="s">
        <v>2254</v>
      </c>
      <c r="C210" s="48" t="s">
        <v>2255</v>
      </c>
      <c r="D210" s="48" t="s">
        <v>2256</v>
      </c>
      <c r="E210" s="63">
        <v>2009.0</v>
      </c>
      <c r="F210" s="48" t="s">
        <v>123</v>
      </c>
      <c r="G210" s="48" t="s">
        <v>1065</v>
      </c>
      <c r="H210" s="79" t="s">
        <v>2143</v>
      </c>
      <c r="I210" s="48" t="s">
        <v>1393</v>
      </c>
      <c r="J210" s="63">
        <v>37.0</v>
      </c>
      <c r="K210" s="63">
        <v>3.0</v>
      </c>
      <c r="L210" s="68"/>
      <c r="M210" s="63">
        <v>1032.0</v>
      </c>
      <c r="N210" s="63">
        <v>1040.0</v>
      </c>
      <c r="O210" s="48" t="s">
        <v>330</v>
      </c>
      <c r="P210" s="63">
        <v>16.0</v>
      </c>
      <c r="Q210" s="48" t="s">
        <v>330</v>
      </c>
      <c r="R210" s="48" t="s">
        <v>1047</v>
      </c>
      <c r="S210" s="63">
        <v>1.0</v>
      </c>
      <c r="T210" s="48" t="s">
        <v>1012</v>
      </c>
      <c r="U210" s="48" t="s">
        <v>2257</v>
      </c>
      <c r="W210" s="66" t="s">
        <v>2258</v>
      </c>
      <c r="Y210" s="48" t="s">
        <v>1003</v>
      </c>
      <c r="Z210" s="48" t="s">
        <v>1004</v>
      </c>
      <c r="AA210" s="68"/>
      <c r="AB210" s="48" t="s">
        <v>1005</v>
      </c>
      <c r="AC210" s="48" t="s">
        <v>2259</v>
      </c>
      <c r="AE210" s="48"/>
      <c r="AF210" s="48"/>
    </row>
    <row r="211">
      <c r="A211" s="48">
        <v>1685.0</v>
      </c>
      <c r="B211" s="48" t="s">
        <v>740</v>
      </c>
      <c r="C211" s="48">
        <v>5.72E10</v>
      </c>
      <c r="D211" s="48" t="s">
        <v>2260</v>
      </c>
      <c r="E211" s="48">
        <v>2017.0</v>
      </c>
      <c r="F211" s="48" t="s">
        <v>566</v>
      </c>
      <c r="G211" s="48" t="s">
        <v>997</v>
      </c>
      <c r="H211" s="48"/>
      <c r="I211" s="48" t="s">
        <v>1378</v>
      </c>
      <c r="J211" s="48">
        <v>2017.0</v>
      </c>
      <c r="K211" s="48">
        <v>3.0</v>
      </c>
      <c r="L211" s="48"/>
      <c r="M211" s="48">
        <v>25.0</v>
      </c>
      <c r="N211" s="48">
        <v>39.0</v>
      </c>
      <c r="O211" s="48" t="s">
        <v>330</v>
      </c>
      <c r="P211" s="48" t="s">
        <v>330</v>
      </c>
      <c r="Q211" s="48">
        <v>1.0</v>
      </c>
      <c r="R211" s="48" t="s">
        <v>1012</v>
      </c>
      <c r="S211" s="48"/>
      <c r="T211" s="48"/>
      <c r="U211" s="48" t="s">
        <v>2261</v>
      </c>
      <c r="V211" s="48"/>
      <c r="W211" s="66" t="s">
        <v>2262</v>
      </c>
      <c r="X211" s="48"/>
      <c r="Y211" s="48" t="s">
        <v>1003</v>
      </c>
      <c r="Z211" s="48" t="s">
        <v>1004</v>
      </c>
      <c r="AA211" s="48"/>
      <c r="AB211" s="48" t="s">
        <v>1005</v>
      </c>
      <c r="AC211" s="48" t="s">
        <v>2263</v>
      </c>
      <c r="AD211" s="48"/>
      <c r="AE211" s="48"/>
      <c r="AF211" s="48"/>
    </row>
    <row r="212">
      <c r="A212" s="63">
        <v>3018.0</v>
      </c>
      <c r="B212" s="48" t="s">
        <v>2264</v>
      </c>
      <c r="C212" s="48" t="s">
        <v>2265</v>
      </c>
      <c r="D212" s="48" t="s">
        <v>2266</v>
      </c>
      <c r="E212" s="63">
        <v>2012.0</v>
      </c>
      <c r="F212" s="48" t="s">
        <v>75</v>
      </c>
      <c r="G212" s="48" t="s">
        <v>1065</v>
      </c>
      <c r="H212" s="48" t="s">
        <v>2267</v>
      </c>
      <c r="I212" s="48" t="s">
        <v>1340</v>
      </c>
      <c r="J212" s="63">
        <v>6.0</v>
      </c>
      <c r="K212" s="68"/>
      <c r="L212" s="68"/>
      <c r="M212" s="68"/>
      <c r="N212" s="68"/>
      <c r="O212" s="48" t="s">
        <v>330</v>
      </c>
      <c r="P212" s="63">
        <v>35.0</v>
      </c>
      <c r="Q212" s="48" t="s">
        <v>330</v>
      </c>
      <c r="R212" s="48" t="s">
        <v>1047</v>
      </c>
      <c r="S212" s="63">
        <v>1.0</v>
      </c>
      <c r="T212" s="48" t="s">
        <v>1012</v>
      </c>
      <c r="U212" s="48" t="s">
        <v>2268</v>
      </c>
      <c r="W212" s="66" t="s">
        <v>2269</v>
      </c>
      <c r="Y212" s="48" t="s">
        <v>1003</v>
      </c>
      <c r="Z212" s="48" t="s">
        <v>1004</v>
      </c>
      <c r="AA212" s="48" t="s">
        <v>1042</v>
      </c>
      <c r="AB212" s="48" t="s">
        <v>1005</v>
      </c>
      <c r="AC212" s="48" t="s">
        <v>2270</v>
      </c>
      <c r="AE212" s="48"/>
      <c r="AF212" s="48"/>
    </row>
    <row r="213">
      <c r="A213" s="63">
        <v>344.0</v>
      </c>
      <c r="B213" s="48" t="s">
        <v>2271</v>
      </c>
      <c r="C213" s="48" t="s">
        <v>2272</v>
      </c>
      <c r="D213" s="48" t="s">
        <v>2273</v>
      </c>
      <c r="E213" s="63">
        <v>2020.0</v>
      </c>
      <c r="F213" s="48" t="s">
        <v>104</v>
      </c>
      <c r="G213" s="48" t="s">
        <v>1065</v>
      </c>
      <c r="H213" s="48" t="s">
        <v>2274</v>
      </c>
      <c r="I213" s="48" t="s">
        <v>1085</v>
      </c>
      <c r="K213" s="68"/>
      <c r="L213" s="68"/>
      <c r="M213" s="68"/>
      <c r="N213" s="68"/>
      <c r="O213" s="48" t="s">
        <v>330</v>
      </c>
      <c r="P213" s="48" t="s">
        <v>330</v>
      </c>
      <c r="Q213" s="48" t="s">
        <v>330</v>
      </c>
      <c r="R213" s="48" t="s">
        <v>1012</v>
      </c>
      <c r="S213" s="63">
        <v>1.0</v>
      </c>
      <c r="T213" s="48" t="s">
        <v>1117</v>
      </c>
      <c r="U213" s="48" t="s">
        <v>2275</v>
      </c>
      <c r="W213" s="66" t="s">
        <v>2276</v>
      </c>
      <c r="Y213" s="48" t="s">
        <v>1003</v>
      </c>
      <c r="Z213" s="48" t="s">
        <v>1111</v>
      </c>
      <c r="AA213" s="48" t="s">
        <v>1042</v>
      </c>
      <c r="AB213" s="48" t="s">
        <v>1005</v>
      </c>
      <c r="AC213" s="48" t="s">
        <v>2277</v>
      </c>
      <c r="AE213" s="48"/>
      <c r="AF213" s="48"/>
    </row>
    <row r="214">
      <c r="A214" s="63">
        <v>2893.0</v>
      </c>
      <c r="B214" s="48" t="s">
        <v>508</v>
      </c>
      <c r="C214" s="48" t="s">
        <v>1310</v>
      </c>
      <c r="D214" s="48" t="s">
        <v>2278</v>
      </c>
      <c r="E214" s="63">
        <v>2013.0</v>
      </c>
      <c r="F214" s="48" t="s">
        <v>86</v>
      </c>
      <c r="G214" s="48" t="s">
        <v>997</v>
      </c>
      <c r="H214" s="48"/>
      <c r="I214" s="48" t="s">
        <v>1085</v>
      </c>
      <c r="J214" s="63">
        <v>117.0</v>
      </c>
      <c r="K214" s="63">
        <v>3.0</v>
      </c>
      <c r="L214" s="68"/>
      <c r="M214" s="63">
        <v>515.0</v>
      </c>
      <c r="N214" s="63">
        <v>530.0</v>
      </c>
      <c r="O214" s="48" t="s">
        <v>330</v>
      </c>
      <c r="P214" s="63">
        <v>62.0</v>
      </c>
      <c r="Q214" s="48" t="s">
        <v>330</v>
      </c>
      <c r="R214" s="48" t="s">
        <v>1047</v>
      </c>
      <c r="S214" s="63">
        <v>1.0</v>
      </c>
      <c r="T214" s="48" t="s">
        <v>1012</v>
      </c>
      <c r="U214" s="48" t="s">
        <v>2279</v>
      </c>
      <c r="W214" s="66" t="s">
        <v>2280</v>
      </c>
      <c r="Y214" s="48" t="s">
        <v>1003</v>
      </c>
      <c r="Z214" s="48" t="s">
        <v>1004</v>
      </c>
      <c r="AA214" s="68"/>
      <c r="AB214" s="48" t="s">
        <v>1005</v>
      </c>
      <c r="AC214" s="48" t="s">
        <v>2281</v>
      </c>
      <c r="AE214" s="48"/>
      <c r="AF214" s="48"/>
    </row>
    <row r="215">
      <c r="A215" s="63">
        <v>1104.0</v>
      </c>
      <c r="B215" s="48" t="s">
        <v>2282</v>
      </c>
      <c r="C215" s="48" t="s">
        <v>2283</v>
      </c>
      <c r="D215" s="48" t="s">
        <v>2284</v>
      </c>
      <c r="E215" s="63">
        <v>2018.0</v>
      </c>
      <c r="F215" s="48" t="s">
        <v>75</v>
      </c>
      <c r="G215" s="48" t="s">
        <v>1065</v>
      </c>
      <c r="H215" s="48" t="s">
        <v>2285</v>
      </c>
      <c r="I215" s="48" t="s">
        <v>2286</v>
      </c>
      <c r="J215" s="63">
        <v>31.0</v>
      </c>
      <c r="K215" s="63">
        <v>2.0</v>
      </c>
      <c r="L215" s="68"/>
      <c r="M215" s="63">
        <v>122.0</v>
      </c>
      <c r="N215" s="63">
        <v>134.0</v>
      </c>
      <c r="O215" s="48" t="s">
        <v>330</v>
      </c>
      <c r="P215" s="63">
        <v>5.0</v>
      </c>
      <c r="Q215" s="63">
        <v>1.0</v>
      </c>
      <c r="R215" s="48" t="s">
        <v>1197</v>
      </c>
      <c r="S215" s="68"/>
      <c r="T215" s="68"/>
      <c r="U215" s="48" t="s">
        <v>2287</v>
      </c>
      <c r="W215" s="66" t="s">
        <v>2288</v>
      </c>
      <c r="Y215" s="48" t="s">
        <v>1003</v>
      </c>
      <c r="Z215" s="48" t="s">
        <v>1004</v>
      </c>
      <c r="AA215" s="48" t="s">
        <v>1042</v>
      </c>
      <c r="AB215" s="48" t="s">
        <v>1005</v>
      </c>
      <c r="AC215" s="48" t="s">
        <v>2289</v>
      </c>
      <c r="AE215" s="48"/>
      <c r="AF215" s="48"/>
    </row>
    <row r="216">
      <c r="A216" s="63">
        <v>1687.0</v>
      </c>
      <c r="B216" s="48" t="s">
        <v>424</v>
      </c>
      <c r="C216" s="73">
        <v>6.7E9</v>
      </c>
      <c r="D216" s="48" t="s">
        <v>2290</v>
      </c>
      <c r="E216" s="63">
        <v>2017.0</v>
      </c>
      <c r="F216" s="48" t="s">
        <v>879</v>
      </c>
      <c r="G216" s="48"/>
      <c r="H216" s="48"/>
      <c r="I216" s="48" t="s">
        <v>1650</v>
      </c>
      <c r="J216" s="63">
        <v>11.0</v>
      </c>
      <c r="K216" s="63">
        <v>1.0</v>
      </c>
      <c r="L216" s="48" t="s">
        <v>1651</v>
      </c>
      <c r="M216" s="63">
        <v>100.0</v>
      </c>
      <c r="N216" s="63">
        <v>114.0</v>
      </c>
      <c r="O216" s="48" t="s">
        <v>330</v>
      </c>
      <c r="P216" s="63">
        <v>74.0</v>
      </c>
      <c r="Q216" s="63">
        <v>1.0</v>
      </c>
      <c r="R216" s="48" t="s">
        <v>1012</v>
      </c>
      <c r="S216" s="68"/>
      <c r="T216" s="68"/>
      <c r="U216" s="48" t="s">
        <v>2291</v>
      </c>
      <c r="W216" s="66" t="s">
        <v>2292</v>
      </c>
      <c r="Y216" s="48" t="s">
        <v>1003</v>
      </c>
      <c r="Z216" s="48" t="s">
        <v>1004</v>
      </c>
      <c r="AA216" s="48" t="s">
        <v>1042</v>
      </c>
      <c r="AB216" s="48" t="s">
        <v>1005</v>
      </c>
      <c r="AC216" s="48" t="s">
        <v>2293</v>
      </c>
      <c r="AE216" s="48"/>
      <c r="AF216" s="48"/>
    </row>
    <row r="217">
      <c r="A217" s="48">
        <v>658.0</v>
      </c>
      <c r="B217" s="48" t="s">
        <v>2294</v>
      </c>
      <c r="C217" s="48" t="s">
        <v>2295</v>
      </c>
      <c r="D217" s="48" t="s">
        <v>2296</v>
      </c>
      <c r="E217" s="48">
        <v>2019.0</v>
      </c>
      <c r="F217" s="48" t="s">
        <v>566</v>
      </c>
      <c r="G217" s="48" t="s">
        <v>1065</v>
      </c>
      <c r="H217" s="48" t="s">
        <v>2297</v>
      </c>
      <c r="I217" s="48" t="s">
        <v>2298</v>
      </c>
      <c r="J217" s="48">
        <v>53.0</v>
      </c>
      <c r="K217" s="48">
        <v>10.0</v>
      </c>
      <c r="L217" s="48"/>
      <c r="M217" s="48">
        <v>6073.0</v>
      </c>
      <c r="N217" s="48">
        <v>6080.0</v>
      </c>
      <c r="O217" s="48" t="s">
        <v>330</v>
      </c>
      <c r="P217" s="48">
        <v>3.0</v>
      </c>
      <c r="Q217" s="48" t="s">
        <v>330</v>
      </c>
      <c r="R217" s="48" t="s">
        <v>1117</v>
      </c>
      <c r="S217" s="48">
        <v>1.0</v>
      </c>
      <c r="T217" s="48" t="s">
        <v>1012</v>
      </c>
      <c r="U217" s="48" t="s">
        <v>2299</v>
      </c>
      <c r="V217" s="48"/>
      <c r="W217" s="66" t="s">
        <v>2300</v>
      </c>
      <c r="X217" s="48"/>
      <c r="Y217" s="48" t="s">
        <v>1003</v>
      </c>
      <c r="Z217" s="48" t="s">
        <v>1004</v>
      </c>
      <c r="AA217" s="48" t="s">
        <v>1042</v>
      </c>
      <c r="AB217" s="48" t="s">
        <v>1005</v>
      </c>
      <c r="AC217" s="48" t="s">
        <v>2301</v>
      </c>
      <c r="AD217" s="48"/>
      <c r="AE217" s="48"/>
      <c r="AF217" s="48"/>
    </row>
    <row r="218">
      <c r="A218" s="63">
        <v>1286.0</v>
      </c>
      <c r="B218" s="48" t="s">
        <v>274</v>
      </c>
      <c r="C218" s="48" t="s">
        <v>2302</v>
      </c>
      <c r="D218" s="48" t="s">
        <v>2303</v>
      </c>
      <c r="E218" s="63">
        <v>2018.0</v>
      </c>
      <c r="F218" s="48" t="s">
        <v>123</v>
      </c>
      <c r="G218" s="48" t="s">
        <v>997</v>
      </c>
      <c r="H218" s="48"/>
      <c r="I218" s="48" t="s">
        <v>1631</v>
      </c>
      <c r="J218" s="63">
        <v>51.0</v>
      </c>
      <c r="K218" s="63">
        <v>5.0</v>
      </c>
      <c r="L218" s="68"/>
      <c r="M218" s="63">
        <v>126.0</v>
      </c>
      <c r="N218" s="63">
        <v>131.0</v>
      </c>
      <c r="O218" s="48" t="s">
        <v>330</v>
      </c>
      <c r="P218" s="48" t="s">
        <v>330</v>
      </c>
      <c r="Q218" s="63">
        <v>1.0</v>
      </c>
      <c r="R218" s="48" t="s">
        <v>1012</v>
      </c>
      <c r="S218" s="68"/>
      <c r="T218" s="68"/>
      <c r="U218" s="48" t="s">
        <v>2304</v>
      </c>
      <c r="W218" s="66" t="s">
        <v>2305</v>
      </c>
      <c r="Y218" s="48" t="s">
        <v>1003</v>
      </c>
      <c r="Z218" s="48" t="s">
        <v>1004</v>
      </c>
      <c r="AA218" s="48" t="s">
        <v>1042</v>
      </c>
      <c r="AB218" s="48" t="s">
        <v>1005</v>
      </c>
      <c r="AC218" s="48" t="s">
        <v>2306</v>
      </c>
      <c r="AE218" s="48"/>
      <c r="AF218" s="48"/>
    </row>
    <row r="219">
      <c r="A219" s="63">
        <v>2636.0</v>
      </c>
      <c r="B219" s="48" t="s">
        <v>2307</v>
      </c>
      <c r="C219" s="48" t="s">
        <v>2308</v>
      </c>
      <c r="D219" s="48" t="s">
        <v>2309</v>
      </c>
      <c r="E219" s="63">
        <v>2014.0</v>
      </c>
      <c r="F219" s="48" t="s">
        <v>879</v>
      </c>
      <c r="G219" s="48"/>
      <c r="H219" s="48"/>
      <c r="I219" s="48" t="s">
        <v>1267</v>
      </c>
      <c r="J219" s="63">
        <v>106.0</v>
      </c>
      <c r="K219" s="68"/>
      <c r="L219" s="68"/>
      <c r="M219" s="63">
        <v>141.0</v>
      </c>
      <c r="N219" s="63">
        <v>154.0</v>
      </c>
      <c r="O219" s="48" t="s">
        <v>330</v>
      </c>
      <c r="P219" s="63">
        <v>11.0</v>
      </c>
      <c r="Q219" s="63">
        <v>1.0</v>
      </c>
      <c r="R219" s="48" t="s">
        <v>1012</v>
      </c>
      <c r="S219" s="68"/>
      <c r="T219" s="68"/>
      <c r="U219" s="48" t="s">
        <v>2310</v>
      </c>
      <c r="W219" s="66" t="s">
        <v>2311</v>
      </c>
      <c r="Y219" s="48" t="s">
        <v>1003</v>
      </c>
      <c r="Z219" s="48" t="s">
        <v>1004</v>
      </c>
      <c r="AA219" s="68"/>
      <c r="AB219" s="48" t="s">
        <v>1005</v>
      </c>
      <c r="AC219" s="48" t="s">
        <v>2312</v>
      </c>
      <c r="AE219" s="48"/>
      <c r="AF219" s="48"/>
    </row>
    <row r="220">
      <c r="A220" s="63">
        <v>3771.0</v>
      </c>
      <c r="B220" s="48" t="s">
        <v>930</v>
      </c>
      <c r="C220" s="48" t="s">
        <v>330</v>
      </c>
      <c r="D220" s="48" t="s">
        <v>2313</v>
      </c>
      <c r="E220" s="63">
        <v>2011.0</v>
      </c>
      <c r="F220" s="48" t="s">
        <v>86</v>
      </c>
      <c r="G220" s="48" t="s">
        <v>997</v>
      </c>
      <c r="H220" s="48"/>
      <c r="I220" s="48" t="s">
        <v>1145</v>
      </c>
      <c r="J220" s="63">
        <v>5.0</v>
      </c>
      <c r="K220" s="68"/>
      <c r="L220" s="48" t="s">
        <v>330</v>
      </c>
      <c r="M220" s="68"/>
      <c r="N220" s="48" t="s">
        <v>330</v>
      </c>
      <c r="O220" s="48" t="s">
        <v>330</v>
      </c>
      <c r="P220" s="48" t="s">
        <v>330</v>
      </c>
      <c r="Q220" s="48" t="s">
        <v>330</v>
      </c>
      <c r="R220" s="48" t="s">
        <v>1047</v>
      </c>
      <c r="S220" s="63">
        <v>1.0</v>
      </c>
      <c r="T220" s="48" t="s">
        <v>1012</v>
      </c>
      <c r="U220" s="68"/>
      <c r="V220" s="68"/>
      <c r="W220" s="66" t="s">
        <v>2314</v>
      </c>
      <c r="Y220" s="48" t="s">
        <v>1060</v>
      </c>
      <c r="Z220" s="48" t="s">
        <v>330</v>
      </c>
      <c r="AA220" s="48" t="s">
        <v>330</v>
      </c>
      <c r="AB220" s="48" t="s">
        <v>1061</v>
      </c>
      <c r="AC220" s="48" t="s">
        <v>330</v>
      </c>
      <c r="AD220" s="48" t="s">
        <v>330</v>
      </c>
      <c r="AE220" s="48"/>
      <c r="AF220" s="48"/>
    </row>
    <row r="221">
      <c r="A221" s="48">
        <v>173.0</v>
      </c>
      <c r="B221" s="48" t="s">
        <v>2315</v>
      </c>
      <c r="C221" s="48" t="s">
        <v>2316</v>
      </c>
      <c r="D221" s="48" t="s">
        <v>2317</v>
      </c>
      <c r="E221" s="48">
        <v>2020.0</v>
      </c>
      <c r="F221" s="48" t="s">
        <v>566</v>
      </c>
      <c r="G221" s="48" t="s">
        <v>1065</v>
      </c>
      <c r="H221" s="48" t="s">
        <v>2318</v>
      </c>
      <c r="I221" s="48" t="s">
        <v>1267</v>
      </c>
      <c r="J221" s="48">
        <v>172.0</v>
      </c>
      <c r="K221" s="48"/>
      <c r="L221" s="48">
        <v>106631.0</v>
      </c>
      <c r="M221" s="48"/>
      <c r="N221" s="48"/>
      <c r="O221" s="48" t="s">
        <v>330</v>
      </c>
      <c r="P221" s="48">
        <v>1.0</v>
      </c>
      <c r="Q221" s="48">
        <v>1.0</v>
      </c>
      <c r="R221" s="48" t="s">
        <v>1012</v>
      </c>
      <c r="S221" s="48"/>
      <c r="T221" s="48"/>
      <c r="U221" s="48" t="s">
        <v>2319</v>
      </c>
      <c r="V221" s="48"/>
      <c r="W221" s="66" t="s">
        <v>2320</v>
      </c>
      <c r="X221" s="48"/>
      <c r="Y221" s="48" t="s">
        <v>1003</v>
      </c>
      <c r="Z221" s="48" t="s">
        <v>1004</v>
      </c>
      <c r="AA221" s="48" t="s">
        <v>1042</v>
      </c>
      <c r="AB221" s="48" t="s">
        <v>1005</v>
      </c>
      <c r="AC221" s="48" t="s">
        <v>2321</v>
      </c>
      <c r="AD221" s="48"/>
      <c r="AE221" s="48"/>
      <c r="AF221" s="48"/>
    </row>
    <row r="222">
      <c r="A222" s="63">
        <v>2548.0</v>
      </c>
      <c r="B222" s="48" t="s">
        <v>2322</v>
      </c>
      <c r="C222" s="48" t="s">
        <v>2323</v>
      </c>
      <c r="D222" s="48" t="s">
        <v>2324</v>
      </c>
      <c r="E222" s="63">
        <v>2014.0</v>
      </c>
      <c r="F222" s="48" t="s">
        <v>879</v>
      </c>
      <c r="G222" s="48"/>
      <c r="H222" s="48"/>
      <c r="I222" s="48" t="s">
        <v>2325</v>
      </c>
      <c r="J222" s="63">
        <v>34.0</v>
      </c>
      <c r="K222" s="63">
        <v>2.0</v>
      </c>
      <c r="L222" s="68"/>
      <c r="M222" s="63">
        <v>271.0</v>
      </c>
      <c r="N222" s="63">
        <v>293.0</v>
      </c>
      <c r="O222" s="48" t="s">
        <v>330</v>
      </c>
      <c r="P222" s="63">
        <v>51.0</v>
      </c>
      <c r="Q222" s="63">
        <v>1.0</v>
      </c>
      <c r="R222" s="48" t="s">
        <v>1012</v>
      </c>
      <c r="S222" s="68"/>
      <c r="T222" s="68"/>
      <c r="U222" s="48" t="s">
        <v>2326</v>
      </c>
      <c r="W222" s="66" t="s">
        <v>2327</v>
      </c>
      <c r="Y222" s="48" t="s">
        <v>1003</v>
      </c>
      <c r="Z222" s="48" t="s">
        <v>1004</v>
      </c>
      <c r="AA222" s="68"/>
      <c r="AB222" s="48" t="s">
        <v>1005</v>
      </c>
      <c r="AC222" s="48" t="s">
        <v>2328</v>
      </c>
      <c r="AE222" s="48"/>
      <c r="AF222" s="48"/>
    </row>
    <row r="223">
      <c r="A223" s="63">
        <v>1598.0</v>
      </c>
      <c r="B223" s="48" t="s">
        <v>2329</v>
      </c>
      <c r="C223" s="48" t="s">
        <v>2330</v>
      </c>
      <c r="D223" s="48" t="s">
        <v>2331</v>
      </c>
      <c r="E223" s="63">
        <v>2017.0</v>
      </c>
      <c r="F223" s="48" t="s">
        <v>566</v>
      </c>
      <c r="G223" s="48"/>
      <c r="H223" s="48"/>
      <c r="I223" s="48" t="s">
        <v>1129</v>
      </c>
      <c r="J223" s="63">
        <v>8.0</v>
      </c>
      <c r="K223" s="63">
        <v>2.0</v>
      </c>
      <c r="L223" s="63">
        <v>1750009.0</v>
      </c>
      <c r="M223" s="68"/>
      <c r="N223" s="68"/>
      <c r="O223" s="48" t="s">
        <v>330</v>
      </c>
      <c r="P223" s="63">
        <v>12.0</v>
      </c>
      <c r="Q223" s="63">
        <v>1.0</v>
      </c>
      <c r="R223" s="48" t="s">
        <v>1012</v>
      </c>
      <c r="S223" s="68"/>
      <c r="T223" s="68"/>
      <c r="U223" s="48" t="s">
        <v>2332</v>
      </c>
      <c r="W223" s="66" t="s">
        <v>2333</v>
      </c>
      <c r="Y223" s="48" t="s">
        <v>1003</v>
      </c>
      <c r="Z223" s="48" t="s">
        <v>1004</v>
      </c>
      <c r="AA223" s="48" t="s">
        <v>1042</v>
      </c>
      <c r="AB223" s="48" t="s">
        <v>1005</v>
      </c>
      <c r="AC223" s="48" t="s">
        <v>2334</v>
      </c>
      <c r="AE223" s="48"/>
      <c r="AF223" s="48"/>
    </row>
    <row r="224">
      <c r="A224" s="63">
        <v>2285.0</v>
      </c>
      <c r="B224" s="48" t="s">
        <v>280</v>
      </c>
      <c r="C224" s="73">
        <v>6.7E9</v>
      </c>
      <c r="D224" s="48" t="s">
        <v>2335</v>
      </c>
      <c r="E224" s="63">
        <v>2015.0</v>
      </c>
      <c r="F224" s="48" t="s">
        <v>123</v>
      </c>
      <c r="G224" s="48" t="s">
        <v>997</v>
      </c>
      <c r="H224" s="48"/>
      <c r="I224" s="48" t="s">
        <v>1346</v>
      </c>
      <c r="J224" s="63">
        <v>17.0</v>
      </c>
      <c r="K224" s="63">
        <v>2.0</v>
      </c>
      <c r="L224" s="68"/>
      <c r="M224" s="63">
        <v>185.0</v>
      </c>
      <c r="N224" s="63">
        <v>210.0</v>
      </c>
      <c r="O224" s="48" t="s">
        <v>330</v>
      </c>
      <c r="P224" s="63">
        <v>2.0</v>
      </c>
      <c r="Q224" s="63">
        <v>1.0</v>
      </c>
      <c r="R224" s="48" t="s">
        <v>1012</v>
      </c>
      <c r="S224" s="68"/>
      <c r="T224" s="68"/>
      <c r="U224" s="48" t="s">
        <v>2336</v>
      </c>
      <c r="W224" s="66" t="s">
        <v>2337</v>
      </c>
      <c r="Y224" s="48" t="s">
        <v>1003</v>
      </c>
      <c r="Z224" s="48" t="s">
        <v>1004</v>
      </c>
      <c r="AA224" s="68"/>
      <c r="AB224" s="48" t="s">
        <v>1005</v>
      </c>
      <c r="AC224" s="48" t="s">
        <v>2338</v>
      </c>
      <c r="AE224" s="48"/>
      <c r="AF224" s="48"/>
    </row>
    <row r="225">
      <c r="A225" s="63">
        <v>2544.0</v>
      </c>
      <c r="B225" s="48" t="s">
        <v>2339</v>
      </c>
      <c r="C225" s="48" t="s">
        <v>2340</v>
      </c>
      <c r="D225" s="48" t="s">
        <v>2341</v>
      </c>
      <c r="E225" s="63">
        <v>2014.0</v>
      </c>
      <c r="F225" s="48" t="s">
        <v>75</v>
      </c>
      <c r="G225" s="48" t="s">
        <v>1065</v>
      </c>
      <c r="H225" s="48" t="s">
        <v>2342</v>
      </c>
      <c r="I225" s="48" t="s">
        <v>2343</v>
      </c>
      <c r="J225" s="63">
        <v>5.0</v>
      </c>
      <c r="K225" s="63">
        <v>1.0</v>
      </c>
      <c r="L225" s="68"/>
      <c r="M225" s="63">
        <v>43.0</v>
      </c>
      <c r="N225" s="63">
        <v>53.0</v>
      </c>
      <c r="O225" s="48" t="s">
        <v>330</v>
      </c>
      <c r="P225" s="63">
        <v>1.0</v>
      </c>
      <c r="Q225" s="63">
        <v>1.0</v>
      </c>
      <c r="R225" s="48" t="s">
        <v>1012</v>
      </c>
      <c r="S225" s="68"/>
      <c r="T225" s="68"/>
      <c r="U225" s="48" t="s">
        <v>2344</v>
      </c>
      <c r="W225" s="66" t="s">
        <v>2345</v>
      </c>
      <c r="Y225" s="48" t="s">
        <v>1003</v>
      </c>
      <c r="Z225" s="48" t="s">
        <v>1004</v>
      </c>
      <c r="AA225" s="48" t="s">
        <v>1042</v>
      </c>
      <c r="AB225" s="48" t="s">
        <v>1005</v>
      </c>
      <c r="AC225" s="48" t="s">
        <v>2346</v>
      </c>
      <c r="AE225" s="48"/>
      <c r="AF225" s="48"/>
    </row>
    <row r="226">
      <c r="A226" s="63">
        <v>3291.0</v>
      </c>
      <c r="B226" s="48" t="s">
        <v>2347</v>
      </c>
      <c r="C226" s="48" t="s">
        <v>2348</v>
      </c>
      <c r="D226" s="48" t="s">
        <v>2349</v>
      </c>
      <c r="E226" s="63">
        <v>2010.0</v>
      </c>
      <c r="F226" s="48" t="s">
        <v>86</v>
      </c>
      <c r="G226" s="48" t="s">
        <v>1065</v>
      </c>
      <c r="H226" s="48" t="s">
        <v>2350</v>
      </c>
      <c r="I226" s="48" t="s">
        <v>1085</v>
      </c>
      <c r="J226" s="63">
        <v>102.0</v>
      </c>
      <c r="K226" s="63">
        <v>3.0</v>
      </c>
      <c r="L226" s="68"/>
      <c r="M226" s="63">
        <v>671.0</v>
      </c>
      <c r="N226" s="63">
        <v>685.0</v>
      </c>
      <c r="O226" s="48" t="s">
        <v>330</v>
      </c>
      <c r="P226" s="63">
        <v>15.0</v>
      </c>
      <c r="Q226" s="63">
        <v>1.0</v>
      </c>
      <c r="R226" s="48" t="s">
        <v>1047</v>
      </c>
      <c r="S226" s="68"/>
      <c r="T226" s="68"/>
      <c r="U226" s="48" t="s">
        <v>2351</v>
      </c>
      <c r="W226" s="66" t="s">
        <v>2352</v>
      </c>
      <c r="Y226" s="48" t="s">
        <v>1003</v>
      </c>
      <c r="Z226" s="48" t="s">
        <v>1004</v>
      </c>
      <c r="AA226" s="68"/>
      <c r="AB226" s="48" t="s">
        <v>1005</v>
      </c>
      <c r="AC226" s="48" t="s">
        <v>2353</v>
      </c>
      <c r="AE226" s="48"/>
      <c r="AF226" s="48"/>
    </row>
    <row r="227">
      <c r="A227" s="63">
        <v>1217.0</v>
      </c>
      <c r="B227" s="48" t="s">
        <v>2354</v>
      </c>
      <c r="C227" s="48" t="s">
        <v>2355</v>
      </c>
      <c r="D227" s="48" t="s">
        <v>2356</v>
      </c>
      <c r="E227" s="63">
        <v>2018.0</v>
      </c>
      <c r="F227" s="48" t="s">
        <v>104</v>
      </c>
      <c r="G227" s="48" t="s">
        <v>1065</v>
      </c>
      <c r="H227" s="48" t="s">
        <v>2357</v>
      </c>
      <c r="I227" s="48" t="s">
        <v>1038</v>
      </c>
      <c r="J227" s="63">
        <v>88.0</v>
      </c>
      <c r="K227" s="68"/>
      <c r="L227" s="68"/>
      <c r="M227" s="63">
        <v>210.0</v>
      </c>
      <c r="N227" s="63">
        <v>233.0</v>
      </c>
      <c r="O227" s="48" t="s">
        <v>330</v>
      </c>
      <c r="P227" s="63">
        <v>23.0</v>
      </c>
      <c r="Q227" s="48" t="s">
        <v>330</v>
      </c>
      <c r="R227" s="48" t="s">
        <v>1197</v>
      </c>
      <c r="S227" s="63">
        <v>1.0</v>
      </c>
      <c r="T227" s="48" t="s">
        <v>1117</v>
      </c>
      <c r="U227" s="48" t="s">
        <v>2358</v>
      </c>
      <c r="W227" s="66" t="s">
        <v>2359</v>
      </c>
      <c r="Y227" s="48" t="s">
        <v>1003</v>
      </c>
      <c r="Z227" s="48" t="s">
        <v>1004</v>
      </c>
      <c r="AA227" s="48" t="s">
        <v>1042</v>
      </c>
      <c r="AB227" s="48" t="s">
        <v>1005</v>
      </c>
      <c r="AC227" s="48" t="s">
        <v>2360</v>
      </c>
      <c r="AE227" s="48"/>
      <c r="AF227" s="48"/>
    </row>
    <row r="228">
      <c r="A228" s="48">
        <v>2346.0</v>
      </c>
      <c r="B228" s="48" t="s">
        <v>718</v>
      </c>
      <c r="C228" s="48" t="s">
        <v>2361</v>
      </c>
      <c r="D228" s="48" t="s">
        <v>2362</v>
      </c>
      <c r="E228" s="48">
        <v>2015.0</v>
      </c>
      <c r="F228" s="48" t="s">
        <v>566</v>
      </c>
      <c r="G228" s="48" t="s">
        <v>997</v>
      </c>
      <c r="H228" s="48"/>
      <c r="I228" s="48" t="s">
        <v>1085</v>
      </c>
      <c r="J228" s="48">
        <v>129.0</v>
      </c>
      <c r="K228" s="48">
        <v>43832.0</v>
      </c>
      <c r="L228" s="48"/>
      <c r="M228" s="48">
        <v>57.0</v>
      </c>
      <c r="N228" s="48">
        <v>72.0</v>
      </c>
      <c r="O228" s="48" t="s">
        <v>330</v>
      </c>
      <c r="P228" s="48">
        <v>3.0</v>
      </c>
      <c r="Q228" s="48">
        <v>1.0</v>
      </c>
      <c r="R228" s="48" t="s">
        <v>1012</v>
      </c>
      <c r="S228" s="48"/>
      <c r="T228" s="48"/>
      <c r="U228" s="48" t="s">
        <v>2363</v>
      </c>
      <c r="V228" s="48"/>
      <c r="W228" s="66" t="s">
        <v>2364</v>
      </c>
      <c r="X228" s="48"/>
      <c r="Y228" s="48" t="s">
        <v>1003</v>
      </c>
      <c r="Z228" s="48" t="s">
        <v>1004</v>
      </c>
      <c r="AA228" s="48"/>
      <c r="AB228" s="48" t="s">
        <v>1005</v>
      </c>
      <c r="AC228" s="48" t="s">
        <v>2365</v>
      </c>
      <c r="AD228" s="48"/>
      <c r="AE228" s="48"/>
      <c r="AF228" s="48"/>
    </row>
    <row r="229">
      <c r="A229" s="63">
        <v>200.0</v>
      </c>
      <c r="B229" s="48" t="s">
        <v>2366</v>
      </c>
      <c r="C229" s="48" t="s">
        <v>2367</v>
      </c>
      <c r="D229" s="48" t="s">
        <v>2368</v>
      </c>
      <c r="E229" s="63">
        <v>2020.0</v>
      </c>
      <c r="F229" s="48" t="s">
        <v>879</v>
      </c>
      <c r="G229" s="40" t="s">
        <v>1065</v>
      </c>
      <c r="H229" s="48" t="s">
        <v>1432</v>
      </c>
      <c r="I229" s="48" t="s">
        <v>2369</v>
      </c>
      <c r="J229" s="63">
        <v>112.0</v>
      </c>
      <c r="K229" s="68"/>
      <c r="L229" s="63">
        <v>106138.0</v>
      </c>
      <c r="M229" s="68"/>
      <c r="N229" s="68"/>
      <c r="O229" s="48" t="s">
        <v>330</v>
      </c>
      <c r="P229" s="63">
        <v>2.0</v>
      </c>
      <c r="Q229" s="63">
        <v>1.0</v>
      </c>
      <c r="R229" s="48" t="s">
        <v>1012</v>
      </c>
      <c r="S229" s="68"/>
      <c r="T229" s="68"/>
      <c r="U229" s="48" t="s">
        <v>2370</v>
      </c>
      <c r="W229" s="66" t="s">
        <v>2371</v>
      </c>
      <c r="Y229" s="48" t="s">
        <v>1003</v>
      </c>
      <c r="Z229" s="48" t="s">
        <v>1004</v>
      </c>
      <c r="AA229" s="68"/>
      <c r="AB229" s="48" t="s">
        <v>1005</v>
      </c>
      <c r="AC229" s="48" t="s">
        <v>2372</v>
      </c>
      <c r="AE229" s="48"/>
      <c r="AF229" s="48"/>
    </row>
    <row r="230">
      <c r="A230" s="63">
        <v>1625.0</v>
      </c>
      <c r="B230" s="48" t="s">
        <v>2373</v>
      </c>
      <c r="C230" s="73">
        <v>5.53E10</v>
      </c>
      <c r="D230" s="48" t="s">
        <v>2374</v>
      </c>
      <c r="E230" s="63">
        <v>2017.0</v>
      </c>
      <c r="F230" s="48" t="s">
        <v>104</v>
      </c>
      <c r="G230" s="48" t="s">
        <v>1065</v>
      </c>
      <c r="H230" s="48" t="s">
        <v>2375</v>
      </c>
      <c r="I230" s="48" t="s">
        <v>2376</v>
      </c>
      <c r="J230" s="63">
        <v>4.0</v>
      </c>
      <c r="K230" s="63">
        <v>1.0</v>
      </c>
      <c r="L230" s="68"/>
      <c r="M230" s="63">
        <v>62.0</v>
      </c>
      <c r="N230" s="63">
        <v>69.0</v>
      </c>
      <c r="O230" s="48" t="s">
        <v>330</v>
      </c>
      <c r="P230" s="63">
        <v>2.0</v>
      </c>
      <c r="Q230" s="63">
        <v>1.0</v>
      </c>
      <c r="R230" s="48" t="s">
        <v>1012</v>
      </c>
      <c r="S230" s="68"/>
      <c r="T230" s="68"/>
      <c r="U230" s="48" t="s">
        <v>2377</v>
      </c>
      <c r="W230" s="66" t="s">
        <v>2378</v>
      </c>
      <c r="Y230" s="48" t="s">
        <v>1003</v>
      </c>
      <c r="Z230" s="48" t="s">
        <v>1004</v>
      </c>
      <c r="AA230" s="68"/>
      <c r="AB230" s="48" t="s">
        <v>1005</v>
      </c>
      <c r="AC230" s="48" t="s">
        <v>2379</v>
      </c>
      <c r="AE230" s="48"/>
      <c r="AF230" s="48"/>
    </row>
    <row r="231">
      <c r="A231" s="63">
        <v>819.0</v>
      </c>
      <c r="B231" s="48" t="s">
        <v>2380</v>
      </c>
      <c r="C231" s="73">
        <v>5.72E10</v>
      </c>
      <c r="D231" s="48" t="s">
        <v>2381</v>
      </c>
      <c r="E231" s="63">
        <v>2019.0</v>
      </c>
      <c r="F231" s="48" t="s">
        <v>123</v>
      </c>
      <c r="G231" s="48" t="s">
        <v>1065</v>
      </c>
      <c r="H231" s="48" t="s">
        <v>1663</v>
      </c>
      <c r="I231" s="48" t="s">
        <v>2382</v>
      </c>
      <c r="J231" s="63">
        <v>10.0</v>
      </c>
      <c r="K231" s="63">
        <v>1.0</v>
      </c>
      <c r="L231" s="48" t="s">
        <v>2383</v>
      </c>
      <c r="M231" s="68"/>
      <c r="N231" s="68"/>
      <c r="O231" s="48" t="s">
        <v>330</v>
      </c>
      <c r="P231" s="63">
        <v>9.0</v>
      </c>
      <c r="Q231" s="63">
        <v>1.0</v>
      </c>
      <c r="R231" s="48" t="s">
        <v>1012</v>
      </c>
      <c r="S231" s="68"/>
      <c r="T231" s="68"/>
      <c r="U231" s="48" t="s">
        <v>2384</v>
      </c>
      <c r="W231" s="66" t="s">
        <v>2385</v>
      </c>
      <c r="Y231" s="48" t="s">
        <v>1003</v>
      </c>
      <c r="Z231" s="48" t="s">
        <v>1004</v>
      </c>
      <c r="AA231" s="48" t="s">
        <v>1042</v>
      </c>
      <c r="AB231" s="48" t="s">
        <v>1005</v>
      </c>
      <c r="AC231" s="48" t="s">
        <v>2386</v>
      </c>
      <c r="AE231" s="48"/>
      <c r="AF231" s="48"/>
    </row>
    <row r="232">
      <c r="A232" s="63">
        <v>476.0</v>
      </c>
      <c r="B232" s="48" t="s">
        <v>2387</v>
      </c>
      <c r="C232" s="73">
        <v>7.1E9</v>
      </c>
      <c r="D232" s="48" t="s">
        <v>2388</v>
      </c>
      <c r="E232" s="63">
        <v>2019.0</v>
      </c>
      <c r="F232" s="48" t="s">
        <v>75</v>
      </c>
      <c r="G232" s="48" t="s">
        <v>1065</v>
      </c>
      <c r="H232" s="48" t="s">
        <v>2389</v>
      </c>
      <c r="I232" s="48" t="s">
        <v>2390</v>
      </c>
      <c r="J232" s="63">
        <v>129.0</v>
      </c>
      <c r="K232" s="63">
        <v>6.0</v>
      </c>
      <c r="L232" s="68"/>
      <c r="M232" s="63">
        <v>887.0</v>
      </c>
      <c r="N232" s="63">
        <v>908.0</v>
      </c>
      <c r="O232" s="48" t="s">
        <v>330</v>
      </c>
      <c r="P232" s="48" t="s">
        <v>330</v>
      </c>
      <c r="Q232" s="63">
        <v>1.0</v>
      </c>
      <c r="R232" s="48" t="s">
        <v>1012</v>
      </c>
      <c r="S232" s="68"/>
      <c r="T232" s="68"/>
      <c r="U232" s="83" t="s">
        <v>2391</v>
      </c>
      <c r="V232" s="17"/>
      <c r="W232" s="84" t="s">
        <v>2392</v>
      </c>
      <c r="X232" s="17"/>
      <c r="Y232" s="48" t="s">
        <v>1003</v>
      </c>
      <c r="Z232" s="48" t="s">
        <v>1004</v>
      </c>
      <c r="AA232" s="68"/>
      <c r="AB232" s="48" t="s">
        <v>1005</v>
      </c>
      <c r="AC232" s="83" t="s">
        <v>2393</v>
      </c>
      <c r="AD232" s="17"/>
      <c r="AE232" s="48"/>
      <c r="AF232" s="48"/>
    </row>
    <row r="233">
      <c r="A233" s="48">
        <v>340.0</v>
      </c>
      <c r="B233" s="48" t="s">
        <v>2394</v>
      </c>
      <c r="C233" s="48" t="s">
        <v>2395</v>
      </c>
      <c r="D233" s="48" t="s">
        <v>2396</v>
      </c>
      <c r="E233" s="48">
        <v>2020.0</v>
      </c>
      <c r="F233" s="48" t="s">
        <v>566</v>
      </c>
      <c r="G233" s="48" t="s">
        <v>1274</v>
      </c>
      <c r="H233" s="48"/>
      <c r="I233" s="48" t="s">
        <v>1085</v>
      </c>
      <c r="J233" s="48"/>
      <c r="K233" s="48"/>
      <c r="L233" s="48"/>
      <c r="M233" s="48"/>
      <c r="N233" s="48"/>
      <c r="O233" s="48" t="s">
        <v>330</v>
      </c>
      <c r="P233" s="48" t="s">
        <v>330</v>
      </c>
      <c r="Q233" s="48">
        <v>1.0</v>
      </c>
      <c r="R233" s="48" t="s">
        <v>1012</v>
      </c>
      <c r="S233" s="48"/>
      <c r="T233" s="48"/>
      <c r="U233" s="83" t="s">
        <v>2397</v>
      </c>
      <c r="V233" s="85"/>
      <c r="W233" s="84" t="s">
        <v>2398</v>
      </c>
      <c r="X233" s="85"/>
      <c r="Y233" s="48" t="s">
        <v>1003</v>
      </c>
      <c r="Z233" s="48" t="s">
        <v>1111</v>
      </c>
      <c r="AA233" s="48"/>
      <c r="AB233" s="48" t="s">
        <v>1005</v>
      </c>
      <c r="AC233" s="83" t="s">
        <v>2399</v>
      </c>
      <c r="AD233" s="85"/>
      <c r="AE233" s="48"/>
      <c r="AF233" s="48"/>
    </row>
    <row r="234">
      <c r="A234" s="63">
        <v>799.0</v>
      </c>
      <c r="B234" s="48" t="s">
        <v>2400</v>
      </c>
      <c r="C234" s="48" t="s">
        <v>2401</v>
      </c>
      <c r="D234" s="48" t="s">
        <v>2402</v>
      </c>
      <c r="E234" s="63">
        <v>2019.0</v>
      </c>
      <c r="F234" s="48" t="s">
        <v>104</v>
      </c>
      <c r="G234" s="48" t="s">
        <v>1065</v>
      </c>
      <c r="H234" s="48" t="s">
        <v>2403</v>
      </c>
      <c r="I234" s="48" t="s">
        <v>1387</v>
      </c>
      <c r="J234" s="63">
        <v>19.0</v>
      </c>
      <c r="K234" s="63">
        <v>1.0</v>
      </c>
      <c r="L234" s="68"/>
      <c r="M234" s="63">
        <v>30.0</v>
      </c>
      <c r="N234" s="63">
        <v>42.0</v>
      </c>
      <c r="O234" s="48" t="s">
        <v>330</v>
      </c>
      <c r="P234" s="63">
        <v>6.0</v>
      </c>
      <c r="Q234" s="63">
        <v>1.0</v>
      </c>
      <c r="R234" s="48" t="s">
        <v>1012</v>
      </c>
      <c r="S234" s="68"/>
      <c r="T234" s="68"/>
      <c r="U234" s="83" t="s">
        <v>2404</v>
      </c>
      <c r="V234" s="17"/>
      <c r="W234" s="84" t="s">
        <v>2405</v>
      </c>
      <c r="X234" s="17"/>
      <c r="Y234" s="48" t="s">
        <v>1003</v>
      </c>
      <c r="Z234" s="48" t="s">
        <v>1004</v>
      </c>
      <c r="AA234" s="48" t="s">
        <v>1042</v>
      </c>
      <c r="AB234" s="48" t="s">
        <v>1005</v>
      </c>
      <c r="AC234" s="83" t="s">
        <v>2406</v>
      </c>
      <c r="AD234" s="17"/>
      <c r="AE234" s="48"/>
      <c r="AF234" s="48"/>
    </row>
    <row r="235">
      <c r="A235" s="63">
        <v>67.0</v>
      </c>
      <c r="B235" s="48" t="s">
        <v>2407</v>
      </c>
      <c r="C235" s="48" t="s">
        <v>2408</v>
      </c>
      <c r="D235" s="48" t="s">
        <v>2409</v>
      </c>
      <c r="E235" s="63">
        <v>2020.0</v>
      </c>
      <c r="F235" s="40" t="s">
        <v>123</v>
      </c>
      <c r="G235" s="40" t="s">
        <v>997</v>
      </c>
      <c r="I235" s="48" t="s">
        <v>2410</v>
      </c>
      <c r="J235" s="63">
        <v>40.0</v>
      </c>
      <c r="K235" s="63">
        <v>3.0</v>
      </c>
      <c r="L235" s="68"/>
      <c r="M235" s="63">
        <v>301.0</v>
      </c>
      <c r="N235" s="63">
        <v>320.0</v>
      </c>
      <c r="O235" s="48" t="s">
        <v>330</v>
      </c>
      <c r="P235" s="63">
        <v>1.0</v>
      </c>
      <c r="Q235" s="63">
        <v>0.0</v>
      </c>
      <c r="R235" s="48" t="s">
        <v>1039</v>
      </c>
      <c r="S235" s="63">
        <v>1.0</v>
      </c>
      <c r="T235" s="48" t="s">
        <v>1012</v>
      </c>
      <c r="U235" s="48" t="s">
        <v>2411</v>
      </c>
      <c r="W235" s="66" t="s">
        <v>2412</v>
      </c>
      <c r="X235" s="48" t="s">
        <v>330</v>
      </c>
      <c r="Y235" s="48" t="s">
        <v>1003</v>
      </c>
      <c r="Z235" s="48" t="s">
        <v>1004</v>
      </c>
      <c r="AA235" s="68"/>
      <c r="AB235" s="48" t="s">
        <v>1005</v>
      </c>
      <c r="AC235" s="48" t="s">
        <v>2413</v>
      </c>
    </row>
    <row r="236">
      <c r="A236" s="63">
        <v>536.0</v>
      </c>
      <c r="B236" s="48" t="s">
        <v>2414</v>
      </c>
      <c r="C236" s="48" t="s">
        <v>2415</v>
      </c>
      <c r="D236" s="48" t="s">
        <v>2416</v>
      </c>
      <c r="E236" s="63">
        <v>2019.0</v>
      </c>
      <c r="F236" s="40" t="s">
        <v>75</v>
      </c>
      <c r="G236" s="40" t="s">
        <v>1065</v>
      </c>
      <c r="H236" s="40" t="s">
        <v>2417</v>
      </c>
      <c r="I236" s="48" t="s">
        <v>2418</v>
      </c>
      <c r="J236" s="63">
        <v>3.0</v>
      </c>
      <c r="K236" s="63">
        <v>9.0</v>
      </c>
      <c r="L236" s="68"/>
      <c r="M236" s="63">
        <v>2103.0</v>
      </c>
      <c r="N236" s="63">
        <v>2119.0</v>
      </c>
      <c r="O236" s="48" t="s">
        <v>330</v>
      </c>
      <c r="P236" s="63">
        <v>2.0</v>
      </c>
      <c r="Q236" s="63">
        <v>0.0</v>
      </c>
      <c r="R236" s="48" t="s">
        <v>1140</v>
      </c>
      <c r="S236" s="63">
        <v>1.0</v>
      </c>
      <c r="T236" s="48" t="s">
        <v>1012</v>
      </c>
      <c r="U236" s="48" t="s">
        <v>2419</v>
      </c>
      <c r="W236" s="66" t="s">
        <v>2420</v>
      </c>
      <c r="X236" s="48" t="s">
        <v>330</v>
      </c>
      <c r="Y236" s="48" t="s">
        <v>1003</v>
      </c>
      <c r="Z236" s="48" t="s">
        <v>1004</v>
      </c>
      <c r="AA236" s="48" t="s">
        <v>1042</v>
      </c>
      <c r="AB236" s="48" t="s">
        <v>1005</v>
      </c>
      <c r="AC236" s="48" t="s">
        <v>2421</v>
      </c>
    </row>
    <row r="237">
      <c r="A237" s="48">
        <v>1003.0</v>
      </c>
      <c r="B237" s="48" t="s">
        <v>751</v>
      </c>
      <c r="C237" s="48" t="s">
        <v>2422</v>
      </c>
      <c r="D237" s="48" t="s">
        <v>2423</v>
      </c>
      <c r="E237" s="48">
        <v>2018.0</v>
      </c>
      <c r="F237" s="48" t="s">
        <v>566</v>
      </c>
      <c r="G237" s="48" t="s">
        <v>997</v>
      </c>
      <c r="H237" s="48"/>
      <c r="I237" s="48" t="s">
        <v>2424</v>
      </c>
      <c r="J237" s="48">
        <v>155.0</v>
      </c>
      <c r="K237" s="48"/>
      <c r="L237" s="48"/>
      <c r="M237" s="48">
        <v>29.0</v>
      </c>
      <c r="N237" s="48">
        <v>47.0</v>
      </c>
      <c r="O237" s="48" t="s">
        <v>330</v>
      </c>
      <c r="P237" s="48">
        <v>3.0</v>
      </c>
      <c r="Q237" s="48">
        <v>0.0</v>
      </c>
      <c r="R237" s="48" t="s">
        <v>1197</v>
      </c>
      <c r="S237" s="48">
        <v>1.0</v>
      </c>
      <c r="T237" s="48" t="s">
        <v>1012</v>
      </c>
      <c r="U237" s="48" t="s">
        <v>2425</v>
      </c>
      <c r="V237" s="48"/>
      <c r="W237" s="66" t="s">
        <v>2426</v>
      </c>
      <c r="X237" s="48" t="s">
        <v>330</v>
      </c>
      <c r="Y237" s="48" t="s">
        <v>1003</v>
      </c>
      <c r="Z237" s="48" t="s">
        <v>1004</v>
      </c>
      <c r="AA237" s="48"/>
      <c r="AB237" s="48" t="s">
        <v>1005</v>
      </c>
      <c r="AC237" s="48" t="s">
        <v>2427</v>
      </c>
      <c r="AD237" s="48"/>
      <c r="AE237" s="48"/>
      <c r="AF237" s="48"/>
    </row>
    <row r="238">
      <c r="A238" s="63">
        <v>1005.0</v>
      </c>
      <c r="B238" s="48" t="s">
        <v>2428</v>
      </c>
      <c r="C238" s="48" t="s">
        <v>2429</v>
      </c>
      <c r="D238" s="48" t="s">
        <v>2430</v>
      </c>
      <c r="E238" s="63">
        <v>2018.0</v>
      </c>
      <c r="F238" s="40" t="s">
        <v>75</v>
      </c>
      <c r="I238" s="48" t="s">
        <v>1031</v>
      </c>
      <c r="J238" s="63">
        <v>5.0</v>
      </c>
      <c r="K238" s="63">
        <v>4.0</v>
      </c>
      <c r="L238" s="68"/>
      <c r="M238" s="63">
        <v>791.0</v>
      </c>
      <c r="N238" s="63">
        <v>826.0</v>
      </c>
      <c r="O238" s="48" t="s">
        <v>330</v>
      </c>
      <c r="P238" s="63">
        <v>19.0</v>
      </c>
      <c r="Q238" s="63">
        <v>0.0</v>
      </c>
      <c r="R238" s="48" t="s">
        <v>1197</v>
      </c>
      <c r="S238" s="63">
        <v>1.0</v>
      </c>
      <c r="T238" s="48" t="s">
        <v>1012</v>
      </c>
      <c r="U238" s="48" t="s">
        <v>2431</v>
      </c>
      <c r="W238" s="66" t="s">
        <v>2432</v>
      </c>
      <c r="X238" s="48" t="s">
        <v>330</v>
      </c>
      <c r="Y238" s="48" t="s">
        <v>1003</v>
      </c>
      <c r="Z238" s="48" t="s">
        <v>1004</v>
      </c>
      <c r="AA238" s="68"/>
      <c r="AB238" s="48" t="s">
        <v>1005</v>
      </c>
      <c r="AC238" s="48" t="s">
        <v>2433</v>
      </c>
    </row>
    <row r="239">
      <c r="A239" s="63">
        <v>1583.0</v>
      </c>
      <c r="B239" s="48" t="s">
        <v>942</v>
      </c>
      <c r="C239" s="48" t="s">
        <v>2434</v>
      </c>
      <c r="D239" s="48" t="s">
        <v>2435</v>
      </c>
      <c r="E239" s="63">
        <v>2017.0</v>
      </c>
      <c r="F239" s="40" t="s">
        <v>86</v>
      </c>
      <c r="G239" s="40" t="s">
        <v>997</v>
      </c>
      <c r="I239" s="48" t="s">
        <v>2436</v>
      </c>
      <c r="J239" s="63">
        <v>5.0</v>
      </c>
      <c r="K239" s="63">
        <v>6.0</v>
      </c>
      <c r="L239" s="68"/>
      <c r="M239" s="63">
        <v>592.0</v>
      </c>
      <c r="N239" s="63">
        <v>604.0</v>
      </c>
      <c r="O239" s="48" t="s">
        <v>330</v>
      </c>
      <c r="P239" s="63">
        <v>14.0</v>
      </c>
      <c r="Q239" s="48" t="s">
        <v>330</v>
      </c>
      <c r="R239" s="48" t="s">
        <v>1012</v>
      </c>
      <c r="S239" s="63">
        <v>1.0</v>
      </c>
      <c r="T239" s="48" t="s">
        <v>1117</v>
      </c>
      <c r="U239" s="48" t="s">
        <v>2437</v>
      </c>
      <c r="W239" s="66" t="s">
        <v>2438</v>
      </c>
      <c r="X239" s="48" t="s">
        <v>330</v>
      </c>
      <c r="Y239" s="48" t="s">
        <v>1003</v>
      </c>
      <c r="Z239" s="48" t="s">
        <v>1004</v>
      </c>
      <c r="AA239" s="48" t="s">
        <v>1042</v>
      </c>
      <c r="AB239" s="48" t="s">
        <v>1005</v>
      </c>
      <c r="AC239" s="48" t="s">
        <v>2439</v>
      </c>
    </row>
    <row r="240">
      <c r="A240" s="63">
        <v>1586.0</v>
      </c>
      <c r="B240" s="48" t="s">
        <v>2440</v>
      </c>
      <c r="C240" s="48" t="s">
        <v>2441</v>
      </c>
      <c r="D240" s="48" t="s">
        <v>2442</v>
      </c>
      <c r="E240" s="63">
        <v>2017.0</v>
      </c>
      <c r="F240" s="40" t="s">
        <v>879</v>
      </c>
      <c r="I240" s="48" t="s">
        <v>1031</v>
      </c>
      <c r="J240" s="63">
        <v>4.0</v>
      </c>
      <c r="K240" s="63">
        <v>2.0</v>
      </c>
      <c r="L240" s="68"/>
      <c r="M240" s="63">
        <v>611.0</v>
      </c>
      <c r="N240" s="63">
        <v>657.0</v>
      </c>
      <c r="O240" s="48" t="s">
        <v>330</v>
      </c>
      <c r="P240" s="63">
        <v>5.0</v>
      </c>
      <c r="Q240" s="48" t="s">
        <v>330</v>
      </c>
      <c r="R240" s="48" t="s">
        <v>1012</v>
      </c>
      <c r="S240" s="63">
        <v>1.0</v>
      </c>
      <c r="T240" s="48" t="s">
        <v>1117</v>
      </c>
      <c r="U240" s="48" t="s">
        <v>2443</v>
      </c>
      <c r="W240" s="66" t="s">
        <v>2444</v>
      </c>
      <c r="X240" s="48" t="s">
        <v>330</v>
      </c>
      <c r="Y240" s="48" t="s">
        <v>1003</v>
      </c>
      <c r="Z240" s="48" t="s">
        <v>1004</v>
      </c>
      <c r="AA240" s="68"/>
      <c r="AB240" s="48" t="s">
        <v>1005</v>
      </c>
      <c r="AC240" s="48" t="s">
        <v>2445</v>
      </c>
    </row>
    <row r="241">
      <c r="A241" s="63">
        <v>1609.0</v>
      </c>
      <c r="B241" s="48" t="s">
        <v>546</v>
      </c>
      <c r="C241" s="48" t="s">
        <v>1305</v>
      </c>
      <c r="D241" s="48" t="s">
        <v>2446</v>
      </c>
      <c r="E241" s="63">
        <v>2017.0</v>
      </c>
      <c r="F241" s="40" t="s">
        <v>104</v>
      </c>
      <c r="G241" s="40" t="s">
        <v>997</v>
      </c>
      <c r="I241" s="48" t="s">
        <v>2447</v>
      </c>
      <c r="J241" s="63">
        <v>48.0</v>
      </c>
      <c r="K241" s="68"/>
      <c r="L241" s="68"/>
      <c r="M241" s="63">
        <v>1.0</v>
      </c>
      <c r="N241" s="63">
        <v>18.0</v>
      </c>
      <c r="O241" s="48" t="s">
        <v>330</v>
      </c>
      <c r="P241" s="63">
        <v>11.0</v>
      </c>
      <c r="Q241" s="48" t="s">
        <v>330</v>
      </c>
      <c r="R241" s="48" t="s">
        <v>1012</v>
      </c>
      <c r="S241" s="63">
        <v>1.0</v>
      </c>
      <c r="T241" s="48" t="s">
        <v>1117</v>
      </c>
      <c r="U241" s="48" t="s">
        <v>2448</v>
      </c>
      <c r="W241" s="66" t="s">
        <v>2449</v>
      </c>
      <c r="X241" s="48" t="s">
        <v>330</v>
      </c>
      <c r="Y241" s="48" t="s">
        <v>1003</v>
      </c>
      <c r="Z241" s="48" t="s">
        <v>1004</v>
      </c>
      <c r="AA241" s="68"/>
      <c r="AB241" s="48" t="s">
        <v>1005</v>
      </c>
      <c r="AC241" s="48" t="s">
        <v>2450</v>
      </c>
    </row>
    <row r="242">
      <c r="A242" s="63">
        <v>1644.0</v>
      </c>
      <c r="B242" s="48" t="s">
        <v>803</v>
      </c>
      <c r="C242" s="48" t="s">
        <v>2451</v>
      </c>
      <c r="D242" s="48" t="s">
        <v>2452</v>
      </c>
      <c r="E242" s="63">
        <v>2017.0</v>
      </c>
      <c r="F242" s="40" t="s">
        <v>123</v>
      </c>
      <c r="G242" s="40" t="s">
        <v>997</v>
      </c>
      <c r="I242" s="48" t="s">
        <v>1267</v>
      </c>
      <c r="J242" s="63">
        <v>133.0</v>
      </c>
      <c r="K242" s="68"/>
      <c r="L242" s="68"/>
      <c r="M242" s="63">
        <v>42.0</v>
      </c>
      <c r="N242" s="63">
        <v>51.0</v>
      </c>
      <c r="O242" s="48" t="s">
        <v>330</v>
      </c>
      <c r="P242" s="63">
        <v>4.0</v>
      </c>
      <c r="Q242" s="48" t="s">
        <v>330</v>
      </c>
      <c r="R242" s="48" t="s">
        <v>1012</v>
      </c>
      <c r="S242" s="63">
        <v>1.0</v>
      </c>
      <c r="T242" s="48" t="s">
        <v>1117</v>
      </c>
      <c r="U242" s="48" t="s">
        <v>2453</v>
      </c>
      <c r="W242" s="66" t="s">
        <v>2454</v>
      </c>
      <c r="X242" s="48" t="s">
        <v>330</v>
      </c>
      <c r="Y242" s="48" t="s">
        <v>1003</v>
      </c>
      <c r="Z242" s="48" t="s">
        <v>1004</v>
      </c>
      <c r="AA242" s="68"/>
      <c r="AB242" s="48" t="s">
        <v>1005</v>
      </c>
      <c r="AC242" s="48" t="s">
        <v>2455</v>
      </c>
    </row>
    <row r="243">
      <c r="A243" s="63">
        <v>1645.0</v>
      </c>
      <c r="B243" s="48" t="s">
        <v>518</v>
      </c>
      <c r="C243" s="48" t="s">
        <v>2456</v>
      </c>
      <c r="D243" s="48" t="s">
        <v>2457</v>
      </c>
      <c r="E243" s="63">
        <v>2017.0</v>
      </c>
      <c r="F243" s="40" t="s">
        <v>75</v>
      </c>
      <c r="G243" s="40" t="s">
        <v>997</v>
      </c>
      <c r="I243" s="48" t="s">
        <v>2458</v>
      </c>
      <c r="J243" s="63">
        <v>63.0</v>
      </c>
      <c r="K243" s="63">
        <v>3.0</v>
      </c>
      <c r="L243" s="68"/>
      <c r="M243" s="63">
        <v>749.0</v>
      </c>
      <c r="N243" s="63">
        <v>765.0</v>
      </c>
      <c r="O243" s="48" t="s">
        <v>330</v>
      </c>
      <c r="P243" s="63">
        <v>16.0</v>
      </c>
      <c r="Q243" s="48" t="s">
        <v>330</v>
      </c>
      <c r="R243" s="48" t="s">
        <v>1012</v>
      </c>
      <c r="S243" s="63">
        <v>1.0</v>
      </c>
      <c r="T243" s="48" t="s">
        <v>1117</v>
      </c>
      <c r="U243" s="48" t="s">
        <v>2459</v>
      </c>
      <c r="W243" s="66" t="s">
        <v>2460</v>
      </c>
      <c r="X243" s="48" t="s">
        <v>330</v>
      </c>
      <c r="Y243" s="48" t="s">
        <v>1003</v>
      </c>
      <c r="Z243" s="48" t="s">
        <v>1004</v>
      </c>
      <c r="AA243" s="68"/>
      <c r="AB243" s="48" t="s">
        <v>1005</v>
      </c>
      <c r="AC243" s="48" t="s">
        <v>2461</v>
      </c>
    </row>
    <row r="244">
      <c r="A244" s="63">
        <v>2722.0</v>
      </c>
      <c r="B244" s="48" t="s">
        <v>2462</v>
      </c>
      <c r="C244" s="73">
        <v>7.01E9</v>
      </c>
      <c r="D244" s="48" t="s">
        <v>2463</v>
      </c>
      <c r="E244" s="63">
        <v>2014.0</v>
      </c>
      <c r="F244" s="40" t="s">
        <v>86</v>
      </c>
      <c r="G244" s="40" t="s">
        <v>1065</v>
      </c>
      <c r="H244" s="40" t="s">
        <v>2464</v>
      </c>
      <c r="I244" s="48" t="s">
        <v>1162</v>
      </c>
      <c r="J244" s="63">
        <v>58.0</v>
      </c>
      <c r="K244" s="63">
        <v>3.0</v>
      </c>
      <c r="L244" s="68"/>
      <c r="M244" s="63">
        <v>373.0</v>
      </c>
      <c r="N244" s="63">
        <v>390.0</v>
      </c>
      <c r="O244" s="48" t="s">
        <v>330</v>
      </c>
      <c r="P244" s="63">
        <v>3.0</v>
      </c>
      <c r="Q244" s="63">
        <v>0.0</v>
      </c>
      <c r="R244" s="48" t="s">
        <v>1047</v>
      </c>
      <c r="S244" s="48" t="s">
        <v>330</v>
      </c>
      <c r="T244" s="48" t="s">
        <v>1012</v>
      </c>
      <c r="U244" s="48" t="s">
        <v>2465</v>
      </c>
      <c r="W244" s="66" t="s">
        <v>2466</v>
      </c>
      <c r="X244" s="48" t="s">
        <v>330</v>
      </c>
      <c r="Y244" s="48" t="s">
        <v>1003</v>
      </c>
      <c r="Z244" s="48" t="s">
        <v>1004</v>
      </c>
      <c r="AA244" s="68"/>
      <c r="AB244" s="48" t="s">
        <v>1005</v>
      </c>
      <c r="AC244" s="48" t="s">
        <v>2467</v>
      </c>
    </row>
    <row r="245">
      <c r="A245" s="63">
        <v>2859.0</v>
      </c>
      <c r="B245" s="48" t="s">
        <v>2468</v>
      </c>
      <c r="C245" s="48" t="s">
        <v>2469</v>
      </c>
      <c r="D245" s="48" t="s">
        <v>2470</v>
      </c>
      <c r="E245" s="63">
        <v>2013.0</v>
      </c>
      <c r="F245" s="40" t="s">
        <v>879</v>
      </c>
      <c r="I245" s="48" t="s">
        <v>1085</v>
      </c>
      <c r="J245" s="63">
        <v>117.0</v>
      </c>
      <c r="K245" s="63">
        <v>3.0</v>
      </c>
      <c r="L245" s="68"/>
      <c r="M245" s="63">
        <v>585.0</v>
      </c>
      <c r="N245" s="63">
        <v>597.0</v>
      </c>
      <c r="O245" s="48" t="s">
        <v>330</v>
      </c>
      <c r="P245" s="63">
        <v>51.0</v>
      </c>
      <c r="Q245" s="63">
        <v>0.0</v>
      </c>
      <c r="R245" s="48" t="s">
        <v>1047</v>
      </c>
      <c r="S245" s="48" t="s">
        <v>330</v>
      </c>
      <c r="T245" s="68"/>
      <c r="U245" s="48" t="s">
        <v>2471</v>
      </c>
      <c r="W245" s="66" t="s">
        <v>2472</v>
      </c>
      <c r="X245" s="48" t="s">
        <v>330</v>
      </c>
      <c r="Y245" s="48" t="s">
        <v>1003</v>
      </c>
      <c r="Z245" s="48" t="s">
        <v>1004</v>
      </c>
      <c r="AA245" s="68"/>
      <c r="AB245" s="48" t="s">
        <v>1005</v>
      </c>
      <c r="AC245" s="48" t="s">
        <v>2473</v>
      </c>
    </row>
    <row r="246">
      <c r="A246" s="48">
        <v>2652.0</v>
      </c>
      <c r="B246" s="48" t="s">
        <v>1355</v>
      </c>
      <c r="C246" s="48">
        <v>2.36E10</v>
      </c>
      <c r="D246" s="48" t="s">
        <v>2474</v>
      </c>
      <c r="E246" s="48">
        <v>2014.0</v>
      </c>
      <c r="F246" s="48" t="s">
        <v>566</v>
      </c>
      <c r="G246" s="48" t="s">
        <v>1945</v>
      </c>
      <c r="H246" s="48"/>
      <c r="I246" s="48" t="s">
        <v>1085</v>
      </c>
      <c r="J246" s="48">
        <v>127.0</v>
      </c>
      <c r="K246" s="48">
        <v>2.0</v>
      </c>
      <c r="L246" s="48"/>
      <c r="M246" s="48">
        <v>153.0</v>
      </c>
      <c r="N246" s="48">
        <v>167.0</v>
      </c>
      <c r="O246" s="48" t="s">
        <v>330</v>
      </c>
      <c r="P246" s="48">
        <v>6.0</v>
      </c>
      <c r="Q246" s="48">
        <v>0.0</v>
      </c>
      <c r="R246" s="48" t="s">
        <v>1047</v>
      </c>
      <c r="S246" s="48" t="s">
        <v>330</v>
      </c>
      <c r="T246" s="48"/>
      <c r="U246" s="48" t="s">
        <v>2475</v>
      </c>
      <c r="V246" s="48"/>
      <c r="W246" s="66" t="s">
        <v>2476</v>
      </c>
      <c r="X246" s="48" t="s">
        <v>330</v>
      </c>
      <c r="Y246" s="48" t="s">
        <v>1003</v>
      </c>
      <c r="Z246" s="48" t="s">
        <v>1004</v>
      </c>
      <c r="AA246" s="48"/>
      <c r="AB246" s="48" t="s">
        <v>1005</v>
      </c>
      <c r="AC246" s="48" t="s">
        <v>2477</v>
      </c>
      <c r="AD246" s="48"/>
      <c r="AE246" s="48"/>
      <c r="AF246" s="48"/>
    </row>
    <row r="247">
      <c r="A247" s="63">
        <v>2663.0</v>
      </c>
      <c r="B247" s="48" t="s">
        <v>2478</v>
      </c>
      <c r="C247" s="73">
        <v>1.28E10</v>
      </c>
      <c r="D247" s="48" t="s">
        <v>2479</v>
      </c>
      <c r="E247" s="63">
        <v>2014.0</v>
      </c>
      <c r="F247" s="40" t="s">
        <v>123</v>
      </c>
      <c r="G247" s="40" t="s">
        <v>1065</v>
      </c>
      <c r="H247" s="79" t="s">
        <v>2480</v>
      </c>
      <c r="I247" s="48" t="s">
        <v>2481</v>
      </c>
      <c r="J247" s="63">
        <v>35.0</v>
      </c>
      <c r="K247" s="63">
        <v>4.0</v>
      </c>
      <c r="L247" s="68"/>
      <c r="M247" s="63">
        <v>39.0</v>
      </c>
      <c r="N247" s="63">
        <v>60.0</v>
      </c>
      <c r="O247" s="48" t="s">
        <v>330</v>
      </c>
      <c r="P247" s="48" t="s">
        <v>330</v>
      </c>
      <c r="Q247" s="63">
        <v>0.0</v>
      </c>
      <c r="R247" s="48" t="s">
        <v>1047</v>
      </c>
      <c r="S247" s="48" t="s">
        <v>330</v>
      </c>
      <c r="T247" s="68"/>
      <c r="U247" s="48" t="s">
        <v>2482</v>
      </c>
      <c r="W247" s="66" t="s">
        <v>2483</v>
      </c>
      <c r="X247" s="48" t="s">
        <v>330</v>
      </c>
      <c r="Y247" s="48" t="s">
        <v>1003</v>
      </c>
      <c r="Z247" s="48" t="s">
        <v>1004</v>
      </c>
      <c r="AA247" s="68"/>
      <c r="AB247" s="48" t="s">
        <v>1005</v>
      </c>
      <c r="AC247" s="48" t="s">
        <v>2484</v>
      </c>
    </row>
    <row r="248">
      <c r="A248" s="63">
        <v>2682.0</v>
      </c>
      <c r="B248" s="48" t="s">
        <v>2485</v>
      </c>
      <c r="C248" s="48" t="s">
        <v>2486</v>
      </c>
      <c r="D248" s="48" t="s">
        <v>2487</v>
      </c>
      <c r="E248" s="63">
        <v>2014.0</v>
      </c>
      <c r="F248" s="40" t="s">
        <v>75</v>
      </c>
      <c r="G248" s="40" t="s">
        <v>1065</v>
      </c>
      <c r="H248" s="40" t="s">
        <v>2488</v>
      </c>
      <c r="I248" s="48" t="s">
        <v>1085</v>
      </c>
      <c r="J248" s="63">
        <v>123.0</v>
      </c>
      <c r="K248" s="81">
        <v>44259.0</v>
      </c>
      <c r="L248" s="68"/>
      <c r="M248" s="63">
        <v>731.0</v>
      </c>
      <c r="N248" s="63">
        <v>761.0</v>
      </c>
      <c r="O248" s="48" t="s">
        <v>330</v>
      </c>
      <c r="P248" s="63">
        <v>9.0</v>
      </c>
      <c r="Q248" s="63">
        <v>0.0</v>
      </c>
      <c r="R248" s="48" t="s">
        <v>1047</v>
      </c>
      <c r="S248" s="48" t="s">
        <v>330</v>
      </c>
      <c r="T248" s="68"/>
      <c r="U248" s="48" t="s">
        <v>2489</v>
      </c>
      <c r="W248" s="66" t="s">
        <v>2490</v>
      </c>
      <c r="X248" s="48" t="s">
        <v>330</v>
      </c>
      <c r="Y248" s="48" t="s">
        <v>1003</v>
      </c>
      <c r="Z248" s="48" t="s">
        <v>1004</v>
      </c>
      <c r="AA248" s="68"/>
      <c r="AB248" s="48" t="s">
        <v>1005</v>
      </c>
      <c r="AC248" s="48" t="s">
        <v>2491</v>
      </c>
    </row>
    <row r="249">
      <c r="A249" s="63">
        <v>2684.0</v>
      </c>
      <c r="B249" s="48" t="s">
        <v>2492</v>
      </c>
      <c r="C249" s="73">
        <v>5.59E10</v>
      </c>
      <c r="D249" s="48" t="s">
        <v>2493</v>
      </c>
      <c r="E249" s="63">
        <v>2014.0</v>
      </c>
      <c r="F249" s="40" t="s">
        <v>123</v>
      </c>
      <c r="G249" s="40" t="s">
        <v>1065</v>
      </c>
      <c r="I249" s="48" t="s">
        <v>2494</v>
      </c>
      <c r="J249" s="63">
        <v>82.0</v>
      </c>
      <c r="K249" s="68"/>
      <c r="L249" s="68"/>
      <c r="M249" s="63">
        <v>288.0</v>
      </c>
      <c r="N249" s="63">
        <v>297.0</v>
      </c>
      <c r="O249" s="48" t="s">
        <v>330</v>
      </c>
      <c r="P249" s="63">
        <v>97.0</v>
      </c>
      <c r="Q249" s="63">
        <v>0.0</v>
      </c>
      <c r="R249" s="48" t="s">
        <v>1047</v>
      </c>
      <c r="S249" s="48" t="s">
        <v>330</v>
      </c>
      <c r="T249" s="68"/>
      <c r="U249" s="48" t="s">
        <v>2495</v>
      </c>
      <c r="W249" s="66" t="s">
        <v>2496</v>
      </c>
      <c r="X249" s="48" t="s">
        <v>330</v>
      </c>
      <c r="Y249" s="48" t="s">
        <v>1003</v>
      </c>
      <c r="Z249" s="48" t="s">
        <v>1004</v>
      </c>
      <c r="AA249" s="68"/>
      <c r="AB249" s="48" t="s">
        <v>1005</v>
      </c>
      <c r="AC249" s="48" t="s">
        <v>2497</v>
      </c>
    </row>
    <row r="250">
      <c r="A250" s="63">
        <v>2685.0</v>
      </c>
      <c r="B250" s="48" t="s">
        <v>2498</v>
      </c>
      <c r="C250" s="48" t="s">
        <v>2499</v>
      </c>
      <c r="D250" s="48" t="s">
        <v>2500</v>
      </c>
      <c r="E250" s="63">
        <v>2014.0</v>
      </c>
      <c r="F250" s="40" t="s">
        <v>104</v>
      </c>
      <c r="G250" s="40" t="s">
        <v>1065</v>
      </c>
      <c r="H250" s="40" t="s">
        <v>2501</v>
      </c>
      <c r="I250" s="48" t="s">
        <v>2502</v>
      </c>
      <c r="J250" s="63">
        <v>29.0</v>
      </c>
      <c r="K250" s="63">
        <v>2.0</v>
      </c>
      <c r="L250" s="68"/>
      <c r="M250" s="63">
        <v>75.0</v>
      </c>
      <c r="N250" s="63">
        <v>112.0</v>
      </c>
      <c r="O250" s="48" t="s">
        <v>330</v>
      </c>
      <c r="P250" s="63">
        <v>2.0</v>
      </c>
      <c r="Q250" s="63">
        <v>0.0</v>
      </c>
      <c r="R250" s="48" t="s">
        <v>1047</v>
      </c>
      <c r="S250" s="48" t="s">
        <v>330</v>
      </c>
      <c r="T250" s="68"/>
      <c r="U250" s="48" t="s">
        <v>2503</v>
      </c>
      <c r="W250" s="66" t="s">
        <v>2504</v>
      </c>
      <c r="X250" s="48" t="s">
        <v>330</v>
      </c>
      <c r="Y250" s="48" t="s">
        <v>1003</v>
      </c>
      <c r="Z250" s="48" t="s">
        <v>1004</v>
      </c>
      <c r="AA250" s="48" t="s">
        <v>1042</v>
      </c>
      <c r="AB250" s="48" t="s">
        <v>1005</v>
      </c>
      <c r="AC250" s="48" t="s">
        <v>2505</v>
      </c>
    </row>
    <row r="251">
      <c r="A251" s="63">
        <v>2686.0</v>
      </c>
      <c r="B251" s="48" t="s">
        <v>2506</v>
      </c>
      <c r="C251" s="48" t="s">
        <v>2507</v>
      </c>
      <c r="D251" s="48" t="s">
        <v>2508</v>
      </c>
      <c r="E251" s="63">
        <v>2014.0</v>
      </c>
      <c r="F251" s="40" t="s">
        <v>86</v>
      </c>
      <c r="G251" s="40" t="s">
        <v>1065</v>
      </c>
      <c r="H251" s="40" t="s">
        <v>2509</v>
      </c>
      <c r="I251" s="48" t="s">
        <v>2510</v>
      </c>
      <c r="J251" s="63">
        <v>6.0</v>
      </c>
      <c r="K251" s="63">
        <v>12.0</v>
      </c>
      <c r="L251" s="68"/>
      <c r="M251" s="63">
        <v>9305.0</v>
      </c>
      <c r="N251" s="63">
        <v>9342.0</v>
      </c>
      <c r="O251" s="48" t="s">
        <v>330</v>
      </c>
      <c r="P251" s="63">
        <v>73.0</v>
      </c>
      <c r="Q251" s="63">
        <v>0.0</v>
      </c>
      <c r="R251" s="48" t="s">
        <v>1047</v>
      </c>
      <c r="S251" s="48" t="s">
        <v>330</v>
      </c>
      <c r="T251" s="68"/>
      <c r="U251" s="48" t="s">
        <v>2511</v>
      </c>
      <c r="W251" s="66" t="s">
        <v>2512</v>
      </c>
      <c r="X251" s="48" t="s">
        <v>330</v>
      </c>
      <c r="Y251" s="48" t="s">
        <v>1003</v>
      </c>
      <c r="Z251" s="48" t="s">
        <v>1004</v>
      </c>
      <c r="AA251" s="48" t="s">
        <v>1042</v>
      </c>
      <c r="AB251" s="48" t="s">
        <v>1005</v>
      </c>
      <c r="AC251" s="48" t="s">
        <v>2513</v>
      </c>
    </row>
    <row r="252">
      <c r="A252" s="63">
        <v>2689.0</v>
      </c>
      <c r="B252" s="48" t="s">
        <v>2514</v>
      </c>
      <c r="C252" s="48" t="s">
        <v>2515</v>
      </c>
      <c r="D252" s="48" t="s">
        <v>2516</v>
      </c>
      <c r="E252" s="63">
        <v>2014.0</v>
      </c>
      <c r="F252" s="40" t="s">
        <v>879</v>
      </c>
      <c r="I252" s="48" t="s">
        <v>1712</v>
      </c>
      <c r="J252" s="63">
        <v>114.0</v>
      </c>
      <c r="K252" s="68"/>
      <c r="L252" s="68"/>
      <c r="M252" s="63">
        <v>572.0</v>
      </c>
      <c r="N252" s="63">
        <v>587.0</v>
      </c>
      <c r="O252" s="48" t="s">
        <v>330</v>
      </c>
      <c r="P252" s="63">
        <v>59.0</v>
      </c>
      <c r="Q252" s="63">
        <v>0.0</v>
      </c>
      <c r="R252" s="48" t="s">
        <v>1047</v>
      </c>
      <c r="S252" s="48" t="s">
        <v>330</v>
      </c>
      <c r="T252" s="68"/>
      <c r="U252" s="48" t="s">
        <v>2517</v>
      </c>
      <c r="W252" s="66" t="s">
        <v>2518</v>
      </c>
      <c r="X252" s="48" t="s">
        <v>330</v>
      </c>
      <c r="Y252" s="48" t="s">
        <v>1003</v>
      </c>
      <c r="Z252" s="48" t="s">
        <v>1004</v>
      </c>
      <c r="AA252" s="68"/>
      <c r="AB252" s="48" t="s">
        <v>1005</v>
      </c>
      <c r="AC252" s="48" t="s">
        <v>2519</v>
      </c>
    </row>
    <row r="253">
      <c r="A253" s="48">
        <v>2690.0</v>
      </c>
      <c r="B253" s="48" t="s">
        <v>2520</v>
      </c>
      <c r="C253" s="48">
        <v>2.35E10</v>
      </c>
      <c r="D253" s="48" t="s">
        <v>2521</v>
      </c>
      <c r="E253" s="48">
        <v>2014.0</v>
      </c>
      <c r="F253" s="48" t="s">
        <v>566</v>
      </c>
      <c r="G253" s="48" t="s">
        <v>1065</v>
      </c>
      <c r="H253" s="48" t="s">
        <v>2522</v>
      </c>
      <c r="I253" s="48" t="s">
        <v>2523</v>
      </c>
      <c r="J253" s="48">
        <v>3.0</v>
      </c>
      <c r="K253" s="48">
        <v>3.0</v>
      </c>
      <c r="L253" s="48"/>
      <c r="M253" s="48">
        <v>189.0</v>
      </c>
      <c r="N253" s="48">
        <v>210.0</v>
      </c>
      <c r="O253" s="48" t="s">
        <v>330</v>
      </c>
      <c r="P253" s="48">
        <v>11.0</v>
      </c>
      <c r="Q253" s="48">
        <v>0.0</v>
      </c>
      <c r="R253" s="48" t="s">
        <v>1047</v>
      </c>
      <c r="S253" s="48" t="s">
        <v>330</v>
      </c>
      <c r="T253" s="48"/>
      <c r="U253" s="48" t="s">
        <v>2524</v>
      </c>
      <c r="V253" s="48"/>
      <c r="W253" s="66" t="s">
        <v>2525</v>
      </c>
      <c r="X253" s="48" t="s">
        <v>330</v>
      </c>
      <c r="Y253" s="48" t="s">
        <v>1003</v>
      </c>
      <c r="Z253" s="48" t="s">
        <v>1004</v>
      </c>
      <c r="AA253" s="48"/>
      <c r="AB253" s="48" t="s">
        <v>1005</v>
      </c>
      <c r="AC253" s="48" t="s">
        <v>2526</v>
      </c>
      <c r="AD253" s="48"/>
      <c r="AE253" s="48"/>
      <c r="AF253" s="48"/>
    </row>
    <row r="254">
      <c r="A254" s="63">
        <v>2777.0</v>
      </c>
      <c r="B254" s="48" t="s">
        <v>2527</v>
      </c>
      <c r="C254" s="48" t="s">
        <v>2528</v>
      </c>
      <c r="D254" s="48" t="s">
        <v>2529</v>
      </c>
      <c r="E254" s="63">
        <v>2013.0</v>
      </c>
      <c r="F254" s="40" t="s">
        <v>104</v>
      </c>
      <c r="G254" s="40" t="s">
        <v>1065</v>
      </c>
      <c r="H254" s="40" t="s">
        <v>2530</v>
      </c>
      <c r="I254" s="48" t="s">
        <v>2531</v>
      </c>
      <c r="J254" s="63">
        <v>55.0</v>
      </c>
      <c r="K254" s="63">
        <v>6.0</v>
      </c>
      <c r="L254" s="68"/>
      <c r="M254" s="63">
        <v>14.0</v>
      </c>
      <c r="N254" s="63">
        <v>29.0</v>
      </c>
      <c r="O254" s="48" t="s">
        <v>330</v>
      </c>
      <c r="P254" s="63">
        <v>27.0</v>
      </c>
      <c r="Q254" s="63">
        <v>0.0</v>
      </c>
      <c r="R254" s="48" t="s">
        <v>1047</v>
      </c>
      <c r="S254" s="48" t="s">
        <v>330</v>
      </c>
      <c r="T254" s="68"/>
      <c r="U254" s="48" t="s">
        <v>2532</v>
      </c>
      <c r="W254" s="66" t="s">
        <v>2533</v>
      </c>
      <c r="X254" s="48" t="s">
        <v>330</v>
      </c>
      <c r="Y254" s="48" t="s">
        <v>1003</v>
      </c>
      <c r="Z254" s="48" t="s">
        <v>1004</v>
      </c>
      <c r="AA254" s="68"/>
      <c r="AB254" s="48" t="s">
        <v>1005</v>
      </c>
      <c r="AC254" s="48" t="s">
        <v>2534</v>
      </c>
    </row>
    <row r="255">
      <c r="A255" s="63">
        <v>2793.0</v>
      </c>
      <c r="B255" s="48" t="s">
        <v>522</v>
      </c>
      <c r="C255" s="73">
        <v>7.01E9</v>
      </c>
      <c r="D255" s="48" t="s">
        <v>2535</v>
      </c>
      <c r="E255" s="63">
        <v>2013.0</v>
      </c>
      <c r="F255" s="40" t="s">
        <v>75</v>
      </c>
      <c r="G255" s="40" t="s">
        <v>997</v>
      </c>
      <c r="I255" s="48" t="s">
        <v>2536</v>
      </c>
      <c r="J255" s="63">
        <v>51.0</v>
      </c>
      <c r="K255" s="63">
        <v>3.0</v>
      </c>
      <c r="L255" s="68"/>
      <c r="M255" s="63">
        <v>873.0</v>
      </c>
      <c r="N255" s="63">
        <v>882.0</v>
      </c>
      <c r="O255" s="48" t="s">
        <v>330</v>
      </c>
      <c r="P255" s="63">
        <v>54.0</v>
      </c>
      <c r="Q255" s="63">
        <v>0.0</v>
      </c>
      <c r="R255" s="48" t="s">
        <v>1047</v>
      </c>
      <c r="S255" s="48" t="s">
        <v>330</v>
      </c>
      <c r="T255" s="68"/>
      <c r="U255" s="48" t="s">
        <v>2537</v>
      </c>
      <c r="W255" s="66" t="s">
        <v>2538</v>
      </c>
      <c r="X255" s="48" t="s">
        <v>330</v>
      </c>
      <c r="Y255" s="48" t="s">
        <v>1003</v>
      </c>
      <c r="Z255" s="48" t="s">
        <v>1004</v>
      </c>
      <c r="AA255" s="68"/>
      <c r="AB255" s="48" t="s">
        <v>1005</v>
      </c>
      <c r="AC255" s="48" t="s">
        <v>2539</v>
      </c>
    </row>
    <row r="256">
      <c r="A256" s="63">
        <v>2794.0</v>
      </c>
      <c r="B256" s="48" t="s">
        <v>1824</v>
      </c>
      <c r="C256" s="48" t="s">
        <v>1825</v>
      </c>
      <c r="D256" s="48" t="s">
        <v>2540</v>
      </c>
      <c r="E256" s="63">
        <v>2013.0</v>
      </c>
      <c r="F256" s="40" t="s">
        <v>104</v>
      </c>
      <c r="G256" s="40" t="s">
        <v>997</v>
      </c>
      <c r="I256" s="48" t="s">
        <v>1625</v>
      </c>
      <c r="J256" s="63">
        <v>120.0</v>
      </c>
      <c r="K256" s="63">
        <v>3.0</v>
      </c>
      <c r="L256" s="68"/>
      <c r="M256" s="63">
        <v>552.0</v>
      </c>
      <c r="N256" s="63">
        <v>558.0</v>
      </c>
      <c r="O256" s="48" t="s">
        <v>330</v>
      </c>
      <c r="P256" s="63">
        <v>27.0</v>
      </c>
      <c r="Q256" s="63">
        <v>0.0</v>
      </c>
      <c r="R256" s="48" t="s">
        <v>1047</v>
      </c>
      <c r="S256" s="48" t="s">
        <v>330</v>
      </c>
      <c r="T256" s="68"/>
      <c r="U256" s="48" t="s">
        <v>2541</v>
      </c>
      <c r="W256" s="66" t="s">
        <v>2542</v>
      </c>
      <c r="X256" s="48" t="s">
        <v>330</v>
      </c>
      <c r="Y256" s="48" t="s">
        <v>1003</v>
      </c>
      <c r="Z256" s="48" t="s">
        <v>1004</v>
      </c>
      <c r="AA256" s="68"/>
      <c r="AB256" s="48" t="s">
        <v>1005</v>
      </c>
      <c r="AC256" s="48" t="s">
        <v>2543</v>
      </c>
    </row>
    <row r="257">
      <c r="A257" s="63">
        <v>2795.0</v>
      </c>
      <c r="B257" s="48" t="s">
        <v>424</v>
      </c>
      <c r="C257" s="73">
        <v>6.7E9</v>
      </c>
      <c r="D257" s="48" t="s">
        <v>2544</v>
      </c>
      <c r="E257" s="63">
        <v>2013.0</v>
      </c>
      <c r="F257" s="40" t="s">
        <v>123</v>
      </c>
      <c r="G257" s="40" t="s">
        <v>1065</v>
      </c>
      <c r="H257" s="79" t="s">
        <v>2545</v>
      </c>
      <c r="I257" s="48" t="s">
        <v>2536</v>
      </c>
      <c r="J257" s="63">
        <v>51.0</v>
      </c>
      <c r="K257" s="63">
        <v>3.0</v>
      </c>
      <c r="L257" s="68"/>
      <c r="M257" s="63">
        <v>860.0</v>
      </c>
      <c r="N257" s="63">
        <v>872.0</v>
      </c>
      <c r="O257" s="48" t="s">
        <v>330</v>
      </c>
      <c r="P257" s="63">
        <v>304.0</v>
      </c>
      <c r="Q257" s="63">
        <v>0.0</v>
      </c>
      <c r="R257" s="48" t="s">
        <v>1047</v>
      </c>
      <c r="S257" s="48" t="s">
        <v>330</v>
      </c>
      <c r="T257" s="68"/>
      <c r="U257" s="48" t="s">
        <v>2546</v>
      </c>
      <c r="W257" s="66" t="s">
        <v>2547</v>
      </c>
      <c r="X257" s="48" t="s">
        <v>330</v>
      </c>
      <c r="Y257" s="48" t="s">
        <v>1003</v>
      </c>
      <c r="Z257" s="48" t="s">
        <v>1004</v>
      </c>
      <c r="AA257" s="68"/>
      <c r="AB257" s="48" t="s">
        <v>1005</v>
      </c>
      <c r="AC257" s="48" t="s">
        <v>2548</v>
      </c>
    </row>
    <row r="258">
      <c r="A258" s="63">
        <v>2813.0</v>
      </c>
      <c r="B258" s="48" t="s">
        <v>948</v>
      </c>
      <c r="C258" s="48" t="s">
        <v>2549</v>
      </c>
      <c r="D258" s="48" t="s">
        <v>2550</v>
      </c>
      <c r="E258" s="63">
        <v>2013.0</v>
      </c>
      <c r="F258" s="40" t="s">
        <v>86</v>
      </c>
      <c r="G258" s="40" t="s">
        <v>997</v>
      </c>
      <c r="I258" s="48" t="s">
        <v>1625</v>
      </c>
      <c r="J258" s="63">
        <v>121.0</v>
      </c>
      <c r="K258" s="63">
        <v>1.0</v>
      </c>
      <c r="L258" s="68"/>
      <c r="M258" s="63">
        <v>90.0</v>
      </c>
      <c r="N258" s="63">
        <v>97.0</v>
      </c>
      <c r="O258" s="48" t="s">
        <v>330</v>
      </c>
      <c r="P258" s="63">
        <v>21.0</v>
      </c>
      <c r="Q258" s="63">
        <v>0.0</v>
      </c>
      <c r="R258" s="48" t="s">
        <v>1047</v>
      </c>
      <c r="S258" s="48" t="s">
        <v>330</v>
      </c>
      <c r="T258" s="68"/>
      <c r="U258" s="48" t="s">
        <v>2551</v>
      </c>
      <c r="W258" s="66" t="s">
        <v>2552</v>
      </c>
      <c r="X258" s="48" t="s">
        <v>330</v>
      </c>
      <c r="Y258" s="48" t="s">
        <v>1003</v>
      </c>
      <c r="Z258" s="48" t="s">
        <v>1004</v>
      </c>
      <c r="AA258" s="68"/>
      <c r="AB258" s="48" t="s">
        <v>1005</v>
      </c>
      <c r="AC258" s="48" t="s">
        <v>2553</v>
      </c>
    </row>
    <row r="259">
      <c r="A259" s="63">
        <v>2824.0</v>
      </c>
      <c r="B259" s="48" t="s">
        <v>2554</v>
      </c>
      <c r="C259" s="48" t="s">
        <v>2555</v>
      </c>
      <c r="D259" s="48" t="s">
        <v>2556</v>
      </c>
      <c r="E259" s="63">
        <v>2013.0</v>
      </c>
      <c r="F259" s="40" t="s">
        <v>879</v>
      </c>
      <c r="G259" s="40" t="s">
        <v>1065</v>
      </c>
      <c r="H259" s="48" t="s">
        <v>1432</v>
      </c>
      <c r="I259" s="48" t="s">
        <v>1168</v>
      </c>
      <c r="J259" s="63">
        <v>110.0</v>
      </c>
      <c r="K259" s="63">
        <v>29.0</v>
      </c>
      <c r="L259" s="68"/>
      <c r="M259" s="63">
        <v>11768.0</v>
      </c>
      <c r="N259" s="63">
        <v>11773.0</v>
      </c>
      <c r="O259" s="48" t="s">
        <v>330</v>
      </c>
      <c r="P259" s="63">
        <v>92.0</v>
      </c>
      <c r="Q259" s="63">
        <v>0.0</v>
      </c>
      <c r="R259" s="48" t="s">
        <v>1047</v>
      </c>
      <c r="S259" s="48" t="s">
        <v>330</v>
      </c>
      <c r="T259" s="68"/>
      <c r="U259" s="48" t="s">
        <v>2557</v>
      </c>
      <c r="W259" s="66" t="s">
        <v>2558</v>
      </c>
      <c r="X259" s="48" t="s">
        <v>330</v>
      </c>
      <c r="Y259" s="48" t="s">
        <v>1003</v>
      </c>
      <c r="Z259" s="48" t="s">
        <v>1004</v>
      </c>
      <c r="AA259" s="48" t="s">
        <v>1042</v>
      </c>
      <c r="AB259" s="48" t="s">
        <v>1005</v>
      </c>
      <c r="AC259" s="48" t="s">
        <v>2559</v>
      </c>
    </row>
    <row r="260">
      <c r="A260" s="63">
        <v>2842.0</v>
      </c>
      <c r="B260" s="48" t="s">
        <v>2560</v>
      </c>
      <c r="C260" s="48" t="s">
        <v>2561</v>
      </c>
      <c r="D260" s="48" t="s">
        <v>2562</v>
      </c>
      <c r="E260" s="63">
        <v>2013.0</v>
      </c>
      <c r="F260" s="40" t="s">
        <v>75</v>
      </c>
      <c r="G260" s="40" t="s">
        <v>1065</v>
      </c>
      <c r="H260" s="40" t="s">
        <v>2563</v>
      </c>
      <c r="I260" s="48" t="s">
        <v>1168</v>
      </c>
      <c r="J260" s="63">
        <v>110.0</v>
      </c>
      <c r="K260" s="63">
        <v>19.0</v>
      </c>
      <c r="L260" s="68"/>
      <c r="M260" s="63">
        <v>7601.0</v>
      </c>
      <c r="N260" s="63">
        <v>7606.0</v>
      </c>
      <c r="O260" s="48" t="s">
        <v>330</v>
      </c>
      <c r="P260" s="63">
        <v>94.0</v>
      </c>
      <c r="Q260" s="63">
        <v>0.0</v>
      </c>
      <c r="R260" s="48" t="s">
        <v>1047</v>
      </c>
      <c r="S260" s="48" t="s">
        <v>330</v>
      </c>
      <c r="T260" s="68"/>
      <c r="U260" s="48" t="s">
        <v>2564</v>
      </c>
      <c r="W260" s="66" t="s">
        <v>2565</v>
      </c>
      <c r="X260" s="48" t="s">
        <v>330</v>
      </c>
      <c r="Y260" s="48" t="s">
        <v>1003</v>
      </c>
      <c r="Z260" s="48" t="s">
        <v>1004</v>
      </c>
      <c r="AA260" s="48" t="s">
        <v>1042</v>
      </c>
      <c r="AB260" s="48" t="s">
        <v>1005</v>
      </c>
      <c r="AC260" s="48" t="s">
        <v>2566</v>
      </c>
    </row>
    <row r="261">
      <c r="A261" s="48">
        <v>2861.0</v>
      </c>
      <c r="B261" s="48" t="s">
        <v>2567</v>
      </c>
      <c r="C261" s="48" t="s">
        <v>2568</v>
      </c>
      <c r="D261" s="48" t="s">
        <v>2569</v>
      </c>
      <c r="E261" s="48">
        <v>2013.0</v>
      </c>
      <c r="F261" s="48" t="s">
        <v>566</v>
      </c>
      <c r="G261" s="48" t="s">
        <v>1065</v>
      </c>
      <c r="H261" s="48" t="s">
        <v>2570</v>
      </c>
      <c r="I261" s="48" t="s">
        <v>2571</v>
      </c>
      <c r="J261" s="48">
        <v>28.0</v>
      </c>
      <c r="K261" s="48"/>
      <c r="L261" s="48"/>
      <c r="M261" s="48">
        <v>137.0</v>
      </c>
      <c r="N261" s="48">
        <v>143.0</v>
      </c>
      <c r="O261" s="48" t="s">
        <v>330</v>
      </c>
      <c r="P261" s="48">
        <v>21.0</v>
      </c>
      <c r="Q261" s="48">
        <v>0.0</v>
      </c>
      <c r="R261" s="48" t="s">
        <v>1047</v>
      </c>
      <c r="S261" s="48" t="s">
        <v>330</v>
      </c>
      <c r="T261" s="48"/>
      <c r="U261" s="48" t="s">
        <v>2572</v>
      </c>
      <c r="V261" s="48"/>
      <c r="W261" s="66" t="s">
        <v>2573</v>
      </c>
      <c r="X261" s="48" t="s">
        <v>330</v>
      </c>
      <c r="Y261" s="48" t="s">
        <v>1003</v>
      </c>
      <c r="Z261" s="48" t="s">
        <v>1004</v>
      </c>
      <c r="AA261" s="48"/>
      <c r="AB261" s="48" t="s">
        <v>1005</v>
      </c>
      <c r="AC261" s="48" t="s">
        <v>2574</v>
      </c>
      <c r="AD261" s="48"/>
      <c r="AE261" s="48"/>
      <c r="AF261" s="48"/>
    </row>
    <row r="262">
      <c r="A262" s="63">
        <v>2862.0</v>
      </c>
      <c r="B262" s="48" t="s">
        <v>2575</v>
      </c>
      <c r="C262" s="48" t="s">
        <v>2576</v>
      </c>
      <c r="D262" s="48" t="s">
        <v>2577</v>
      </c>
      <c r="E262" s="63">
        <v>2013.0</v>
      </c>
      <c r="F262" s="40" t="s">
        <v>75</v>
      </c>
      <c r="G262" s="40" t="s">
        <v>1065</v>
      </c>
      <c r="H262" s="40" t="s">
        <v>2578</v>
      </c>
      <c r="I262" s="48" t="s">
        <v>1393</v>
      </c>
      <c r="J262" s="63">
        <v>55.0</v>
      </c>
      <c r="K262" s="68"/>
      <c r="L262" s="68"/>
      <c r="M262" s="63">
        <v>617.0</v>
      </c>
      <c r="N262" s="63">
        <v>625.0</v>
      </c>
      <c r="O262" s="48" t="s">
        <v>330</v>
      </c>
      <c r="P262" s="63">
        <v>60.0</v>
      </c>
      <c r="Q262" s="63">
        <v>0.0</v>
      </c>
      <c r="R262" s="48" t="s">
        <v>1047</v>
      </c>
      <c r="S262" s="48" t="s">
        <v>330</v>
      </c>
      <c r="T262" s="68"/>
      <c r="U262" s="48" t="s">
        <v>2579</v>
      </c>
      <c r="W262" s="66" t="s">
        <v>2580</v>
      </c>
      <c r="X262" s="48" t="s">
        <v>330</v>
      </c>
      <c r="Y262" s="48" t="s">
        <v>1003</v>
      </c>
      <c r="Z262" s="48" t="s">
        <v>1004</v>
      </c>
      <c r="AA262" s="68"/>
      <c r="AB262" s="48" t="s">
        <v>1005</v>
      </c>
      <c r="AC262" s="48" t="s">
        <v>2581</v>
      </c>
    </row>
    <row r="263">
      <c r="A263" s="63">
        <v>2867.0</v>
      </c>
      <c r="B263" s="48" t="s">
        <v>2582</v>
      </c>
      <c r="C263" s="48" t="s">
        <v>2583</v>
      </c>
      <c r="D263" s="48" t="s">
        <v>2584</v>
      </c>
      <c r="E263" s="63">
        <v>2013.0</v>
      </c>
      <c r="F263" s="40" t="s">
        <v>75</v>
      </c>
      <c r="G263" s="40" t="s">
        <v>1065</v>
      </c>
      <c r="H263" s="40" t="s">
        <v>2585</v>
      </c>
      <c r="I263" s="48" t="s">
        <v>1085</v>
      </c>
      <c r="J263" s="63">
        <v>117.0</v>
      </c>
      <c r="K263" s="63">
        <v>3.0</v>
      </c>
      <c r="L263" s="68"/>
      <c r="M263" s="63">
        <v>545.0</v>
      </c>
      <c r="N263" s="63">
        <v>560.0</v>
      </c>
      <c r="O263" s="48" t="s">
        <v>330</v>
      </c>
      <c r="P263" s="63">
        <v>24.0</v>
      </c>
      <c r="Q263" s="63">
        <v>0.0</v>
      </c>
      <c r="R263" s="48" t="s">
        <v>1047</v>
      </c>
      <c r="S263" s="48" t="s">
        <v>330</v>
      </c>
      <c r="T263" s="68"/>
      <c r="U263" s="48" t="s">
        <v>2586</v>
      </c>
      <c r="W263" s="66" t="s">
        <v>2587</v>
      </c>
      <c r="X263" s="48" t="s">
        <v>330</v>
      </c>
      <c r="Y263" s="48" t="s">
        <v>1003</v>
      </c>
      <c r="Z263" s="48" t="s">
        <v>1004</v>
      </c>
      <c r="AA263" s="68"/>
      <c r="AB263" s="48" t="s">
        <v>1005</v>
      </c>
      <c r="AC263" s="48" t="s">
        <v>2588</v>
      </c>
    </row>
    <row r="264">
      <c r="A264" s="63">
        <v>2871.0</v>
      </c>
      <c r="B264" s="48" t="s">
        <v>2589</v>
      </c>
      <c r="C264" s="48" t="s">
        <v>2590</v>
      </c>
      <c r="D264" s="48" t="s">
        <v>2591</v>
      </c>
      <c r="E264" s="63">
        <v>2013.0</v>
      </c>
      <c r="F264" s="40" t="s">
        <v>566</v>
      </c>
      <c r="I264" s="48" t="s">
        <v>2298</v>
      </c>
      <c r="J264" s="63">
        <v>47.0</v>
      </c>
      <c r="K264" s="63">
        <v>6.0</v>
      </c>
      <c r="L264" s="68"/>
      <c r="M264" s="63">
        <v>2502.0</v>
      </c>
      <c r="N264" s="63">
        <v>2511.0</v>
      </c>
      <c r="O264" s="48" t="s">
        <v>330</v>
      </c>
      <c r="P264" s="63">
        <v>12.0</v>
      </c>
      <c r="Q264" s="63">
        <v>0.0</v>
      </c>
      <c r="R264" s="48" t="s">
        <v>1047</v>
      </c>
      <c r="S264" s="48" t="s">
        <v>330</v>
      </c>
      <c r="T264" s="68"/>
      <c r="U264" s="48" t="s">
        <v>2592</v>
      </c>
      <c r="W264" s="66" t="s">
        <v>2593</v>
      </c>
      <c r="X264" s="48" t="s">
        <v>330</v>
      </c>
      <c r="Y264" s="48" t="s">
        <v>1003</v>
      </c>
      <c r="Z264" s="48" t="s">
        <v>1004</v>
      </c>
      <c r="AA264" s="68"/>
      <c r="AB264" s="48" t="s">
        <v>1005</v>
      </c>
      <c r="AC264" s="48" t="s">
        <v>2594</v>
      </c>
    </row>
    <row r="265">
      <c r="A265" s="63">
        <v>3086.0</v>
      </c>
      <c r="B265" s="48" t="s">
        <v>955</v>
      </c>
      <c r="C265" s="48" t="s">
        <v>2595</v>
      </c>
      <c r="D265" s="48" t="s">
        <v>2596</v>
      </c>
      <c r="E265" s="63">
        <v>2012.0</v>
      </c>
      <c r="F265" s="40" t="s">
        <v>86</v>
      </c>
      <c r="G265" s="40" t="s">
        <v>997</v>
      </c>
      <c r="I265" s="48" t="s">
        <v>2244</v>
      </c>
      <c r="J265" s="63">
        <v>2.0</v>
      </c>
      <c r="K265" s="63">
        <v>3.0</v>
      </c>
      <c r="L265" s="68"/>
      <c r="M265" s="63">
        <v>205.0</v>
      </c>
      <c r="N265" s="63">
        <v>221.0</v>
      </c>
      <c r="O265" s="48" t="s">
        <v>330</v>
      </c>
      <c r="P265" s="63">
        <v>60.0</v>
      </c>
      <c r="Q265" s="63">
        <v>0.0</v>
      </c>
      <c r="R265" s="48" t="s">
        <v>1047</v>
      </c>
      <c r="S265" s="48" t="s">
        <v>330</v>
      </c>
      <c r="T265" s="68"/>
      <c r="U265" s="48" t="s">
        <v>2597</v>
      </c>
      <c r="W265" s="66" t="s">
        <v>2598</v>
      </c>
      <c r="X265" s="48" t="s">
        <v>330</v>
      </c>
      <c r="Y265" s="48" t="s">
        <v>1003</v>
      </c>
      <c r="Z265" s="48" t="s">
        <v>1004</v>
      </c>
      <c r="AA265" s="68"/>
      <c r="AB265" s="48" t="s">
        <v>1005</v>
      </c>
      <c r="AC265" s="48" t="s">
        <v>2599</v>
      </c>
    </row>
    <row r="266">
      <c r="A266" s="63">
        <v>2838.0</v>
      </c>
      <c r="B266" s="48" t="s">
        <v>2600</v>
      </c>
      <c r="C266" s="73">
        <v>5.72E10</v>
      </c>
      <c r="D266" s="48" t="s">
        <v>2601</v>
      </c>
      <c r="E266" s="63">
        <v>2013.0</v>
      </c>
      <c r="F266" s="40" t="s">
        <v>104</v>
      </c>
      <c r="G266" s="40" t="s">
        <v>1065</v>
      </c>
      <c r="H266" s="40" t="s">
        <v>2602</v>
      </c>
      <c r="I266" s="48" t="s">
        <v>2180</v>
      </c>
      <c r="J266" s="63">
        <v>5.0</v>
      </c>
      <c r="K266" s="68"/>
      <c r="L266" s="68"/>
      <c r="M266" s="63">
        <v>281.0</v>
      </c>
      <c r="N266" s="63">
        <v>300.0</v>
      </c>
      <c r="O266" s="48" t="s">
        <v>330</v>
      </c>
      <c r="P266" s="63">
        <v>16.0</v>
      </c>
      <c r="Q266" s="63">
        <v>0.0</v>
      </c>
      <c r="R266" s="48" t="s">
        <v>1047</v>
      </c>
      <c r="S266" s="63">
        <v>1.0</v>
      </c>
      <c r="T266" s="48" t="s">
        <v>1012</v>
      </c>
      <c r="U266" s="48" t="s">
        <v>2603</v>
      </c>
      <c r="W266" s="66" t="s">
        <v>2604</v>
      </c>
      <c r="X266" s="48" t="s">
        <v>330</v>
      </c>
      <c r="Y266" s="48" t="s">
        <v>1003</v>
      </c>
      <c r="Z266" s="48" t="s">
        <v>1004</v>
      </c>
      <c r="AA266" s="68"/>
      <c r="AB266" s="48" t="s">
        <v>1005</v>
      </c>
      <c r="AC266" s="48" t="s">
        <v>2605</v>
      </c>
    </row>
    <row r="267">
      <c r="A267" s="48">
        <v>2704.0</v>
      </c>
      <c r="B267" s="48" t="s">
        <v>757</v>
      </c>
      <c r="C267" s="48" t="s">
        <v>2606</v>
      </c>
      <c r="D267" s="48" t="s">
        <v>2607</v>
      </c>
      <c r="E267" s="48">
        <v>2014.0</v>
      </c>
      <c r="F267" s="48" t="s">
        <v>566</v>
      </c>
      <c r="G267" s="48" t="s">
        <v>997</v>
      </c>
      <c r="H267" s="48"/>
      <c r="I267" s="48" t="s">
        <v>1085</v>
      </c>
      <c r="J267" s="48">
        <v>126.0</v>
      </c>
      <c r="K267" s="48">
        <v>44259.0</v>
      </c>
      <c r="L267" s="48"/>
      <c r="M267" s="48">
        <v>319.0</v>
      </c>
      <c r="N267" s="48">
        <v>335.0</v>
      </c>
      <c r="O267" s="48" t="s">
        <v>330</v>
      </c>
      <c r="P267" s="48">
        <v>14.0</v>
      </c>
      <c r="Q267" s="48" t="s">
        <v>330</v>
      </c>
      <c r="R267" s="48" t="s">
        <v>1047</v>
      </c>
      <c r="S267" s="48" t="s">
        <v>330</v>
      </c>
      <c r="T267" s="48" t="s">
        <v>1012</v>
      </c>
      <c r="U267" s="48" t="s">
        <v>2608</v>
      </c>
      <c r="V267" s="48"/>
      <c r="W267" s="66" t="s">
        <v>2609</v>
      </c>
      <c r="X267" s="48" t="s">
        <v>330</v>
      </c>
      <c r="Y267" s="48" t="s">
        <v>1003</v>
      </c>
      <c r="Z267" s="48" t="s">
        <v>1004</v>
      </c>
      <c r="AA267" s="48"/>
      <c r="AB267" s="48" t="s">
        <v>1005</v>
      </c>
      <c r="AC267" s="48" t="s">
        <v>2610</v>
      </c>
      <c r="AD267" s="48"/>
      <c r="AE267" s="48"/>
      <c r="AF267" s="48"/>
    </row>
    <row r="268">
      <c r="A268" s="63">
        <v>2870.0</v>
      </c>
      <c r="B268" s="48" t="s">
        <v>2611</v>
      </c>
      <c r="C268" s="48" t="s">
        <v>2612</v>
      </c>
      <c r="D268" s="48" t="s">
        <v>2613</v>
      </c>
      <c r="E268" s="63">
        <v>2013.0</v>
      </c>
      <c r="F268" s="40" t="s">
        <v>123</v>
      </c>
      <c r="G268" s="40" t="s">
        <v>1065</v>
      </c>
      <c r="H268" s="79" t="s">
        <v>2614</v>
      </c>
      <c r="I268" s="48" t="s">
        <v>1393</v>
      </c>
      <c r="J268" s="63">
        <v>55.0</v>
      </c>
      <c r="K268" s="68"/>
      <c r="L268" s="68"/>
      <c r="M268" s="63">
        <v>3.0</v>
      </c>
      <c r="N268" s="63">
        <v>15.0</v>
      </c>
      <c r="O268" s="48" t="s">
        <v>330</v>
      </c>
      <c r="P268" s="63">
        <v>2.0</v>
      </c>
      <c r="Q268" s="48" t="s">
        <v>330</v>
      </c>
      <c r="R268" s="48" t="s">
        <v>1047</v>
      </c>
      <c r="S268" s="63">
        <v>0.0</v>
      </c>
      <c r="T268" s="48" t="s">
        <v>1012</v>
      </c>
      <c r="U268" s="48" t="s">
        <v>2615</v>
      </c>
      <c r="W268" s="66" t="s">
        <v>2616</v>
      </c>
      <c r="X268" s="48" t="s">
        <v>330</v>
      </c>
      <c r="Y268" s="48" t="s">
        <v>1003</v>
      </c>
      <c r="Z268" s="48" t="s">
        <v>1004</v>
      </c>
      <c r="AA268" s="68"/>
      <c r="AB268" s="48" t="s">
        <v>1005</v>
      </c>
      <c r="AC268" s="48" t="s">
        <v>2617</v>
      </c>
    </row>
    <row r="269">
      <c r="A269" s="63">
        <v>2872.0</v>
      </c>
      <c r="B269" s="48" t="s">
        <v>220</v>
      </c>
      <c r="C269" s="73">
        <v>5.58E10</v>
      </c>
      <c r="D269" s="48" t="s">
        <v>2618</v>
      </c>
      <c r="E269" s="63">
        <v>2013.0</v>
      </c>
      <c r="F269" s="40" t="s">
        <v>86</v>
      </c>
      <c r="G269" s="40" t="s">
        <v>997</v>
      </c>
      <c r="I269" s="48" t="s">
        <v>1625</v>
      </c>
      <c r="J269" s="63">
        <v>118.0</v>
      </c>
      <c r="K269" s="63">
        <v>3.0</v>
      </c>
      <c r="L269" s="68"/>
      <c r="M269" s="63">
        <v>424.0</v>
      </c>
      <c r="N269" s="63">
        <v>428.0</v>
      </c>
      <c r="O269" s="48" t="s">
        <v>330</v>
      </c>
      <c r="P269" s="63">
        <v>8.0</v>
      </c>
      <c r="Q269" s="63">
        <v>0.0</v>
      </c>
      <c r="R269" s="48" t="s">
        <v>1047</v>
      </c>
      <c r="S269" s="63">
        <v>1.0</v>
      </c>
      <c r="T269" s="48" t="s">
        <v>1012</v>
      </c>
      <c r="U269" s="48" t="s">
        <v>2619</v>
      </c>
      <c r="W269" s="66" t="s">
        <v>2620</v>
      </c>
      <c r="X269" s="48" t="s">
        <v>330</v>
      </c>
      <c r="Y269" s="48" t="s">
        <v>1003</v>
      </c>
      <c r="Z269" s="48" t="s">
        <v>1004</v>
      </c>
      <c r="AA269" s="68"/>
      <c r="AB269" s="48" t="s">
        <v>1005</v>
      </c>
      <c r="AC269" s="48" t="s">
        <v>2621</v>
      </c>
    </row>
    <row r="270">
      <c r="A270" s="63">
        <v>2880.0</v>
      </c>
      <c r="B270" s="48" t="s">
        <v>2622</v>
      </c>
      <c r="C270" s="48" t="s">
        <v>2623</v>
      </c>
      <c r="D270" s="48" t="s">
        <v>2624</v>
      </c>
      <c r="E270" s="63">
        <v>2013.0</v>
      </c>
      <c r="F270" s="40" t="s">
        <v>879</v>
      </c>
      <c r="I270" s="48" t="s">
        <v>1139</v>
      </c>
      <c r="J270" s="63">
        <v>36.0</v>
      </c>
      <c r="K270" s="68"/>
      <c r="L270" s="68"/>
      <c r="M270" s="63">
        <v>299.0</v>
      </c>
      <c r="N270" s="63">
        <v>311.0</v>
      </c>
      <c r="O270" s="48" t="s">
        <v>330</v>
      </c>
      <c r="P270" s="63">
        <v>39.0</v>
      </c>
      <c r="Q270" s="63">
        <v>0.0</v>
      </c>
      <c r="R270" s="48" t="s">
        <v>1047</v>
      </c>
      <c r="S270" s="48" t="s">
        <v>330</v>
      </c>
      <c r="T270" s="68"/>
      <c r="U270" s="48" t="s">
        <v>2625</v>
      </c>
      <c r="W270" s="66" t="s">
        <v>2626</v>
      </c>
      <c r="X270" s="48" t="s">
        <v>330</v>
      </c>
      <c r="Y270" s="48" t="s">
        <v>1003</v>
      </c>
      <c r="Z270" s="48" t="s">
        <v>1004</v>
      </c>
      <c r="AA270" s="68"/>
      <c r="AB270" s="48" t="s">
        <v>1005</v>
      </c>
      <c r="AC270" s="48" t="s">
        <v>2627</v>
      </c>
    </row>
    <row r="271">
      <c r="A271" s="63">
        <v>2882.0</v>
      </c>
      <c r="B271" s="48" t="s">
        <v>2628</v>
      </c>
      <c r="C271" s="48" t="s">
        <v>2629</v>
      </c>
      <c r="D271" s="48" t="s">
        <v>2630</v>
      </c>
      <c r="E271" s="63">
        <v>2013.0</v>
      </c>
      <c r="F271" s="40" t="s">
        <v>75</v>
      </c>
      <c r="G271" s="40" t="s">
        <v>1065</v>
      </c>
      <c r="H271" s="40" t="s">
        <v>2631</v>
      </c>
      <c r="I271" s="48" t="s">
        <v>2481</v>
      </c>
      <c r="J271" s="63">
        <v>34.0</v>
      </c>
      <c r="K271" s="63">
        <v>1.0</v>
      </c>
      <c r="L271" s="68"/>
      <c r="M271" s="63">
        <v>155.0</v>
      </c>
      <c r="N271" s="63">
        <v>175.0</v>
      </c>
      <c r="O271" s="48" t="s">
        <v>330</v>
      </c>
      <c r="P271" s="63">
        <v>67.0</v>
      </c>
      <c r="Q271" s="63">
        <v>0.0</v>
      </c>
      <c r="R271" s="48" t="s">
        <v>1047</v>
      </c>
      <c r="S271" s="48" t="s">
        <v>330</v>
      </c>
      <c r="T271" s="68"/>
      <c r="U271" s="48" t="s">
        <v>2632</v>
      </c>
      <c r="W271" s="66" t="s">
        <v>2633</v>
      </c>
      <c r="X271" s="48" t="s">
        <v>330</v>
      </c>
      <c r="Y271" s="48" t="s">
        <v>1003</v>
      </c>
      <c r="Z271" s="48" t="s">
        <v>1004</v>
      </c>
      <c r="AA271" s="68"/>
      <c r="AB271" s="48" t="s">
        <v>1005</v>
      </c>
      <c r="AC271" s="48" t="s">
        <v>2634</v>
      </c>
    </row>
    <row r="272">
      <c r="A272" s="63">
        <v>2885.0</v>
      </c>
      <c r="B272" s="48" t="s">
        <v>2635</v>
      </c>
      <c r="C272" s="48" t="s">
        <v>2636</v>
      </c>
      <c r="D272" s="48" t="s">
        <v>2637</v>
      </c>
      <c r="E272" s="63">
        <v>2013.0</v>
      </c>
      <c r="F272" s="40" t="s">
        <v>123</v>
      </c>
      <c r="G272" s="40" t="s">
        <v>1065</v>
      </c>
      <c r="H272" s="79" t="s">
        <v>2638</v>
      </c>
      <c r="I272" s="48" t="s">
        <v>1267</v>
      </c>
      <c r="J272" s="63">
        <v>86.0</v>
      </c>
      <c r="K272" s="68"/>
      <c r="L272" s="68"/>
      <c r="M272" s="63">
        <v>176.0</v>
      </c>
      <c r="N272" s="63">
        <v>187.0</v>
      </c>
      <c r="O272" s="48" t="s">
        <v>330</v>
      </c>
      <c r="P272" s="63">
        <v>16.0</v>
      </c>
      <c r="Q272" s="63">
        <v>0.0</v>
      </c>
      <c r="R272" s="48" t="s">
        <v>1047</v>
      </c>
      <c r="S272" s="48" t="s">
        <v>330</v>
      </c>
      <c r="T272" s="68"/>
      <c r="U272" s="48" t="s">
        <v>2639</v>
      </c>
      <c r="W272" s="66" t="s">
        <v>2640</v>
      </c>
      <c r="X272" s="48" t="s">
        <v>330</v>
      </c>
      <c r="Y272" s="48" t="s">
        <v>1003</v>
      </c>
      <c r="Z272" s="48" t="s">
        <v>1004</v>
      </c>
      <c r="AA272" s="68"/>
      <c r="AB272" s="48" t="s">
        <v>1005</v>
      </c>
      <c r="AC272" s="48" t="s">
        <v>2641</v>
      </c>
    </row>
    <row r="273">
      <c r="A273" s="48">
        <v>2886.0</v>
      </c>
      <c r="B273" s="48" t="s">
        <v>2642</v>
      </c>
      <c r="C273" s="48" t="s">
        <v>2643</v>
      </c>
      <c r="D273" s="48" t="s">
        <v>2644</v>
      </c>
      <c r="E273" s="48">
        <v>2013.0</v>
      </c>
      <c r="F273" s="48" t="s">
        <v>566</v>
      </c>
      <c r="G273" s="48" t="s">
        <v>1065</v>
      </c>
      <c r="H273" s="48" t="s">
        <v>2645</v>
      </c>
      <c r="I273" s="48" t="s">
        <v>1393</v>
      </c>
      <c r="J273" s="48">
        <v>53.0</v>
      </c>
      <c r="K273" s="48"/>
      <c r="L273" s="48"/>
      <c r="M273" s="48">
        <v>190.0</v>
      </c>
      <c r="N273" s="48">
        <v>204.0</v>
      </c>
      <c r="O273" s="48" t="s">
        <v>330</v>
      </c>
      <c r="P273" s="48">
        <v>33.0</v>
      </c>
      <c r="Q273" s="48">
        <v>0.0</v>
      </c>
      <c r="R273" s="48" t="s">
        <v>1047</v>
      </c>
      <c r="S273" s="48" t="s">
        <v>330</v>
      </c>
      <c r="T273" s="48"/>
      <c r="U273" s="48" t="s">
        <v>2646</v>
      </c>
      <c r="V273" s="48"/>
      <c r="W273" s="66" t="s">
        <v>2647</v>
      </c>
      <c r="X273" s="48" t="s">
        <v>330</v>
      </c>
      <c r="Y273" s="48" t="s">
        <v>1003</v>
      </c>
      <c r="Z273" s="48" t="s">
        <v>1004</v>
      </c>
      <c r="AA273" s="48"/>
      <c r="AB273" s="48" t="s">
        <v>1005</v>
      </c>
      <c r="AC273" s="48" t="s">
        <v>2648</v>
      </c>
      <c r="AD273" s="48"/>
      <c r="AE273" s="48"/>
      <c r="AF273" s="48"/>
    </row>
    <row r="274">
      <c r="A274" s="63">
        <v>2891.0</v>
      </c>
      <c r="B274" s="48" t="s">
        <v>2649</v>
      </c>
      <c r="C274" s="48" t="s">
        <v>2650</v>
      </c>
      <c r="D274" s="48" t="s">
        <v>2651</v>
      </c>
      <c r="E274" s="63">
        <v>2013.0</v>
      </c>
      <c r="F274" s="40" t="s">
        <v>104</v>
      </c>
      <c r="G274" s="40" t="s">
        <v>1065</v>
      </c>
      <c r="H274" s="40" t="s">
        <v>2652</v>
      </c>
      <c r="I274" s="48" t="s">
        <v>2653</v>
      </c>
      <c r="J274" s="63">
        <v>29.0</v>
      </c>
      <c r="K274" s="63">
        <v>6.0</v>
      </c>
      <c r="L274" s="68"/>
      <c r="M274" s="63">
        <v>1751.0</v>
      </c>
      <c r="N274" s="63">
        <v>1762.0</v>
      </c>
      <c r="O274" s="48" t="s">
        <v>330</v>
      </c>
      <c r="P274" s="63">
        <v>3.0</v>
      </c>
      <c r="Q274" s="63">
        <v>0.0</v>
      </c>
      <c r="R274" s="48" t="s">
        <v>1047</v>
      </c>
      <c r="S274" s="48" t="s">
        <v>330</v>
      </c>
      <c r="T274" s="68"/>
      <c r="U274" s="48" t="s">
        <v>2654</v>
      </c>
      <c r="W274" s="66" t="s">
        <v>2655</v>
      </c>
      <c r="X274" s="48" t="s">
        <v>330</v>
      </c>
      <c r="Y274" s="48" t="s">
        <v>1003</v>
      </c>
      <c r="Z274" s="48" t="s">
        <v>1004</v>
      </c>
      <c r="AA274" s="48" t="s">
        <v>1042</v>
      </c>
      <c r="AB274" s="48" t="s">
        <v>1005</v>
      </c>
      <c r="AC274" s="48" t="s">
        <v>2656</v>
      </c>
    </row>
    <row r="275">
      <c r="A275" s="63">
        <v>2896.0</v>
      </c>
      <c r="B275" s="48" t="s">
        <v>528</v>
      </c>
      <c r="C275" s="48" t="s">
        <v>2657</v>
      </c>
      <c r="D275" s="48" t="s">
        <v>2658</v>
      </c>
      <c r="E275" s="63">
        <v>2013.0</v>
      </c>
      <c r="F275" s="40" t="s">
        <v>75</v>
      </c>
      <c r="G275" s="40" t="s">
        <v>997</v>
      </c>
      <c r="I275" s="48" t="s">
        <v>1956</v>
      </c>
      <c r="J275" s="63">
        <v>8.0</v>
      </c>
      <c r="K275" s="63">
        <v>2.0</v>
      </c>
      <c r="L275" s="63">
        <v>24032.0</v>
      </c>
      <c r="M275" s="68"/>
      <c r="N275" s="68"/>
      <c r="O275" s="48" t="s">
        <v>330</v>
      </c>
      <c r="P275" s="63">
        <v>3.0</v>
      </c>
      <c r="Q275" s="63">
        <v>0.0</v>
      </c>
      <c r="R275" s="48" t="s">
        <v>1047</v>
      </c>
      <c r="S275" s="63">
        <v>1.0</v>
      </c>
      <c r="T275" s="48" t="s">
        <v>1012</v>
      </c>
      <c r="U275" s="48" t="s">
        <v>2659</v>
      </c>
      <c r="W275" s="66" t="s">
        <v>2660</v>
      </c>
      <c r="X275" s="48" t="s">
        <v>330</v>
      </c>
      <c r="Y275" s="48" t="s">
        <v>1003</v>
      </c>
      <c r="Z275" s="48" t="s">
        <v>1004</v>
      </c>
      <c r="AA275" s="48" t="s">
        <v>1042</v>
      </c>
      <c r="AB275" s="48" t="s">
        <v>1005</v>
      </c>
      <c r="AC275" s="48" t="s">
        <v>2661</v>
      </c>
    </row>
    <row r="276">
      <c r="A276" s="63">
        <v>2898.0</v>
      </c>
      <c r="B276" s="48" t="s">
        <v>814</v>
      </c>
      <c r="C276" s="48" t="s">
        <v>2662</v>
      </c>
      <c r="D276" s="48" t="s">
        <v>2663</v>
      </c>
      <c r="E276" s="63">
        <v>2013.0</v>
      </c>
      <c r="F276" s="40" t="s">
        <v>123</v>
      </c>
      <c r="G276" s="40" t="s">
        <v>997</v>
      </c>
      <c r="I276" s="48" t="s">
        <v>1650</v>
      </c>
      <c r="J276" s="63">
        <v>7.0</v>
      </c>
      <c r="K276" s="63">
        <v>1.0</v>
      </c>
      <c r="L276" s="48" t="s">
        <v>2664</v>
      </c>
      <c r="M276" s="63">
        <v>23.0</v>
      </c>
      <c r="N276" s="63">
        <v>46.0</v>
      </c>
      <c r="O276" s="48" t="s">
        <v>330</v>
      </c>
      <c r="P276" s="63">
        <v>142.0</v>
      </c>
      <c r="Q276" s="63">
        <v>0.0</v>
      </c>
      <c r="R276" s="48" t="s">
        <v>1047</v>
      </c>
      <c r="S276" s="48" t="s">
        <v>330</v>
      </c>
      <c r="T276" s="68"/>
      <c r="U276" s="48" t="s">
        <v>2665</v>
      </c>
      <c r="W276" s="66" t="s">
        <v>2666</v>
      </c>
      <c r="X276" s="48" t="s">
        <v>330</v>
      </c>
      <c r="Y276" s="48" t="s">
        <v>1003</v>
      </c>
      <c r="Z276" s="48" t="s">
        <v>1004</v>
      </c>
      <c r="AA276" s="48" t="s">
        <v>1042</v>
      </c>
      <c r="AB276" s="48" t="s">
        <v>1005</v>
      </c>
      <c r="AC276" s="48" t="s">
        <v>2667</v>
      </c>
    </row>
    <row r="277">
      <c r="A277" s="63">
        <v>2912.0</v>
      </c>
      <c r="B277" s="48" t="s">
        <v>2668</v>
      </c>
      <c r="C277" s="48" t="s">
        <v>2669</v>
      </c>
      <c r="D277" s="48" t="s">
        <v>2670</v>
      </c>
      <c r="E277" s="63">
        <v>2013.0</v>
      </c>
      <c r="F277" s="40" t="s">
        <v>86</v>
      </c>
      <c r="G277" s="40" t="s">
        <v>1065</v>
      </c>
      <c r="H277" s="40" t="s">
        <v>2671</v>
      </c>
      <c r="I277" s="48" t="s">
        <v>2672</v>
      </c>
      <c r="J277" s="63">
        <v>5.0</v>
      </c>
      <c r="K277" s="68"/>
      <c r="L277" s="68"/>
      <c r="M277" s="63">
        <v>78.0</v>
      </c>
      <c r="N277" s="63">
        <v>87.0</v>
      </c>
      <c r="O277" s="48" t="s">
        <v>330</v>
      </c>
      <c r="P277" s="63">
        <v>46.0</v>
      </c>
      <c r="Q277" s="63">
        <v>0.0</v>
      </c>
      <c r="R277" s="48" t="s">
        <v>1047</v>
      </c>
      <c r="S277" s="48" t="s">
        <v>330</v>
      </c>
      <c r="T277" s="68"/>
      <c r="U277" s="48" t="s">
        <v>2673</v>
      </c>
      <c r="W277" s="66" t="s">
        <v>2674</v>
      </c>
      <c r="X277" s="48" t="s">
        <v>330</v>
      </c>
      <c r="Y277" s="48" t="s">
        <v>1003</v>
      </c>
      <c r="Z277" s="48" t="s">
        <v>1004</v>
      </c>
      <c r="AA277" s="68"/>
      <c r="AB277" s="48" t="s">
        <v>1005</v>
      </c>
      <c r="AC277" s="48" t="s">
        <v>2675</v>
      </c>
    </row>
    <row r="278">
      <c r="A278" s="63">
        <v>2925.0</v>
      </c>
      <c r="B278" s="48" t="s">
        <v>2676</v>
      </c>
      <c r="C278" s="48" t="s">
        <v>2677</v>
      </c>
      <c r="D278" s="48" t="s">
        <v>2678</v>
      </c>
      <c r="E278" s="63">
        <v>2013.0</v>
      </c>
      <c r="F278" s="40" t="s">
        <v>879</v>
      </c>
      <c r="G278" s="40" t="s">
        <v>1065</v>
      </c>
      <c r="H278" s="48" t="s">
        <v>1432</v>
      </c>
      <c r="I278" s="48" t="s">
        <v>2679</v>
      </c>
      <c r="J278" s="63">
        <v>61.0</v>
      </c>
      <c r="K278" s="63">
        <v>2.0</v>
      </c>
      <c r="L278" s="68"/>
      <c r="M278" s="63">
        <v>248.0</v>
      </c>
      <c r="N278" s="63">
        <v>273.0</v>
      </c>
      <c r="O278" s="48" t="s">
        <v>330</v>
      </c>
      <c r="P278" s="63">
        <v>8.0</v>
      </c>
      <c r="Q278" s="63">
        <v>0.0</v>
      </c>
      <c r="R278" s="48" t="s">
        <v>1047</v>
      </c>
      <c r="S278" s="48" t="s">
        <v>330</v>
      </c>
      <c r="T278" s="68"/>
      <c r="U278" s="48" t="s">
        <v>2680</v>
      </c>
      <c r="W278" s="66" t="s">
        <v>2681</v>
      </c>
      <c r="X278" s="48" t="s">
        <v>330</v>
      </c>
      <c r="Y278" s="48" t="s">
        <v>1003</v>
      </c>
      <c r="Z278" s="48" t="s">
        <v>1004</v>
      </c>
      <c r="AA278" s="48" t="s">
        <v>1042</v>
      </c>
      <c r="AB278" s="48" t="s">
        <v>1005</v>
      </c>
      <c r="AC278" s="48" t="s">
        <v>2682</v>
      </c>
    </row>
    <row r="279">
      <c r="A279" s="63">
        <v>2968.0</v>
      </c>
      <c r="B279" s="48" t="s">
        <v>2683</v>
      </c>
      <c r="C279" s="48" t="s">
        <v>2684</v>
      </c>
      <c r="D279" s="48" t="s">
        <v>2685</v>
      </c>
      <c r="E279" s="63">
        <v>2012.0</v>
      </c>
      <c r="F279" s="40" t="s">
        <v>104</v>
      </c>
      <c r="G279" s="40" t="s">
        <v>1065</v>
      </c>
      <c r="H279" s="40" t="s">
        <v>2686</v>
      </c>
      <c r="I279" s="48" t="s">
        <v>1393</v>
      </c>
      <c r="J279" s="63">
        <v>51.0</v>
      </c>
      <c r="K279" s="68"/>
      <c r="L279" s="68"/>
      <c r="M279" s="63">
        <v>957.0</v>
      </c>
      <c r="N279" s="63">
        <v>972.0</v>
      </c>
      <c r="O279" s="48" t="s">
        <v>330</v>
      </c>
      <c r="P279" s="63">
        <v>49.0</v>
      </c>
      <c r="Q279" s="63">
        <v>0.0</v>
      </c>
      <c r="R279" s="48" t="s">
        <v>1047</v>
      </c>
      <c r="S279" s="48" t="s">
        <v>330</v>
      </c>
      <c r="T279" s="68"/>
      <c r="U279" s="48" t="s">
        <v>2687</v>
      </c>
      <c r="W279" s="66" t="s">
        <v>2688</v>
      </c>
      <c r="X279" s="48" t="s">
        <v>330</v>
      </c>
      <c r="Y279" s="48" t="s">
        <v>1003</v>
      </c>
      <c r="Z279" s="48" t="s">
        <v>1004</v>
      </c>
      <c r="AA279" s="68"/>
      <c r="AB279" s="48" t="s">
        <v>1005</v>
      </c>
      <c r="AC279" s="48" t="s">
        <v>2689</v>
      </c>
    </row>
    <row r="280">
      <c r="A280" s="63">
        <v>3159.0</v>
      </c>
      <c r="B280" s="48" t="s">
        <v>2690</v>
      </c>
      <c r="C280" s="73">
        <v>2.43E10</v>
      </c>
      <c r="D280" s="48" t="s">
        <v>2691</v>
      </c>
      <c r="E280" s="63">
        <v>2011.0</v>
      </c>
      <c r="F280" s="40" t="s">
        <v>75</v>
      </c>
      <c r="G280" s="40" t="s">
        <v>1065</v>
      </c>
      <c r="H280" s="40" t="s">
        <v>2692</v>
      </c>
      <c r="I280" s="48" t="s">
        <v>1537</v>
      </c>
      <c r="J280" s="63">
        <v>24.0</v>
      </c>
      <c r="K280" s="63">
        <v>9.0</v>
      </c>
      <c r="L280" s="68"/>
      <c r="M280" s="63">
        <v>75.0</v>
      </c>
      <c r="N280" s="63">
        <v>83.0</v>
      </c>
      <c r="O280" s="48" t="s">
        <v>330</v>
      </c>
      <c r="P280" s="63">
        <v>5.0</v>
      </c>
      <c r="Q280" s="63">
        <v>0.0</v>
      </c>
      <c r="R280" s="48" t="s">
        <v>1047</v>
      </c>
      <c r="S280" s="63">
        <v>1.0</v>
      </c>
      <c r="T280" s="48" t="s">
        <v>1012</v>
      </c>
      <c r="U280" s="48" t="s">
        <v>2693</v>
      </c>
      <c r="W280" s="66" t="s">
        <v>2694</v>
      </c>
      <c r="X280" s="48" t="s">
        <v>330</v>
      </c>
      <c r="Y280" s="48" t="s">
        <v>1003</v>
      </c>
      <c r="Z280" s="48" t="s">
        <v>1004</v>
      </c>
      <c r="AA280" s="68"/>
      <c r="AB280" s="48" t="s">
        <v>1005</v>
      </c>
      <c r="AC280" s="48" t="s">
        <v>2695</v>
      </c>
    </row>
    <row r="281">
      <c r="A281" s="48">
        <v>3181.0</v>
      </c>
      <c r="B281" s="48" t="s">
        <v>2462</v>
      </c>
      <c r="C281" s="48">
        <v>7.01E9</v>
      </c>
      <c r="D281" s="48" t="s">
        <v>2696</v>
      </c>
      <c r="E281" s="48">
        <v>2011.0</v>
      </c>
      <c r="F281" s="48" t="s">
        <v>566</v>
      </c>
      <c r="G281" s="48" t="s">
        <v>1065</v>
      </c>
      <c r="H281" s="48" t="s">
        <v>2697</v>
      </c>
      <c r="I281" s="48" t="s">
        <v>1940</v>
      </c>
      <c r="J281" s="48">
        <v>18.0</v>
      </c>
      <c r="K281" s="48">
        <v>12.0</v>
      </c>
      <c r="L281" s="48"/>
      <c r="M281" s="48">
        <v>1163.0</v>
      </c>
      <c r="N281" s="48">
        <v>1166.0</v>
      </c>
      <c r="O281" s="48" t="s">
        <v>330</v>
      </c>
      <c r="P281" s="48" t="s">
        <v>330</v>
      </c>
      <c r="Q281" s="48">
        <v>0.0</v>
      </c>
      <c r="R281" s="48" t="s">
        <v>1047</v>
      </c>
      <c r="S281" s="48">
        <v>1.0</v>
      </c>
      <c r="T281" s="48" t="s">
        <v>1012</v>
      </c>
      <c r="U281" s="48" t="s">
        <v>2698</v>
      </c>
      <c r="V281" s="48"/>
      <c r="W281" s="66" t="s">
        <v>2699</v>
      </c>
      <c r="X281" s="48" t="s">
        <v>330</v>
      </c>
      <c r="Y281" s="48" t="s">
        <v>1003</v>
      </c>
      <c r="Z281" s="48" t="s">
        <v>1004</v>
      </c>
      <c r="AA281" s="48"/>
      <c r="AB281" s="48" t="s">
        <v>1005</v>
      </c>
      <c r="AC281" s="48" t="s">
        <v>2700</v>
      </c>
      <c r="AD281" s="48"/>
      <c r="AE281" s="48"/>
      <c r="AF281" s="48"/>
    </row>
    <row r="282">
      <c r="A282" s="63">
        <v>3203.0</v>
      </c>
      <c r="B282" s="48" t="s">
        <v>2701</v>
      </c>
      <c r="C282" s="48" t="s">
        <v>2702</v>
      </c>
      <c r="D282" s="48" t="s">
        <v>2703</v>
      </c>
      <c r="E282" s="63">
        <v>2011.0</v>
      </c>
      <c r="F282" s="40" t="s">
        <v>75</v>
      </c>
      <c r="G282" s="40" t="s">
        <v>1065</v>
      </c>
      <c r="H282" s="40" t="s">
        <v>2704</v>
      </c>
      <c r="I282" s="48" t="s">
        <v>2705</v>
      </c>
      <c r="J282" s="63">
        <v>26.0</v>
      </c>
      <c r="K282" s="63">
        <v>2.0</v>
      </c>
      <c r="L282" s="63">
        <v>5405087.0</v>
      </c>
      <c r="M282" s="63">
        <v>526.0</v>
      </c>
      <c r="N282" s="63">
        <v>537.0</v>
      </c>
      <c r="O282" s="48" t="s">
        <v>330</v>
      </c>
      <c r="P282" s="63">
        <v>29.0</v>
      </c>
      <c r="Q282" s="63">
        <v>0.0</v>
      </c>
      <c r="R282" s="48" t="s">
        <v>1047</v>
      </c>
      <c r="S282" s="63">
        <v>0.0</v>
      </c>
      <c r="T282" s="48" t="s">
        <v>1012</v>
      </c>
      <c r="U282" s="48" t="s">
        <v>2706</v>
      </c>
      <c r="W282" s="66" t="s">
        <v>2707</v>
      </c>
      <c r="X282" s="48" t="s">
        <v>330</v>
      </c>
      <c r="Y282" s="48" t="s">
        <v>1003</v>
      </c>
      <c r="Z282" s="48" t="s">
        <v>1004</v>
      </c>
      <c r="AA282" s="68"/>
      <c r="AB282" s="48" t="s">
        <v>1005</v>
      </c>
      <c r="AC282" s="48" t="s">
        <v>2708</v>
      </c>
    </row>
    <row r="283">
      <c r="A283" s="63">
        <v>3228.0</v>
      </c>
      <c r="B283" s="48" t="s">
        <v>2709</v>
      </c>
      <c r="C283" s="48" t="s">
        <v>2710</v>
      </c>
      <c r="D283" s="48" t="s">
        <v>2711</v>
      </c>
      <c r="E283" s="63">
        <v>2011.0</v>
      </c>
      <c r="F283" s="40" t="s">
        <v>123</v>
      </c>
      <c r="G283" s="40" t="s">
        <v>1065</v>
      </c>
      <c r="H283" s="79" t="s">
        <v>2712</v>
      </c>
      <c r="I283" s="48" t="s">
        <v>1085</v>
      </c>
      <c r="J283" s="63">
        <v>104.0</v>
      </c>
      <c r="K283" s="63">
        <v>2.0</v>
      </c>
      <c r="L283" s="68"/>
      <c r="M283" s="63">
        <v>287.0</v>
      </c>
      <c r="N283" s="63">
        <v>304.0</v>
      </c>
      <c r="O283" s="48" t="s">
        <v>330</v>
      </c>
      <c r="P283" s="63">
        <v>12.0</v>
      </c>
      <c r="Q283" s="48" t="s">
        <v>330</v>
      </c>
      <c r="R283" s="48" t="s">
        <v>1047</v>
      </c>
      <c r="S283" s="63">
        <v>1.0</v>
      </c>
      <c r="T283" s="48" t="s">
        <v>1012</v>
      </c>
      <c r="U283" s="48" t="s">
        <v>2713</v>
      </c>
      <c r="W283" s="66" t="s">
        <v>2714</v>
      </c>
      <c r="X283" s="48" t="s">
        <v>330</v>
      </c>
      <c r="Y283" s="48" t="s">
        <v>1003</v>
      </c>
      <c r="Z283" s="48" t="s">
        <v>1004</v>
      </c>
      <c r="AA283" s="48" t="s">
        <v>1042</v>
      </c>
      <c r="AB283" s="48" t="s">
        <v>1005</v>
      </c>
      <c r="AC283" s="48" t="s">
        <v>2715</v>
      </c>
    </row>
    <row r="284">
      <c r="A284" s="63">
        <v>3348.0</v>
      </c>
      <c r="B284" s="48" t="s">
        <v>2716</v>
      </c>
      <c r="C284" s="48" t="s">
        <v>2717</v>
      </c>
      <c r="D284" s="48" t="s">
        <v>2718</v>
      </c>
      <c r="E284" s="63">
        <v>2009.0</v>
      </c>
      <c r="F284" s="40" t="s">
        <v>86</v>
      </c>
      <c r="G284" s="40" t="s">
        <v>1065</v>
      </c>
      <c r="H284" s="40" t="s">
        <v>1432</v>
      </c>
      <c r="I284" s="48" t="s">
        <v>2719</v>
      </c>
      <c r="J284" s="63">
        <v>109.0</v>
      </c>
      <c r="K284" s="63">
        <v>6.0</v>
      </c>
      <c r="L284" s="68"/>
      <c r="M284" s="63">
        <v>1531.0</v>
      </c>
      <c r="N284" s="63">
        <v>1601.0</v>
      </c>
      <c r="O284" s="48" t="s">
        <v>330</v>
      </c>
      <c r="P284" s="63">
        <v>18.0</v>
      </c>
      <c r="Q284" s="63">
        <v>0.0</v>
      </c>
      <c r="R284" s="48" t="s">
        <v>1047</v>
      </c>
      <c r="S284" s="63">
        <v>0.0</v>
      </c>
      <c r="T284" s="48" t="s">
        <v>1012</v>
      </c>
      <c r="U284" s="68"/>
      <c r="V284" s="68"/>
      <c r="W284" s="66" t="s">
        <v>2720</v>
      </c>
      <c r="X284" s="48" t="s">
        <v>330</v>
      </c>
      <c r="Y284" s="48" t="s">
        <v>1003</v>
      </c>
      <c r="Z284" s="48" t="s">
        <v>1004</v>
      </c>
      <c r="AA284" s="68"/>
      <c r="AB284" s="48" t="s">
        <v>1005</v>
      </c>
      <c r="AC284" s="48" t="s">
        <v>2721</v>
      </c>
    </row>
    <row r="285">
      <c r="A285" s="63">
        <v>3371.0</v>
      </c>
      <c r="B285" s="48" t="s">
        <v>533</v>
      </c>
      <c r="C285" s="48" t="s">
        <v>2722</v>
      </c>
      <c r="D285" s="48" t="s">
        <v>2723</v>
      </c>
      <c r="E285" s="63">
        <v>2009.0</v>
      </c>
      <c r="F285" s="40" t="s">
        <v>75</v>
      </c>
      <c r="G285" s="40" t="s">
        <v>997</v>
      </c>
      <c r="I285" s="48" t="s">
        <v>1038</v>
      </c>
      <c r="J285" s="63">
        <v>57.0</v>
      </c>
      <c r="K285" s="63">
        <v>2.0</v>
      </c>
      <c r="L285" s="68"/>
      <c r="M285" s="63">
        <v>140.0</v>
      </c>
      <c r="N285" s="63">
        <v>150.0</v>
      </c>
      <c r="O285" s="48" t="s">
        <v>330</v>
      </c>
      <c r="P285" s="63">
        <v>39.0</v>
      </c>
      <c r="Q285" s="63">
        <v>0.0</v>
      </c>
      <c r="R285" s="48" t="s">
        <v>1047</v>
      </c>
      <c r="S285" s="63">
        <v>1.0</v>
      </c>
      <c r="T285" s="48" t="s">
        <v>1012</v>
      </c>
      <c r="U285" s="48" t="s">
        <v>2724</v>
      </c>
      <c r="W285" s="66" t="s">
        <v>2725</v>
      </c>
      <c r="X285" s="48" t="s">
        <v>330</v>
      </c>
      <c r="Y285" s="48" t="s">
        <v>1003</v>
      </c>
      <c r="Z285" s="48" t="s">
        <v>1004</v>
      </c>
      <c r="AA285" s="68"/>
      <c r="AB285" s="48" t="s">
        <v>1005</v>
      </c>
      <c r="AC285" s="48" t="s">
        <v>2726</v>
      </c>
    </row>
    <row r="286">
      <c r="A286" s="63">
        <v>3376.0</v>
      </c>
      <c r="B286" s="48" t="s">
        <v>825</v>
      </c>
      <c r="C286" s="48" t="s">
        <v>2727</v>
      </c>
      <c r="D286" s="48" t="s">
        <v>2728</v>
      </c>
      <c r="E286" s="63">
        <v>2009.0</v>
      </c>
      <c r="F286" s="40" t="s">
        <v>123</v>
      </c>
      <c r="G286" s="40" t="s">
        <v>997</v>
      </c>
      <c r="I286" s="48" t="s">
        <v>1267</v>
      </c>
      <c r="J286" s="63">
        <v>68.0</v>
      </c>
      <c r="K286" s="63">
        <v>3.0</v>
      </c>
      <c r="L286" s="68"/>
      <c r="M286" s="63">
        <v>836.0</v>
      </c>
      <c r="N286" s="63">
        <v>849.0</v>
      </c>
      <c r="O286" s="48" t="s">
        <v>330</v>
      </c>
      <c r="P286" s="63">
        <v>109.0</v>
      </c>
      <c r="Q286" s="48" t="s">
        <v>330</v>
      </c>
      <c r="R286" s="48" t="s">
        <v>1047</v>
      </c>
      <c r="S286" s="63">
        <v>1.0</v>
      </c>
      <c r="T286" s="48" t="s">
        <v>1117</v>
      </c>
      <c r="U286" s="48" t="s">
        <v>2729</v>
      </c>
      <c r="W286" s="66" t="s">
        <v>2730</v>
      </c>
      <c r="X286" s="48" t="s">
        <v>330</v>
      </c>
      <c r="Y286" s="48" t="s">
        <v>1003</v>
      </c>
      <c r="Z286" s="48" t="s">
        <v>1004</v>
      </c>
      <c r="AA286" s="68"/>
      <c r="AB286" s="48" t="s">
        <v>1005</v>
      </c>
      <c r="AC286" s="48" t="s">
        <v>2731</v>
      </c>
    </row>
    <row r="287">
      <c r="A287" s="48">
        <v>3419.0</v>
      </c>
      <c r="B287" s="48" t="s">
        <v>220</v>
      </c>
      <c r="C287" s="48">
        <v>5.58E10</v>
      </c>
      <c r="D287" s="48" t="s">
        <v>2732</v>
      </c>
      <c r="E287" s="48">
        <v>2008.0</v>
      </c>
      <c r="F287" s="48" t="s">
        <v>566</v>
      </c>
      <c r="G287" s="48" t="s">
        <v>1065</v>
      </c>
      <c r="H287" s="48" t="s">
        <v>2733</v>
      </c>
      <c r="I287" s="48" t="s">
        <v>2734</v>
      </c>
      <c r="J287" s="48">
        <v>17.0</v>
      </c>
      <c r="K287" s="48">
        <v>4.0</v>
      </c>
      <c r="L287" s="48"/>
      <c r="M287" s="48">
        <v>437.0</v>
      </c>
      <c r="N287" s="48">
        <v>470.0</v>
      </c>
      <c r="O287" s="48" t="s">
        <v>330</v>
      </c>
      <c r="P287" s="48">
        <v>34.0</v>
      </c>
      <c r="Q287" s="48" t="s">
        <v>330</v>
      </c>
      <c r="R287" s="48" t="s">
        <v>1047</v>
      </c>
      <c r="S287" s="48">
        <v>0.0</v>
      </c>
      <c r="T287" s="48" t="s">
        <v>1012</v>
      </c>
      <c r="U287" s="48" t="s">
        <v>2735</v>
      </c>
      <c r="V287" s="48"/>
      <c r="W287" s="66" t="s">
        <v>2736</v>
      </c>
      <c r="X287" s="48" t="s">
        <v>330</v>
      </c>
      <c r="Y287" s="48" t="s">
        <v>1003</v>
      </c>
      <c r="Z287" s="48" t="s">
        <v>1004</v>
      </c>
      <c r="AA287" s="48"/>
      <c r="AB287" s="48" t="s">
        <v>1005</v>
      </c>
      <c r="AC287" s="48" t="s">
        <v>2737</v>
      </c>
      <c r="AD287" s="48"/>
      <c r="AE287" s="48"/>
      <c r="AF287" s="48"/>
    </row>
    <row r="288">
      <c r="A288" s="63">
        <v>3524.0</v>
      </c>
      <c r="B288" s="48" t="s">
        <v>2738</v>
      </c>
      <c r="C288" s="48" t="s">
        <v>2739</v>
      </c>
      <c r="D288" s="48" t="s">
        <v>2740</v>
      </c>
      <c r="E288" s="63">
        <v>2006.0</v>
      </c>
      <c r="F288" s="40" t="s">
        <v>879</v>
      </c>
      <c r="G288" s="40" t="s">
        <v>1065</v>
      </c>
      <c r="H288" s="48" t="s">
        <v>1432</v>
      </c>
      <c r="I288" s="48" t="s">
        <v>2741</v>
      </c>
      <c r="J288" s="63">
        <v>49.0</v>
      </c>
      <c r="K288" s="63">
        <v>4.0</v>
      </c>
      <c r="L288" s="68"/>
      <c r="M288" s="63">
        <v>533.0</v>
      </c>
      <c r="N288" s="63">
        <v>553.0</v>
      </c>
      <c r="O288" s="48" t="s">
        <v>330</v>
      </c>
      <c r="P288" s="63">
        <v>5.0</v>
      </c>
      <c r="Q288" s="63">
        <v>0.0</v>
      </c>
      <c r="R288" s="48" t="s">
        <v>1047</v>
      </c>
      <c r="S288" s="63">
        <v>1.0</v>
      </c>
      <c r="T288" s="48" t="s">
        <v>1012</v>
      </c>
      <c r="U288" s="48" t="s">
        <v>2742</v>
      </c>
      <c r="W288" s="66" t="s">
        <v>2743</v>
      </c>
      <c r="X288" s="48" t="s">
        <v>330</v>
      </c>
      <c r="Y288" s="48" t="s">
        <v>1003</v>
      </c>
      <c r="Z288" s="48" t="s">
        <v>1004</v>
      </c>
      <c r="AA288" s="68"/>
      <c r="AB288" s="48" t="s">
        <v>1005</v>
      </c>
      <c r="AC288" s="48" t="s">
        <v>2744</v>
      </c>
    </row>
    <row r="289">
      <c r="A289" s="63">
        <v>3596.0</v>
      </c>
      <c r="B289" s="48" t="s">
        <v>1655</v>
      </c>
      <c r="C289" s="48" t="s">
        <v>1656</v>
      </c>
      <c r="D289" s="48" t="s">
        <v>2745</v>
      </c>
      <c r="E289" s="63">
        <v>2004.0</v>
      </c>
      <c r="F289" s="40" t="s">
        <v>86</v>
      </c>
      <c r="G289" s="40" t="s">
        <v>1065</v>
      </c>
      <c r="H289" s="40" t="s">
        <v>2746</v>
      </c>
      <c r="I289" s="48" t="s">
        <v>2747</v>
      </c>
      <c r="J289" s="63">
        <v>304.0</v>
      </c>
      <c r="K289" s="63">
        <v>5670.0</v>
      </c>
      <c r="L289" s="68"/>
      <c r="M289" s="63">
        <v>571.0</v>
      </c>
      <c r="N289" s="63">
        <v>575.0</v>
      </c>
      <c r="O289" s="48" t="s">
        <v>330</v>
      </c>
      <c r="P289" s="63">
        <v>179.0</v>
      </c>
      <c r="Q289" s="63">
        <v>0.0</v>
      </c>
      <c r="R289" s="48" t="s">
        <v>1047</v>
      </c>
      <c r="S289" s="63">
        <v>1.0</v>
      </c>
      <c r="T289" s="48" t="s">
        <v>1012</v>
      </c>
      <c r="U289" s="48" t="s">
        <v>2748</v>
      </c>
      <c r="W289" s="66" t="s">
        <v>2749</v>
      </c>
      <c r="X289" s="48" t="s">
        <v>330</v>
      </c>
      <c r="Y289" s="48" t="s">
        <v>1003</v>
      </c>
      <c r="Z289" s="48" t="s">
        <v>1004</v>
      </c>
      <c r="AA289" s="68"/>
      <c r="AB289" s="48" t="s">
        <v>1005</v>
      </c>
      <c r="AC289" s="48" t="s">
        <v>2750</v>
      </c>
    </row>
    <row r="290">
      <c r="A290" s="63">
        <v>3620.0</v>
      </c>
      <c r="B290" s="48" t="s">
        <v>2751</v>
      </c>
      <c r="C290" s="73">
        <v>7.2E9</v>
      </c>
      <c r="D290" s="48" t="s">
        <v>2752</v>
      </c>
      <c r="E290" s="63">
        <v>2003.0</v>
      </c>
      <c r="F290" s="40" t="s">
        <v>104</v>
      </c>
      <c r="G290" s="40" t="s">
        <v>1065</v>
      </c>
      <c r="H290" s="40" t="s">
        <v>1663</v>
      </c>
      <c r="I290" s="48" t="s">
        <v>2753</v>
      </c>
      <c r="J290" s="63">
        <v>19.0</v>
      </c>
      <c r="K290" s="63">
        <v>3.0</v>
      </c>
      <c r="L290" s="68"/>
      <c r="M290" s="63">
        <v>362.0</v>
      </c>
      <c r="N290" s="63">
        <v>384.0</v>
      </c>
      <c r="O290" s="48" t="s">
        <v>330</v>
      </c>
      <c r="P290" s="63">
        <v>207.0</v>
      </c>
      <c r="Q290" s="63">
        <v>0.0</v>
      </c>
      <c r="R290" s="48" t="s">
        <v>1047</v>
      </c>
      <c r="S290" s="63">
        <v>1.0</v>
      </c>
      <c r="T290" s="48" t="s">
        <v>1012</v>
      </c>
      <c r="U290" s="48" t="s">
        <v>2754</v>
      </c>
      <c r="W290" s="66" t="s">
        <v>2755</v>
      </c>
      <c r="X290" s="48" t="s">
        <v>330</v>
      </c>
      <c r="Y290" s="48" t="s">
        <v>1003</v>
      </c>
      <c r="Z290" s="48" t="s">
        <v>1004</v>
      </c>
      <c r="AA290" s="68"/>
      <c r="AB290" s="48" t="s">
        <v>1005</v>
      </c>
      <c r="AC290" s="48" t="s">
        <v>2756</v>
      </c>
    </row>
    <row r="291">
      <c r="A291" s="63">
        <v>3649.0</v>
      </c>
      <c r="B291" s="48" t="s">
        <v>2757</v>
      </c>
      <c r="C291" s="48" t="s">
        <v>2758</v>
      </c>
      <c r="D291" s="48" t="s">
        <v>2759</v>
      </c>
      <c r="E291" s="63">
        <v>2002.0</v>
      </c>
      <c r="F291" s="40" t="s">
        <v>75</v>
      </c>
      <c r="G291" s="40" t="s">
        <v>1065</v>
      </c>
      <c r="H291" s="40" t="s">
        <v>2760</v>
      </c>
      <c r="I291" s="48" t="s">
        <v>1139</v>
      </c>
      <c r="J291" s="63">
        <v>24.0</v>
      </c>
      <c r="K291" s="63">
        <v>1.0</v>
      </c>
      <c r="L291" s="68"/>
      <c r="M291" s="63">
        <v>1.0</v>
      </c>
      <c r="N291" s="63">
        <v>19.0</v>
      </c>
      <c r="O291" s="48" t="s">
        <v>330</v>
      </c>
      <c r="P291" s="63">
        <v>181.0</v>
      </c>
      <c r="Q291" s="63">
        <v>0.0</v>
      </c>
      <c r="R291" s="48" t="s">
        <v>1047</v>
      </c>
      <c r="S291" s="63">
        <v>1.0</v>
      </c>
      <c r="T291" s="48" t="s">
        <v>1012</v>
      </c>
      <c r="U291" s="48" t="s">
        <v>2761</v>
      </c>
      <c r="W291" s="66" t="s">
        <v>2762</v>
      </c>
      <c r="X291" s="48" t="s">
        <v>330</v>
      </c>
      <c r="Y291" s="48" t="s">
        <v>1003</v>
      </c>
      <c r="Z291" s="48" t="s">
        <v>1004</v>
      </c>
      <c r="AA291" s="68"/>
      <c r="AB291" s="48" t="s">
        <v>1005</v>
      </c>
      <c r="AC291" s="48" t="s">
        <v>2763</v>
      </c>
    </row>
    <row r="292">
      <c r="A292" s="63">
        <v>3650.0</v>
      </c>
      <c r="B292" s="48" t="s">
        <v>2764</v>
      </c>
      <c r="C292" s="73">
        <v>7.1E9</v>
      </c>
      <c r="D292" s="48" t="s">
        <v>2765</v>
      </c>
      <c r="E292" s="63">
        <v>2002.0</v>
      </c>
      <c r="F292" s="40" t="s">
        <v>75</v>
      </c>
      <c r="G292" s="40" t="s">
        <v>1065</v>
      </c>
      <c r="H292" s="40" t="s">
        <v>2766</v>
      </c>
      <c r="I292" s="48" t="s">
        <v>2767</v>
      </c>
      <c r="J292" s="63">
        <v>78.0</v>
      </c>
      <c r="K292" s="63">
        <v>3.0</v>
      </c>
      <c r="L292" s="68"/>
      <c r="M292" s="63">
        <v>354.0</v>
      </c>
      <c r="N292" s="63">
        <v>367.0</v>
      </c>
      <c r="O292" s="48" t="s">
        <v>330</v>
      </c>
      <c r="P292" s="63">
        <v>16.0</v>
      </c>
      <c r="Q292" s="63">
        <v>0.0</v>
      </c>
      <c r="R292" s="48" t="s">
        <v>1047</v>
      </c>
      <c r="S292" s="63">
        <v>1.0</v>
      </c>
      <c r="T292" s="48" t="s">
        <v>1012</v>
      </c>
      <c r="U292" s="48" t="s">
        <v>2768</v>
      </c>
      <c r="W292" s="66" t="s">
        <v>2769</v>
      </c>
      <c r="X292" s="48" t="s">
        <v>330</v>
      </c>
      <c r="Y292" s="48" t="s">
        <v>1003</v>
      </c>
      <c r="Z292" s="48" t="s">
        <v>1004</v>
      </c>
      <c r="AA292" s="68"/>
      <c r="AB292" s="48" t="s">
        <v>1005</v>
      </c>
      <c r="AC292" s="48" t="s">
        <v>2770</v>
      </c>
    </row>
    <row r="293">
      <c r="A293" s="63">
        <v>3709.0</v>
      </c>
      <c r="B293" s="48" t="s">
        <v>2771</v>
      </c>
      <c r="C293" s="48" t="s">
        <v>330</v>
      </c>
      <c r="D293" s="48" t="s">
        <v>2772</v>
      </c>
      <c r="E293" s="63">
        <v>2017.0</v>
      </c>
      <c r="F293" s="40" t="s">
        <v>879</v>
      </c>
      <c r="I293" s="48" t="s">
        <v>2773</v>
      </c>
      <c r="J293" s="63">
        <v>115.0</v>
      </c>
      <c r="K293" s="48" t="s">
        <v>2774</v>
      </c>
      <c r="L293" s="68"/>
      <c r="M293" s="63">
        <v>19.0</v>
      </c>
      <c r="N293" s="63">
        <v>21.0</v>
      </c>
      <c r="O293" s="48" t="s">
        <v>330</v>
      </c>
      <c r="P293" s="63">
        <v>0.0</v>
      </c>
      <c r="Q293" s="48" t="s">
        <v>330</v>
      </c>
      <c r="R293" s="48" t="s">
        <v>1047</v>
      </c>
      <c r="S293" s="63">
        <v>0.0</v>
      </c>
      <c r="T293" s="48" t="s">
        <v>1012</v>
      </c>
      <c r="U293" s="68"/>
      <c r="V293" s="68"/>
      <c r="W293" s="48" t="s">
        <v>330</v>
      </c>
      <c r="X293" s="48" t="s">
        <v>330</v>
      </c>
      <c r="Y293" s="48" t="s">
        <v>1666</v>
      </c>
      <c r="Z293" s="48" t="s">
        <v>330</v>
      </c>
      <c r="AA293" s="68"/>
      <c r="AB293" s="48" t="s">
        <v>1668</v>
      </c>
      <c r="AC293" s="48" t="s">
        <v>330</v>
      </c>
    </row>
    <row r="294">
      <c r="A294" s="48">
        <v>3745.0</v>
      </c>
      <c r="B294" s="48" t="s">
        <v>2775</v>
      </c>
      <c r="C294" s="48" t="s">
        <v>330</v>
      </c>
      <c r="D294" s="48" t="s">
        <v>2776</v>
      </c>
      <c r="E294" s="48">
        <v>2014.0</v>
      </c>
      <c r="F294" s="48" t="s">
        <v>566</v>
      </c>
      <c r="G294" s="48" t="s">
        <v>1065</v>
      </c>
      <c r="H294" s="48" t="s">
        <v>2777</v>
      </c>
      <c r="I294" s="48" t="s">
        <v>1129</v>
      </c>
      <c r="J294" s="48">
        <v>5.0</v>
      </c>
      <c r="K294" s="48">
        <v>2.0</v>
      </c>
      <c r="L294" s="48" t="s">
        <v>330</v>
      </c>
      <c r="M294" s="48">
        <v>1.0</v>
      </c>
      <c r="N294" s="48" t="s">
        <v>330</v>
      </c>
      <c r="O294" s="48" t="s">
        <v>330</v>
      </c>
      <c r="P294" s="48" t="s">
        <v>330</v>
      </c>
      <c r="Q294" s="48">
        <v>0.0</v>
      </c>
      <c r="R294" s="48" t="s">
        <v>1047</v>
      </c>
      <c r="S294" s="48">
        <v>1.0</v>
      </c>
      <c r="T294" s="48" t="s">
        <v>1012</v>
      </c>
      <c r="U294" s="48"/>
      <c r="V294" s="48"/>
      <c r="W294" s="66" t="s">
        <v>2778</v>
      </c>
      <c r="X294" s="48" t="s">
        <v>330</v>
      </c>
      <c r="Y294" s="48" t="s">
        <v>1060</v>
      </c>
      <c r="Z294" s="48" t="s">
        <v>330</v>
      </c>
      <c r="AA294" s="48" t="s">
        <v>330</v>
      </c>
      <c r="AB294" s="48" t="s">
        <v>1061</v>
      </c>
      <c r="AC294" s="48" t="s">
        <v>330</v>
      </c>
      <c r="AD294" s="48"/>
      <c r="AE294" s="48"/>
      <c r="AF294" s="48"/>
    </row>
    <row r="295">
      <c r="A295" s="63">
        <v>3803.0</v>
      </c>
      <c r="B295" s="48" t="s">
        <v>2779</v>
      </c>
      <c r="C295" s="48" t="s">
        <v>330</v>
      </c>
      <c r="D295" s="48" t="s">
        <v>2780</v>
      </c>
      <c r="E295" s="63">
        <v>2008.0</v>
      </c>
      <c r="F295" s="40" t="s">
        <v>104</v>
      </c>
      <c r="G295" s="40" t="s">
        <v>1065</v>
      </c>
      <c r="H295" s="40" t="s">
        <v>2781</v>
      </c>
      <c r="I295" s="48" t="s">
        <v>1145</v>
      </c>
      <c r="J295" s="63">
        <v>2.0</v>
      </c>
      <c r="K295" s="68"/>
      <c r="L295" s="48" t="s">
        <v>330</v>
      </c>
      <c r="M295" s="68"/>
      <c r="N295" s="48" t="s">
        <v>330</v>
      </c>
      <c r="O295" s="48" t="s">
        <v>330</v>
      </c>
      <c r="P295" s="48" t="s">
        <v>330</v>
      </c>
      <c r="Q295" s="63">
        <v>0.0</v>
      </c>
      <c r="R295" s="48" t="s">
        <v>1047</v>
      </c>
      <c r="S295" s="63">
        <v>1.0</v>
      </c>
      <c r="T295" s="48" t="s">
        <v>1012</v>
      </c>
      <c r="U295" s="68"/>
      <c r="V295" s="68"/>
      <c r="W295" s="66" t="s">
        <v>2782</v>
      </c>
      <c r="X295" s="48" t="s">
        <v>330</v>
      </c>
      <c r="Y295" s="48" t="s">
        <v>1060</v>
      </c>
      <c r="Z295" s="48" t="s">
        <v>330</v>
      </c>
      <c r="AA295" s="48" t="s">
        <v>330</v>
      </c>
      <c r="AB295" s="48" t="s">
        <v>1061</v>
      </c>
      <c r="AC295" s="48" t="s">
        <v>330</v>
      </c>
    </row>
    <row r="296">
      <c r="A296" s="63">
        <v>3818.0</v>
      </c>
      <c r="B296" s="48" t="s">
        <v>2783</v>
      </c>
      <c r="C296" s="48" t="s">
        <v>330</v>
      </c>
      <c r="D296" s="48" t="s">
        <v>2784</v>
      </c>
      <c r="E296" s="63">
        <v>2014.0</v>
      </c>
      <c r="F296" s="40" t="s">
        <v>566</v>
      </c>
      <c r="I296" s="48" t="s">
        <v>2785</v>
      </c>
      <c r="J296" s="63">
        <v>5.0</v>
      </c>
      <c r="K296" s="63">
        <v>3.0</v>
      </c>
      <c r="L296" s="48" t="s">
        <v>330</v>
      </c>
      <c r="M296" s="63">
        <v>377.0</v>
      </c>
      <c r="N296" s="48" t="s">
        <v>330</v>
      </c>
      <c r="O296" s="48" t="s">
        <v>330</v>
      </c>
      <c r="P296" s="48" t="s">
        <v>330</v>
      </c>
      <c r="Q296" s="63">
        <v>0.0</v>
      </c>
      <c r="R296" s="48" t="s">
        <v>1047</v>
      </c>
      <c r="S296" s="63">
        <v>1.0</v>
      </c>
      <c r="T296" s="48" t="s">
        <v>1012</v>
      </c>
      <c r="U296" s="68"/>
      <c r="V296" s="68"/>
      <c r="W296" s="66" t="s">
        <v>2786</v>
      </c>
      <c r="X296" s="48" t="s">
        <v>330</v>
      </c>
      <c r="Y296" s="48" t="s">
        <v>1060</v>
      </c>
      <c r="Z296" s="48" t="s">
        <v>330</v>
      </c>
      <c r="AA296" s="48" t="s">
        <v>330</v>
      </c>
      <c r="AB296" s="48" t="s">
        <v>1061</v>
      </c>
      <c r="AC296" s="48" t="s">
        <v>330</v>
      </c>
    </row>
  </sheetData>
  <autoFilter ref="$A$1:$AF$296"/>
  <customSheetViews>
    <customSheetView guid="{E06F50CD-7F6E-4EB1-A0AD-5A3DB784C5A8}" filter="1" showAutoFilter="1">
      <autoFilter ref="$A$2:$AF$296">
        <sortState ref="A2:AF296">
          <sortCondition ref="A2:A296"/>
        </sortState>
      </autoFilter>
    </customSheetView>
  </customSheetViews>
  <mergeCells count="622">
    <mergeCell ref="AC72:AD72"/>
    <mergeCell ref="AC73:AD73"/>
    <mergeCell ref="AC74:AD74"/>
    <mergeCell ref="AC75:AD75"/>
    <mergeCell ref="AC76:AD76"/>
    <mergeCell ref="AC78:AD78"/>
    <mergeCell ref="AC80:AD80"/>
    <mergeCell ref="AC81:AD81"/>
    <mergeCell ref="AC83:AD83"/>
    <mergeCell ref="AC84:AD84"/>
    <mergeCell ref="AC85:AD85"/>
    <mergeCell ref="AC86:AD86"/>
    <mergeCell ref="AC87:AD87"/>
    <mergeCell ref="AC88:AD88"/>
    <mergeCell ref="AC65:AD65"/>
    <mergeCell ref="AC66:AD66"/>
    <mergeCell ref="W62:X62"/>
    <mergeCell ref="W63:X63"/>
    <mergeCell ref="AC63:AD63"/>
    <mergeCell ref="W64:X64"/>
    <mergeCell ref="AC64:AD64"/>
    <mergeCell ref="W65:X65"/>
    <mergeCell ref="W66:X66"/>
    <mergeCell ref="W67:X67"/>
    <mergeCell ref="AC67:AD67"/>
    <mergeCell ref="W69:X69"/>
    <mergeCell ref="AC69:AD69"/>
    <mergeCell ref="W70:X70"/>
    <mergeCell ref="AC70:AD70"/>
    <mergeCell ref="AC71:AD71"/>
    <mergeCell ref="W71:X71"/>
    <mergeCell ref="W72:X72"/>
    <mergeCell ref="W73:X73"/>
    <mergeCell ref="W74:X74"/>
    <mergeCell ref="W75:X75"/>
    <mergeCell ref="W76:X76"/>
    <mergeCell ref="W78:X78"/>
    <mergeCell ref="W79:X79"/>
    <mergeCell ref="W80:X80"/>
    <mergeCell ref="W81:X81"/>
    <mergeCell ref="W83:X83"/>
    <mergeCell ref="W84:X84"/>
    <mergeCell ref="W85:X85"/>
    <mergeCell ref="W86:X86"/>
    <mergeCell ref="W95:X95"/>
    <mergeCell ref="W96:X96"/>
    <mergeCell ref="W97:X97"/>
    <mergeCell ref="W98:X98"/>
    <mergeCell ref="W87:X87"/>
    <mergeCell ref="W88:X88"/>
    <mergeCell ref="W90:X90"/>
    <mergeCell ref="W91:X91"/>
    <mergeCell ref="W92:X92"/>
    <mergeCell ref="W93:X93"/>
    <mergeCell ref="W94:X94"/>
    <mergeCell ref="U105:V105"/>
    <mergeCell ref="U107:V107"/>
    <mergeCell ref="U108:V108"/>
    <mergeCell ref="U109:V109"/>
    <mergeCell ref="U110:V110"/>
    <mergeCell ref="U111:V111"/>
    <mergeCell ref="U113:V113"/>
    <mergeCell ref="U114:V114"/>
    <mergeCell ref="U116:V116"/>
    <mergeCell ref="U117:V117"/>
    <mergeCell ref="U118:V118"/>
    <mergeCell ref="U119:V119"/>
    <mergeCell ref="U121:V121"/>
    <mergeCell ref="W121:X121"/>
    <mergeCell ref="U125:V125"/>
    <mergeCell ref="U126:V126"/>
    <mergeCell ref="U127:V127"/>
    <mergeCell ref="U129:V129"/>
    <mergeCell ref="U130:V130"/>
    <mergeCell ref="U131:V131"/>
    <mergeCell ref="U132:V132"/>
    <mergeCell ref="U133:V133"/>
    <mergeCell ref="W126:X126"/>
    <mergeCell ref="W127:X127"/>
    <mergeCell ref="W129:X129"/>
    <mergeCell ref="W130:X130"/>
    <mergeCell ref="W131:X131"/>
    <mergeCell ref="W132:X132"/>
    <mergeCell ref="W133:X133"/>
    <mergeCell ref="U122:V122"/>
    <mergeCell ref="W122:X122"/>
    <mergeCell ref="U123:V123"/>
    <mergeCell ref="W123:X123"/>
    <mergeCell ref="U124:V124"/>
    <mergeCell ref="W124:X124"/>
    <mergeCell ref="W125:X125"/>
    <mergeCell ref="AC90:AD90"/>
    <mergeCell ref="AC91:AD91"/>
    <mergeCell ref="AC92:AD92"/>
    <mergeCell ref="AC93:AD93"/>
    <mergeCell ref="AC94:AD94"/>
    <mergeCell ref="AC95:AD95"/>
    <mergeCell ref="AC96:AD96"/>
    <mergeCell ref="AC97:AD97"/>
    <mergeCell ref="AC98:AD98"/>
    <mergeCell ref="W99:X99"/>
    <mergeCell ref="AC99:AD99"/>
    <mergeCell ref="W100:X100"/>
    <mergeCell ref="AC100:AD100"/>
    <mergeCell ref="AC102:AD102"/>
    <mergeCell ref="W111:X111"/>
    <mergeCell ref="W113:X113"/>
    <mergeCell ref="W114:X114"/>
    <mergeCell ref="W116:X116"/>
    <mergeCell ref="W117:X117"/>
    <mergeCell ref="W118:X118"/>
    <mergeCell ref="W119:X119"/>
    <mergeCell ref="W102:X102"/>
    <mergeCell ref="W103:X103"/>
    <mergeCell ref="W104:X104"/>
    <mergeCell ref="W105:X105"/>
    <mergeCell ref="W107:X107"/>
    <mergeCell ref="W108:X108"/>
    <mergeCell ref="W110:X110"/>
    <mergeCell ref="AC113:AD113"/>
    <mergeCell ref="AC114:AD114"/>
    <mergeCell ref="I115:K115"/>
    <mergeCell ref="U115:V115"/>
    <mergeCell ref="W115:X115"/>
    <mergeCell ref="Z115:AA115"/>
    <mergeCell ref="AC115:AD115"/>
    <mergeCell ref="AC103:AD103"/>
    <mergeCell ref="AC104:AD104"/>
    <mergeCell ref="AC105:AD105"/>
    <mergeCell ref="AC107:AD107"/>
    <mergeCell ref="AC108:AD108"/>
    <mergeCell ref="AC110:AD110"/>
    <mergeCell ref="AC111:AD111"/>
    <mergeCell ref="AC116:AD116"/>
    <mergeCell ref="AC117:AD117"/>
    <mergeCell ref="AC118:AD118"/>
    <mergeCell ref="AC119:AD119"/>
    <mergeCell ref="AC121:AD121"/>
    <mergeCell ref="AC122:AD122"/>
    <mergeCell ref="AC123:AD123"/>
    <mergeCell ref="W145:X145"/>
    <mergeCell ref="W146:X146"/>
    <mergeCell ref="W148:X148"/>
    <mergeCell ref="W149:X149"/>
    <mergeCell ref="W150:X150"/>
    <mergeCell ref="W151:X151"/>
    <mergeCell ref="W152:X152"/>
    <mergeCell ref="W153:X153"/>
    <mergeCell ref="W154:X154"/>
    <mergeCell ref="W155:X155"/>
    <mergeCell ref="W156:X156"/>
    <mergeCell ref="W158:X158"/>
    <mergeCell ref="W159:X159"/>
    <mergeCell ref="W160:X160"/>
    <mergeCell ref="AC124:AD124"/>
    <mergeCell ref="AC125:AD125"/>
    <mergeCell ref="AC126:AD126"/>
    <mergeCell ref="AC127:AD127"/>
    <mergeCell ref="AC129:AD129"/>
    <mergeCell ref="AC130:AD130"/>
    <mergeCell ref="AC131:AD131"/>
    <mergeCell ref="AC132:AD132"/>
    <mergeCell ref="AC133:AD133"/>
    <mergeCell ref="W134:X134"/>
    <mergeCell ref="AC134:AD134"/>
    <mergeCell ref="W135:X135"/>
    <mergeCell ref="AC135:AD135"/>
    <mergeCell ref="AC136:AD136"/>
    <mergeCell ref="W136:X136"/>
    <mergeCell ref="W137:X137"/>
    <mergeCell ref="W139:X139"/>
    <mergeCell ref="W140:X140"/>
    <mergeCell ref="W141:X141"/>
    <mergeCell ref="W142:X142"/>
    <mergeCell ref="W143:X143"/>
    <mergeCell ref="AC137:AD137"/>
    <mergeCell ref="AC139:AD139"/>
    <mergeCell ref="AC140:AD140"/>
    <mergeCell ref="AC141:AD141"/>
    <mergeCell ref="AC142:AD142"/>
    <mergeCell ref="AC143:AD143"/>
    <mergeCell ref="AC145:AD145"/>
    <mergeCell ref="AC154:AD154"/>
    <mergeCell ref="AC155:AD155"/>
    <mergeCell ref="AC156:AD156"/>
    <mergeCell ref="AC158:AD158"/>
    <mergeCell ref="AC159:AD159"/>
    <mergeCell ref="AC160:AD160"/>
    <mergeCell ref="AC162:AD162"/>
    <mergeCell ref="AC163:AD163"/>
    <mergeCell ref="AC146:AD146"/>
    <mergeCell ref="AC148:AD148"/>
    <mergeCell ref="AC149:AD149"/>
    <mergeCell ref="AC150:AD150"/>
    <mergeCell ref="AC151:AD151"/>
    <mergeCell ref="AC152:AD152"/>
    <mergeCell ref="AC153:AD153"/>
    <mergeCell ref="W162:X162"/>
    <mergeCell ref="W163:X163"/>
    <mergeCell ref="AC191:AD191"/>
    <mergeCell ref="AC194:AD194"/>
    <mergeCell ref="AC195:AD195"/>
    <mergeCell ref="AC196:AD196"/>
    <mergeCell ref="AC197:AD197"/>
    <mergeCell ref="AC198:AD198"/>
    <mergeCell ref="AC199:AD199"/>
    <mergeCell ref="AC200:AD200"/>
    <mergeCell ref="AC201:AD201"/>
    <mergeCell ref="AC202:AD202"/>
    <mergeCell ref="AC203:AD203"/>
    <mergeCell ref="AC204:AD204"/>
    <mergeCell ref="AC206:AD206"/>
    <mergeCell ref="AC207:AD207"/>
    <mergeCell ref="AC208:AD208"/>
    <mergeCell ref="AC209:AD209"/>
    <mergeCell ref="AC210:AD210"/>
    <mergeCell ref="AC212:AD212"/>
    <mergeCell ref="AC214:AD214"/>
    <mergeCell ref="AC215:AD215"/>
    <mergeCell ref="AC216:AD216"/>
    <mergeCell ref="AC227:AD227"/>
    <mergeCell ref="AC229:AD229"/>
    <mergeCell ref="AC230:AD230"/>
    <mergeCell ref="AC231:AD231"/>
    <mergeCell ref="AC232:AD232"/>
    <mergeCell ref="AC234:AD234"/>
    <mergeCell ref="AC218:AD218"/>
    <mergeCell ref="AC219:AD219"/>
    <mergeCell ref="AC222:AD222"/>
    <mergeCell ref="AC223:AD223"/>
    <mergeCell ref="AC224:AD224"/>
    <mergeCell ref="AC225:AD225"/>
    <mergeCell ref="AC226:AD226"/>
    <mergeCell ref="U134:V134"/>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9:V159"/>
    <mergeCell ref="U160:V160"/>
    <mergeCell ref="U162:V162"/>
    <mergeCell ref="U163:V163"/>
    <mergeCell ref="U164:V164"/>
    <mergeCell ref="W164:X164"/>
    <mergeCell ref="W166:X166"/>
    <mergeCell ref="U151:V151"/>
    <mergeCell ref="U152:V152"/>
    <mergeCell ref="U153:V153"/>
    <mergeCell ref="U154:V154"/>
    <mergeCell ref="U155:V155"/>
    <mergeCell ref="U156:V156"/>
    <mergeCell ref="U158:V158"/>
    <mergeCell ref="U166:V166"/>
    <mergeCell ref="U167:V167"/>
    <mergeCell ref="W167:X167"/>
    <mergeCell ref="U168:V168"/>
    <mergeCell ref="W168:X168"/>
    <mergeCell ref="U169:V169"/>
    <mergeCell ref="W169:X169"/>
    <mergeCell ref="AC164:AD164"/>
    <mergeCell ref="AC166:AD166"/>
    <mergeCell ref="AC167:AD167"/>
    <mergeCell ref="AC168:AD168"/>
    <mergeCell ref="AC169:AD169"/>
    <mergeCell ref="AC170:AD170"/>
    <mergeCell ref="AC171:AD171"/>
    <mergeCell ref="AC172:AD172"/>
    <mergeCell ref="AC174:AD174"/>
    <mergeCell ref="AC175:AD175"/>
    <mergeCell ref="AC176:AD176"/>
    <mergeCell ref="AC177:AD177"/>
    <mergeCell ref="AC178:AD178"/>
    <mergeCell ref="AC179:AD179"/>
    <mergeCell ref="U202:V202"/>
    <mergeCell ref="U203:V203"/>
    <mergeCell ref="U204:V204"/>
    <mergeCell ref="U206:V206"/>
    <mergeCell ref="U207:V207"/>
    <mergeCell ref="U208:V208"/>
    <mergeCell ref="U195:V195"/>
    <mergeCell ref="U196:V196"/>
    <mergeCell ref="U197:V197"/>
    <mergeCell ref="U198:V198"/>
    <mergeCell ref="U199:V199"/>
    <mergeCell ref="U200:V200"/>
    <mergeCell ref="U201:V201"/>
    <mergeCell ref="U170:V170"/>
    <mergeCell ref="W170:X170"/>
    <mergeCell ref="W171:X171"/>
    <mergeCell ref="U172:V172"/>
    <mergeCell ref="W172:X172"/>
    <mergeCell ref="U174:V174"/>
    <mergeCell ref="W174:X174"/>
    <mergeCell ref="U175:V175"/>
    <mergeCell ref="W175:X175"/>
    <mergeCell ref="U176:V176"/>
    <mergeCell ref="W176:X176"/>
    <mergeCell ref="U177:V177"/>
    <mergeCell ref="W177:X177"/>
    <mergeCell ref="W178:X178"/>
    <mergeCell ref="U178:V178"/>
    <mergeCell ref="U179:V179"/>
    <mergeCell ref="U180:V180"/>
    <mergeCell ref="U182:V182"/>
    <mergeCell ref="U183:V183"/>
    <mergeCell ref="U184:V184"/>
    <mergeCell ref="U185:V185"/>
    <mergeCell ref="W179:X179"/>
    <mergeCell ref="W180:X180"/>
    <mergeCell ref="W182:X182"/>
    <mergeCell ref="W183:X183"/>
    <mergeCell ref="W184:X184"/>
    <mergeCell ref="W185:X185"/>
    <mergeCell ref="W186:X186"/>
    <mergeCell ref="U186:V186"/>
    <mergeCell ref="U188:V188"/>
    <mergeCell ref="U189:V189"/>
    <mergeCell ref="U190:V190"/>
    <mergeCell ref="U191:V191"/>
    <mergeCell ref="U193:V193"/>
    <mergeCell ref="U194:V194"/>
    <mergeCell ref="W188:X188"/>
    <mergeCell ref="W189:X189"/>
    <mergeCell ref="W190:X190"/>
    <mergeCell ref="W191:X191"/>
    <mergeCell ref="W194:X194"/>
    <mergeCell ref="W195:X195"/>
    <mergeCell ref="W196:X196"/>
    <mergeCell ref="W197:X197"/>
    <mergeCell ref="W198:X198"/>
    <mergeCell ref="W199:X199"/>
    <mergeCell ref="W200:X200"/>
    <mergeCell ref="W201:X201"/>
    <mergeCell ref="W202:X202"/>
    <mergeCell ref="W203:X203"/>
    <mergeCell ref="U230:V230"/>
    <mergeCell ref="U231:V231"/>
    <mergeCell ref="U232:V232"/>
    <mergeCell ref="U234:V234"/>
    <mergeCell ref="U235:V235"/>
    <mergeCell ref="U236:V236"/>
    <mergeCell ref="U238:V238"/>
    <mergeCell ref="U239:V239"/>
    <mergeCell ref="U240:V240"/>
    <mergeCell ref="U241:V241"/>
    <mergeCell ref="U242:V242"/>
    <mergeCell ref="U243:V243"/>
    <mergeCell ref="U244:V244"/>
    <mergeCell ref="U245:V245"/>
    <mergeCell ref="U255:V255"/>
    <mergeCell ref="U256:V256"/>
    <mergeCell ref="U257:V257"/>
    <mergeCell ref="U258:V258"/>
    <mergeCell ref="U259:V259"/>
    <mergeCell ref="U260:V260"/>
    <mergeCell ref="U262:V262"/>
    <mergeCell ref="U263:V263"/>
    <mergeCell ref="U264:V264"/>
    <mergeCell ref="U265:V265"/>
    <mergeCell ref="U266:V266"/>
    <mergeCell ref="U268:V268"/>
    <mergeCell ref="U269:V269"/>
    <mergeCell ref="U270:V270"/>
    <mergeCell ref="U271:V271"/>
    <mergeCell ref="U272:V272"/>
    <mergeCell ref="U274:V274"/>
    <mergeCell ref="U275:V275"/>
    <mergeCell ref="U276:V276"/>
    <mergeCell ref="U277:V277"/>
    <mergeCell ref="U278:V278"/>
    <mergeCell ref="U289:V289"/>
    <mergeCell ref="U290:V290"/>
    <mergeCell ref="U291:V291"/>
    <mergeCell ref="U292:V292"/>
    <mergeCell ref="U279:V279"/>
    <mergeCell ref="U280:V280"/>
    <mergeCell ref="U282:V282"/>
    <mergeCell ref="U283:V283"/>
    <mergeCell ref="U285:V285"/>
    <mergeCell ref="U286:V286"/>
    <mergeCell ref="U288:V288"/>
    <mergeCell ref="W204:X204"/>
    <mergeCell ref="W206:X206"/>
    <mergeCell ref="W207:X207"/>
    <mergeCell ref="W208:X208"/>
    <mergeCell ref="W209:X209"/>
    <mergeCell ref="U210:V210"/>
    <mergeCell ref="W210:X210"/>
    <mergeCell ref="U212:V212"/>
    <mergeCell ref="W212:X212"/>
    <mergeCell ref="U214:V214"/>
    <mergeCell ref="W214:X214"/>
    <mergeCell ref="U215:V215"/>
    <mergeCell ref="W215:X215"/>
    <mergeCell ref="W216:X216"/>
    <mergeCell ref="U216:V216"/>
    <mergeCell ref="U218:V218"/>
    <mergeCell ref="W218:X218"/>
    <mergeCell ref="U219:V219"/>
    <mergeCell ref="W219:X219"/>
    <mergeCell ref="W220:X220"/>
    <mergeCell ref="W222:X222"/>
    <mergeCell ref="U222:V222"/>
    <mergeCell ref="U223:V223"/>
    <mergeCell ref="U224:V224"/>
    <mergeCell ref="U225:V225"/>
    <mergeCell ref="U226:V226"/>
    <mergeCell ref="U227:V227"/>
    <mergeCell ref="U229:V229"/>
    <mergeCell ref="W231:X231"/>
    <mergeCell ref="W232:X232"/>
    <mergeCell ref="W234:X234"/>
    <mergeCell ref="W223:X223"/>
    <mergeCell ref="W224:X224"/>
    <mergeCell ref="W225:X225"/>
    <mergeCell ref="W226:X226"/>
    <mergeCell ref="W227:X227"/>
    <mergeCell ref="W229:X229"/>
    <mergeCell ref="W230:X230"/>
    <mergeCell ref="U247:V247"/>
    <mergeCell ref="U248:V248"/>
    <mergeCell ref="U249:V249"/>
    <mergeCell ref="U250:V250"/>
    <mergeCell ref="U251:V251"/>
    <mergeCell ref="U252:V252"/>
    <mergeCell ref="U254:V254"/>
    <mergeCell ref="AC27:AD27"/>
    <mergeCell ref="AC28:AD28"/>
    <mergeCell ref="AC16:AD16"/>
    <mergeCell ref="AC17:AD17"/>
    <mergeCell ref="AC18:AD18"/>
    <mergeCell ref="AC21:AD21"/>
    <mergeCell ref="AC22:AD22"/>
    <mergeCell ref="AC25:AD25"/>
    <mergeCell ref="AC26:AD26"/>
    <mergeCell ref="W2:X2"/>
    <mergeCell ref="AC2:AD2"/>
    <mergeCell ref="U3:V3"/>
    <mergeCell ref="W3:X3"/>
    <mergeCell ref="AC3:AD3"/>
    <mergeCell ref="W5:X5"/>
    <mergeCell ref="AC5:AD5"/>
    <mergeCell ref="AC7:AD7"/>
    <mergeCell ref="AC8:AD8"/>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W19:X19"/>
    <mergeCell ref="U21:V21"/>
    <mergeCell ref="W21:X21"/>
    <mergeCell ref="U22:V22"/>
    <mergeCell ref="W22:X22"/>
    <mergeCell ref="W23:X23"/>
    <mergeCell ref="U25:V25"/>
    <mergeCell ref="W25:X25"/>
    <mergeCell ref="U26:V26"/>
    <mergeCell ref="W26:X26"/>
    <mergeCell ref="U27:V27"/>
    <mergeCell ref="W27:X27"/>
    <mergeCell ref="U28:V28"/>
    <mergeCell ref="W28:X28"/>
    <mergeCell ref="U29:V29"/>
    <mergeCell ref="W29:X29"/>
    <mergeCell ref="AC29:AD29"/>
    <mergeCell ref="AC49:AD49"/>
    <mergeCell ref="AC50:AD50"/>
    <mergeCell ref="AC40:AD40"/>
    <mergeCell ref="AC41:AD41"/>
    <mergeCell ref="AC44:AD44"/>
    <mergeCell ref="AC45:AD45"/>
    <mergeCell ref="AC46:AD46"/>
    <mergeCell ref="AC47:AD47"/>
    <mergeCell ref="AC48:AD48"/>
    <mergeCell ref="AC59:AD59"/>
    <mergeCell ref="AC60:AD60"/>
    <mergeCell ref="AC52:AD52"/>
    <mergeCell ref="AC53:AD53"/>
    <mergeCell ref="AC54:AD54"/>
    <mergeCell ref="AC55:AD55"/>
    <mergeCell ref="AC56:AD56"/>
    <mergeCell ref="AC57:AD57"/>
    <mergeCell ref="AC58:AD58"/>
    <mergeCell ref="U30:V30"/>
    <mergeCell ref="W30:X30"/>
    <mergeCell ref="AC30:AD30"/>
    <mergeCell ref="U32:V32"/>
    <mergeCell ref="W32:X32"/>
    <mergeCell ref="U33:V33"/>
    <mergeCell ref="W33:X33"/>
    <mergeCell ref="U35:V35"/>
    <mergeCell ref="W35:X35"/>
    <mergeCell ref="U36:V36"/>
    <mergeCell ref="W36:X36"/>
    <mergeCell ref="U37:V37"/>
    <mergeCell ref="W37:X37"/>
    <mergeCell ref="W38:X38"/>
    <mergeCell ref="U38:V38"/>
    <mergeCell ref="U39:V39"/>
    <mergeCell ref="U40:V40"/>
    <mergeCell ref="U41:V41"/>
    <mergeCell ref="U44:V44"/>
    <mergeCell ref="U45:V45"/>
    <mergeCell ref="U46:V46"/>
    <mergeCell ref="W39:X39"/>
    <mergeCell ref="W40:X40"/>
    <mergeCell ref="W41:X41"/>
    <mergeCell ref="W44:X44"/>
    <mergeCell ref="W45:X45"/>
    <mergeCell ref="W46:X46"/>
    <mergeCell ref="W47:X47"/>
    <mergeCell ref="AC32:AD32"/>
    <mergeCell ref="AC33:AD33"/>
    <mergeCell ref="AC35:AD35"/>
    <mergeCell ref="AC36:AD36"/>
    <mergeCell ref="AC37:AD37"/>
    <mergeCell ref="AC38:AD38"/>
    <mergeCell ref="AC39:AD39"/>
    <mergeCell ref="W48:X48"/>
    <mergeCell ref="W49:X49"/>
    <mergeCell ref="W50:X50"/>
    <mergeCell ref="W52:X52"/>
    <mergeCell ref="W53:X53"/>
    <mergeCell ref="W54:X54"/>
    <mergeCell ref="W55:X55"/>
    <mergeCell ref="W56:X56"/>
    <mergeCell ref="W57:X57"/>
    <mergeCell ref="W58:X58"/>
    <mergeCell ref="W59:X59"/>
    <mergeCell ref="W60:X60"/>
    <mergeCell ref="W61:X61"/>
    <mergeCell ref="AC61:AD61"/>
    <mergeCell ref="U47:V47"/>
    <mergeCell ref="U48:V48"/>
    <mergeCell ref="U49:V49"/>
    <mergeCell ref="U50:V50"/>
    <mergeCell ref="U52:V52"/>
    <mergeCell ref="U53:V53"/>
    <mergeCell ref="U54:V54"/>
    <mergeCell ref="U55:V55"/>
    <mergeCell ref="U56:V56"/>
    <mergeCell ref="U57:V57"/>
    <mergeCell ref="U58:V58"/>
    <mergeCell ref="U59:V59"/>
    <mergeCell ref="U60:V60"/>
    <mergeCell ref="U61:V61"/>
    <mergeCell ref="U63:V63"/>
    <mergeCell ref="U64:V64"/>
    <mergeCell ref="U65:V65"/>
    <mergeCell ref="U66:V66"/>
    <mergeCell ref="U67:V67"/>
    <mergeCell ref="U69:V69"/>
    <mergeCell ref="U71:V71"/>
    <mergeCell ref="U72:V72"/>
    <mergeCell ref="U73:V73"/>
    <mergeCell ref="U74:V74"/>
    <mergeCell ref="U75:V75"/>
    <mergeCell ref="U76:V76"/>
    <mergeCell ref="U78:V78"/>
    <mergeCell ref="U80:V80"/>
    <mergeCell ref="U81:V81"/>
    <mergeCell ref="U83:V83"/>
    <mergeCell ref="U84:V84"/>
    <mergeCell ref="U85:V85"/>
    <mergeCell ref="U86:V86"/>
    <mergeCell ref="U87:V87"/>
    <mergeCell ref="U88:V88"/>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AC180:AD180"/>
    <mergeCell ref="AC182:AD182"/>
    <mergeCell ref="AC183:AD183"/>
    <mergeCell ref="AC184:AD184"/>
    <mergeCell ref="AC185:AD185"/>
    <mergeCell ref="AC186:AD186"/>
    <mergeCell ref="AC188:AD188"/>
    <mergeCell ref="I213:J213"/>
    <mergeCell ref="U213:V213"/>
    <mergeCell ref="W213:X213"/>
    <mergeCell ref="AC213:AD213"/>
    <mergeCell ref="AC189:AD189"/>
    <mergeCell ref="AC190:AD190"/>
    <mergeCell ref="I192:N192"/>
    <mergeCell ref="U192:V192"/>
    <mergeCell ref="W192:X192"/>
    <mergeCell ref="Z192:AA192"/>
    <mergeCell ref="AC192:AD192"/>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W19"/>
    <hyperlink r:id="rId21" ref="W20"/>
    <hyperlink r:id="rId22" ref="W21"/>
    <hyperlink r:id="rId23" ref="W22"/>
    <hyperlink r:id="rId24" ref="W23"/>
    <hyperlink r:id="rId25" ref="W24"/>
    <hyperlink r:id="rId26" ref="W25"/>
    <hyperlink r:id="rId27" ref="W26"/>
    <hyperlink r:id="rId28" ref="W27"/>
    <hyperlink r:id="rId29" ref="W28"/>
    <hyperlink r:id="rId30" ref="H29"/>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8"/>
    <hyperlink r:id="rId81" ref="W79"/>
    <hyperlink r:id="rId82" ref="W80"/>
    <hyperlink r:id="rId83" ref="W81"/>
    <hyperlink r:id="rId84" ref="W82"/>
    <hyperlink r:id="rId85" ref="W83"/>
    <hyperlink r:id="rId86" ref="W84"/>
    <hyperlink r:id="rId87" ref="W85"/>
    <hyperlink r:id="rId88" ref="W86"/>
    <hyperlink r:id="rId89" ref="W87"/>
    <hyperlink r:id="rId90" ref="W88"/>
    <hyperlink r:id="rId91" ref="W89"/>
    <hyperlink r:id="rId92" ref="W90"/>
    <hyperlink r:id="rId93" ref="W91"/>
    <hyperlink r:id="rId94" ref="W92"/>
    <hyperlink r:id="rId95" ref="W93"/>
    <hyperlink r:id="rId96" ref="W94"/>
    <hyperlink r:id="rId97" ref="W95"/>
    <hyperlink r:id="rId98" ref="W96"/>
    <hyperlink r:id="rId99" ref="W97"/>
    <hyperlink r:id="rId100" ref="W98"/>
    <hyperlink r:id="rId101" ref="W99"/>
    <hyperlink r:id="rId102" ref="W100"/>
    <hyperlink r:id="rId103" ref="W101"/>
    <hyperlink r:id="rId104" ref="W102"/>
    <hyperlink r:id="rId105" ref="W103"/>
    <hyperlink r:id="rId106" ref="W104"/>
    <hyperlink r:id="rId107" ref="W105"/>
    <hyperlink r:id="rId108" ref="W106"/>
    <hyperlink r:id="rId109" ref="W107"/>
    <hyperlink r:id="rId110" ref="W108"/>
    <hyperlink r:id="rId111" ref="W110"/>
    <hyperlink r:id="rId112" ref="W111"/>
    <hyperlink r:id="rId113" ref="W112"/>
    <hyperlink r:id="rId114" ref="W113"/>
    <hyperlink r:id="rId115" ref="W114"/>
    <hyperlink r:id="rId116" ref="W115"/>
    <hyperlink r:id="rId117" ref="W116"/>
    <hyperlink r:id="rId118" ref="W117"/>
    <hyperlink r:id="rId119" ref="W118"/>
    <hyperlink r:id="rId120" ref="W119"/>
    <hyperlink r:id="rId121" ref="W120"/>
    <hyperlink r:id="rId122" ref="W121"/>
    <hyperlink r:id="rId123" ref="W122"/>
    <hyperlink r:id="rId124" ref="W123"/>
    <hyperlink r:id="rId125" ref="W124"/>
    <hyperlink r:id="rId126" ref="W125"/>
    <hyperlink r:id="rId127" ref="W126"/>
    <hyperlink r:id="rId128" ref="W127"/>
    <hyperlink r:id="rId129" ref="W128"/>
    <hyperlink r:id="rId130" ref="W129"/>
    <hyperlink r:id="rId131" ref="W130"/>
    <hyperlink r:id="rId132" ref="W131"/>
    <hyperlink r:id="rId133" ref="W132"/>
    <hyperlink r:id="rId134" ref="W133"/>
    <hyperlink r:id="rId135" ref="W134"/>
    <hyperlink r:id="rId136" ref="W135"/>
    <hyperlink r:id="rId137" ref="W136"/>
    <hyperlink r:id="rId138" ref="W137"/>
    <hyperlink r:id="rId139" ref="W138"/>
    <hyperlink r:id="rId140" ref="W139"/>
    <hyperlink r:id="rId141" ref="W140"/>
    <hyperlink r:id="rId142" ref="W141"/>
    <hyperlink r:id="rId143" ref="W142"/>
    <hyperlink r:id="rId144" ref="W143"/>
    <hyperlink r:id="rId145" ref="W144"/>
    <hyperlink r:id="rId146" ref="W145"/>
    <hyperlink r:id="rId147" ref="W146"/>
    <hyperlink r:id="rId148" ref="W147"/>
    <hyperlink r:id="rId149" ref="W148"/>
    <hyperlink r:id="rId150" ref="W149"/>
    <hyperlink r:id="rId151" ref="W150"/>
    <hyperlink r:id="rId152" ref="W151"/>
    <hyperlink r:id="rId153" ref="W152"/>
    <hyperlink r:id="rId154" ref="W153"/>
    <hyperlink r:id="rId155" ref="W154"/>
    <hyperlink r:id="rId156" ref="W155"/>
    <hyperlink r:id="rId157" ref="W156"/>
    <hyperlink r:id="rId158" ref="W157"/>
    <hyperlink r:id="rId159" ref="W158"/>
    <hyperlink r:id="rId160" ref="W159"/>
    <hyperlink r:id="rId161" ref="W160"/>
    <hyperlink r:id="rId162" ref="W162"/>
    <hyperlink r:id="rId163" ref="W163"/>
    <hyperlink r:id="rId164" ref="W164"/>
    <hyperlink r:id="rId165" ref="W165"/>
    <hyperlink r:id="rId166" ref="W166"/>
    <hyperlink r:id="rId167" ref="W167"/>
    <hyperlink r:id="rId168" ref="W168"/>
    <hyperlink r:id="rId169" ref="W169"/>
    <hyperlink r:id="rId170" ref="W170"/>
    <hyperlink r:id="rId171" ref="W171"/>
    <hyperlink r:id="rId172" ref="W172"/>
    <hyperlink r:id="rId173" ref="W173"/>
    <hyperlink r:id="rId174" ref="W174"/>
    <hyperlink r:id="rId175" ref="W175"/>
    <hyperlink r:id="rId176" ref="W176"/>
    <hyperlink r:id="rId177" ref="W177"/>
    <hyperlink r:id="rId178" ref="W178"/>
    <hyperlink r:id="rId179" ref="W179"/>
    <hyperlink r:id="rId180" ref="W180"/>
    <hyperlink r:id="rId181" ref="W181"/>
    <hyperlink r:id="rId182" ref="W182"/>
    <hyperlink r:id="rId183" ref="W183"/>
    <hyperlink r:id="rId184" ref="W184"/>
    <hyperlink r:id="rId185" ref="W185"/>
    <hyperlink r:id="rId186" ref="W186"/>
    <hyperlink r:id="rId187" ref="W187"/>
    <hyperlink r:id="rId188" ref="W188"/>
    <hyperlink r:id="rId189" ref="W189"/>
    <hyperlink r:id="rId190" ref="W190"/>
    <hyperlink r:id="rId191" ref="W191"/>
    <hyperlink r:id="rId192" ref="W192"/>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0"/>
    <hyperlink r:id="rId240" ref="W241"/>
    <hyperlink r:id="rId241" ref="W242"/>
    <hyperlink r:id="rId242" ref="W243"/>
    <hyperlink r:id="rId243" ref="W244"/>
    <hyperlink r:id="rId244" ref="W245"/>
    <hyperlink r:id="rId245" ref="W246"/>
    <hyperlink r:id="rId246" ref="W247"/>
    <hyperlink r:id="rId247" ref="W248"/>
    <hyperlink r:id="rId248" ref="W249"/>
    <hyperlink r:id="rId249" ref="W250"/>
    <hyperlink r:id="rId250" ref="W251"/>
    <hyperlink r:id="rId251" ref="W252"/>
    <hyperlink r:id="rId252" ref="W253"/>
    <hyperlink r:id="rId253" ref="W254"/>
    <hyperlink r:id="rId254" ref="W255"/>
    <hyperlink r:id="rId255" ref="W256"/>
    <hyperlink r:id="rId256" ref="W257"/>
    <hyperlink r:id="rId257" ref="W258"/>
    <hyperlink r:id="rId258" ref="W259"/>
    <hyperlink r:id="rId259" ref="W260"/>
    <hyperlink r:id="rId260" ref="W261"/>
    <hyperlink r:id="rId261" ref="W262"/>
    <hyperlink r:id="rId262" ref="W263"/>
    <hyperlink r:id="rId263" ref="W264"/>
    <hyperlink r:id="rId264" ref="W265"/>
    <hyperlink r:id="rId265" ref="W266"/>
    <hyperlink r:id="rId266" ref="W267"/>
    <hyperlink r:id="rId267" ref="W268"/>
    <hyperlink r:id="rId268" ref="W269"/>
    <hyperlink r:id="rId269" ref="W270"/>
    <hyperlink r:id="rId270" ref="W271"/>
    <hyperlink r:id="rId271" ref="W272"/>
    <hyperlink r:id="rId272" ref="W273"/>
    <hyperlink r:id="rId273" ref="W274"/>
    <hyperlink r:id="rId274" ref="W275"/>
    <hyperlink r:id="rId275" ref="W276"/>
    <hyperlink r:id="rId276" ref="W277"/>
    <hyperlink r:id="rId277" ref="W278"/>
    <hyperlink r:id="rId278" ref="W279"/>
    <hyperlink r:id="rId279" ref="W280"/>
    <hyperlink r:id="rId280" ref="W281"/>
    <hyperlink r:id="rId281" ref="W282"/>
    <hyperlink r:id="rId282" ref="W283"/>
    <hyperlink r:id="rId283" ref="W284"/>
    <hyperlink r:id="rId284" ref="W285"/>
    <hyperlink r:id="rId285" ref="W286"/>
    <hyperlink r:id="rId286" ref="W287"/>
    <hyperlink r:id="rId287" ref="W288"/>
    <hyperlink r:id="rId288" ref="W289"/>
    <hyperlink r:id="rId289" ref="W290"/>
    <hyperlink r:id="rId290" ref="W291"/>
    <hyperlink r:id="rId291" ref="W292"/>
    <hyperlink r:id="rId292" ref="W294"/>
    <hyperlink r:id="rId293" ref="W295"/>
    <hyperlink r:id="rId294" ref="W296"/>
  </hyperlinks>
  <drawing r:id="rId295"/>
  <legacyDrawing r:id="rId29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 t="s">
        <v>2787</v>
      </c>
      <c r="B2" s="40" t="s">
        <v>2788</v>
      </c>
      <c r="C2" s="86" t="s">
        <v>2789</v>
      </c>
    </row>
    <row r="4">
      <c r="A4" s="40" t="s">
        <v>2790</v>
      </c>
      <c r="B4" s="40" t="s">
        <v>2791</v>
      </c>
      <c r="C4" s="86" t="s">
        <v>2792</v>
      </c>
    </row>
    <row r="6">
      <c r="A6" s="40" t="s">
        <v>2793</v>
      </c>
      <c r="B6" s="40" t="s">
        <v>2794</v>
      </c>
      <c r="C6" s="86" t="s">
        <v>2795</v>
      </c>
    </row>
    <row r="12">
      <c r="A12" s="40" t="s">
        <v>2796</v>
      </c>
    </row>
    <row r="14">
      <c r="A14" s="87"/>
      <c r="B14" s="88" t="s">
        <v>16</v>
      </c>
      <c r="C14" s="88" t="s">
        <v>967</v>
      </c>
      <c r="D14" s="88" t="s">
        <v>968</v>
      </c>
      <c r="E14" s="88" t="s">
        <v>17</v>
      </c>
      <c r="F14" s="88" t="s">
        <v>972</v>
      </c>
      <c r="G14" s="88" t="s">
        <v>973</v>
      </c>
      <c r="H14" s="88" t="s">
        <v>974</v>
      </c>
      <c r="I14" s="88" t="s">
        <v>975</v>
      </c>
      <c r="J14" s="88" t="s">
        <v>976</v>
      </c>
      <c r="K14" s="88" t="s">
        <v>977</v>
      </c>
      <c r="L14" s="88" t="s">
        <v>978</v>
      </c>
      <c r="M14" s="89" t="s">
        <v>979</v>
      </c>
      <c r="N14" s="88" t="s">
        <v>980</v>
      </c>
      <c r="O14" s="88" t="s">
        <v>981</v>
      </c>
      <c r="P14" s="88" t="s">
        <v>982</v>
      </c>
      <c r="Q14" s="88" t="s">
        <v>983</v>
      </c>
      <c r="R14" s="88" t="s">
        <v>984</v>
      </c>
      <c r="S14" s="88" t="s">
        <v>985</v>
      </c>
      <c r="T14" s="88" t="s">
        <v>986</v>
      </c>
      <c r="U14" s="88" t="s">
        <v>987</v>
      </c>
      <c r="V14" s="88" t="s">
        <v>988</v>
      </c>
      <c r="W14" s="88" t="s">
        <v>989</v>
      </c>
      <c r="X14" s="88" t="s">
        <v>990</v>
      </c>
      <c r="Y14" s="88" t="s">
        <v>991</v>
      </c>
      <c r="Z14" s="88" t="s">
        <v>992</v>
      </c>
      <c r="AA14" s="88" t="s">
        <v>993</v>
      </c>
      <c r="AB14" s="90"/>
      <c r="AC14" s="90"/>
    </row>
    <row r="15">
      <c r="A15" s="91"/>
      <c r="B15" s="92" t="s">
        <v>2797</v>
      </c>
      <c r="C15" s="93"/>
      <c r="D15" s="94" t="s">
        <v>2798</v>
      </c>
      <c r="E15" s="95">
        <v>2012.0</v>
      </c>
      <c r="F15" s="94" t="s">
        <v>998</v>
      </c>
      <c r="G15" s="95">
        <v>2.0</v>
      </c>
      <c r="H15" s="95">
        <v>5.0</v>
      </c>
      <c r="I15" s="93"/>
      <c r="J15" s="93"/>
      <c r="K15" s="93"/>
      <c r="L15" s="93"/>
      <c r="M15" s="91"/>
      <c r="N15" s="91"/>
      <c r="O15" s="91"/>
      <c r="P15" s="91"/>
      <c r="Q15" s="91"/>
      <c r="R15" s="96" t="s">
        <v>2799</v>
      </c>
      <c r="U15" s="91"/>
      <c r="V15" s="91"/>
      <c r="W15" s="91"/>
      <c r="X15" s="91"/>
      <c r="Y15" s="91"/>
      <c r="Z15" s="91"/>
      <c r="AA15" s="91"/>
      <c r="AB15" s="91"/>
      <c r="AC15" s="91"/>
    </row>
    <row r="16">
      <c r="A16" s="91"/>
      <c r="B16" s="97" t="s">
        <v>2800</v>
      </c>
      <c r="C16" s="98"/>
      <c r="D16" s="99" t="s">
        <v>2801</v>
      </c>
      <c r="E16" s="100">
        <v>2009.0</v>
      </c>
      <c r="F16" s="99" t="s">
        <v>2802</v>
      </c>
      <c r="G16" s="100">
        <v>74.0</v>
      </c>
      <c r="H16" s="100">
        <v>186.0</v>
      </c>
      <c r="I16" s="98"/>
      <c r="J16" s="100">
        <v>49454.0</v>
      </c>
      <c r="K16" s="100">
        <v>49789.0</v>
      </c>
      <c r="L16" s="98"/>
      <c r="M16" s="91"/>
      <c r="N16" s="91"/>
      <c r="O16" s="91"/>
      <c r="P16" s="91"/>
      <c r="Q16" s="91"/>
      <c r="R16" s="91"/>
      <c r="S16" s="91"/>
      <c r="T16" s="91"/>
      <c r="U16" s="91"/>
      <c r="V16" s="91"/>
      <c r="W16" s="91"/>
      <c r="X16" s="91"/>
      <c r="Y16" s="91"/>
      <c r="Z16" s="91"/>
      <c r="AA16" s="91"/>
      <c r="AB16" s="91"/>
      <c r="AC16" s="91"/>
    </row>
    <row r="17">
      <c r="A17" s="91"/>
      <c r="B17" s="97" t="s">
        <v>466</v>
      </c>
      <c r="C17" s="98"/>
      <c r="D17" s="99" t="s">
        <v>2803</v>
      </c>
      <c r="E17" s="100">
        <v>2006.0</v>
      </c>
      <c r="F17" s="99" t="s">
        <v>2804</v>
      </c>
      <c r="G17" s="100">
        <v>6.0</v>
      </c>
      <c r="H17" s="100">
        <v>1.0</v>
      </c>
      <c r="I17" s="98"/>
      <c r="J17" s="100">
        <v>19.0</v>
      </c>
      <c r="K17" s="100">
        <v>56.0</v>
      </c>
      <c r="L17" s="98"/>
      <c r="M17" s="91"/>
      <c r="N17" s="91"/>
      <c r="O17" s="91"/>
      <c r="P17" s="91"/>
      <c r="Q17" s="91"/>
      <c r="R17" s="101" t="s">
        <v>2805</v>
      </c>
      <c r="T17" s="91"/>
      <c r="U17" s="91"/>
      <c r="V17" s="91"/>
      <c r="W17" s="91"/>
      <c r="X17" s="91"/>
      <c r="Y17" s="91"/>
      <c r="Z17" s="91"/>
      <c r="AA17" s="91"/>
      <c r="AB17" s="91"/>
      <c r="AC17" s="91"/>
    </row>
    <row r="18">
      <c r="A18" s="91"/>
      <c r="B18" s="97" t="s">
        <v>466</v>
      </c>
      <c r="C18" s="98"/>
      <c r="D18" s="99" t="s">
        <v>2806</v>
      </c>
      <c r="E18" s="100">
        <v>2008.0</v>
      </c>
      <c r="F18" s="99" t="s">
        <v>2804</v>
      </c>
      <c r="G18" s="100">
        <v>8.0</v>
      </c>
      <c r="H18" s="100">
        <v>1.0</v>
      </c>
      <c r="I18" s="98"/>
      <c r="J18" s="100">
        <v>107.0</v>
      </c>
      <c r="K18" s="100">
        <v>122.0</v>
      </c>
      <c r="L18" s="98"/>
      <c r="M18" s="91"/>
      <c r="N18" s="91"/>
      <c r="O18" s="91"/>
      <c r="P18" s="91"/>
      <c r="Q18" s="91"/>
      <c r="R18" s="101" t="s">
        <v>2805</v>
      </c>
      <c r="T18" s="91"/>
      <c r="U18" s="91"/>
      <c r="V18" s="91"/>
      <c r="W18" s="91"/>
      <c r="X18" s="91"/>
      <c r="Y18" s="91"/>
      <c r="Z18" s="91"/>
      <c r="AA18" s="91"/>
      <c r="AB18" s="91"/>
      <c r="AC18" s="91"/>
    </row>
    <row r="19">
      <c r="A19" s="91"/>
      <c r="B19" s="97" t="s">
        <v>2807</v>
      </c>
      <c r="C19" s="98"/>
      <c r="D19" s="99" t="s">
        <v>2808</v>
      </c>
      <c r="E19" s="100">
        <v>2004.0</v>
      </c>
      <c r="F19" s="99" t="s">
        <v>2809</v>
      </c>
      <c r="G19" s="100">
        <v>3.0</v>
      </c>
      <c r="H19" s="98"/>
      <c r="I19" s="98"/>
      <c r="J19" s="100">
        <v>99.0</v>
      </c>
      <c r="K19" s="100">
        <v>114.0</v>
      </c>
      <c r="L19" s="98"/>
      <c r="M19" s="91"/>
      <c r="N19" s="91"/>
      <c r="O19" s="91"/>
      <c r="P19" s="91"/>
      <c r="Q19" s="91"/>
      <c r="R19" s="101" t="s">
        <v>2810</v>
      </c>
      <c r="U19" s="91"/>
      <c r="V19" s="91"/>
      <c r="W19" s="91"/>
      <c r="X19" s="91"/>
      <c r="Y19" s="91"/>
      <c r="Z19" s="91"/>
      <c r="AA19" s="91"/>
      <c r="AB19" s="91"/>
      <c r="AC19" s="91"/>
    </row>
    <row r="20">
      <c r="A20" s="91"/>
      <c r="B20" s="97" t="s">
        <v>2811</v>
      </c>
      <c r="C20" s="98"/>
      <c r="D20" s="99" t="s">
        <v>2812</v>
      </c>
      <c r="E20" s="100">
        <v>2009.0</v>
      </c>
      <c r="F20" s="99" t="s">
        <v>2813</v>
      </c>
      <c r="G20" s="100">
        <v>39.0</v>
      </c>
      <c r="H20" s="98"/>
      <c r="I20" s="98"/>
      <c r="J20" s="100">
        <v>87.0</v>
      </c>
      <c r="K20" s="100">
        <v>97.0</v>
      </c>
      <c r="L20" s="98"/>
      <c r="M20" s="91"/>
      <c r="N20" s="91"/>
      <c r="O20" s="91"/>
      <c r="P20" s="91"/>
      <c r="Q20" s="91"/>
      <c r="R20" s="96" t="s">
        <v>2814</v>
      </c>
      <c r="U20" s="91"/>
      <c r="V20" s="91"/>
      <c r="W20" s="91"/>
      <c r="X20" s="91"/>
      <c r="Y20" s="91"/>
      <c r="Z20" s="91"/>
      <c r="AA20" s="91"/>
      <c r="AB20" s="91"/>
      <c r="AC20" s="91"/>
    </row>
    <row r="21">
      <c r="A21" s="91"/>
      <c r="B21" s="97" t="s">
        <v>2815</v>
      </c>
      <c r="C21" s="98"/>
      <c r="D21" s="99" t="s">
        <v>2816</v>
      </c>
      <c r="E21" s="100">
        <v>2010.0</v>
      </c>
      <c r="F21" s="99" t="s">
        <v>2741</v>
      </c>
      <c r="G21" s="100">
        <v>53.0</v>
      </c>
      <c r="H21" s="100">
        <v>3.0</v>
      </c>
      <c r="I21" s="98"/>
      <c r="J21" s="100">
        <v>371.0</v>
      </c>
      <c r="K21" s="100">
        <v>384.0</v>
      </c>
      <c r="L21" s="98"/>
      <c r="M21" s="91"/>
      <c r="N21" s="91"/>
      <c r="O21" s="91"/>
      <c r="P21" s="91"/>
      <c r="Q21" s="91"/>
      <c r="R21" s="96" t="s">
        <v>2817</v>
      </c>
      <c r="V21" s="91"/>
      <c r="W21" s="91"/>
      <c r="X21" s="91"/>
      <c r="Y21" s="91"/>
      <c r="Z21" s="91"/>
      <c r="AA21" s="91"/>
      <c r="AB21" s="91"/>
      <c r="AC21" s="91"/>
    </row>
    <row r="22">
      <c r="A22" s="91"/>
      <c r="B22" s="97" t="s">
        <v>2818</v>
      </c>
      <c r="C22" s="98"/>
      <c r="D22" s="99" t="s">
        <v>2819</v>
      </c>
      <c r="E22" s="100">
        <v>2003.0</v>
      </c>
      <c r="F22" s="99" t="s">
        <v>1038</v>
      </c>
      <c r="G22" s="100">
        <v>46.0</v>
      </c>
      <c r="H22" s="100">
        <v>1.0</v>
      </c>
      <c r="I22" s="98"/>
      <c r="J22" s="100">
        <v>52.0</v>
      </c>
      <c r="K22" s="100">
        <v>71.0</v>
      </c>
      <c r="L22" s="98"/>
      <c r="M22" s="91"/>
      <c r="N22" s="91"/>
      <c r="O22" s="91"/>
      <c r="P22" s="91"/>
      <c r="Q22" s="91"/>
      <c r="R22" s="96" t="s">
        <v>2820</v>
      </c>
      <c r="V22" s="91"/>
      <c r="W22" s="91"/>
      <c r="X22" s="91"/>
      <c r="Y22" s="91"/>
      <c r="Z22" s="91"/>
      <c r="AA22" s="91"/>
      <c r="AB22" s="91"/>
      <c r="AC22" s="91"/>
    </row>
    <row r="23">
      <c r="A23" s="91"/>
      <c r="B23" s="97" t="s">
        <v>2821</v>
      </c>
      <c r="C23" s="98"/>
      <c r="D23" s="99" t="s">
        <v>2822</v>
      </c>
      <c r="E23" s="100">
        <v>2010.0</v>
      </c>
      <c r="F23" s="99" t="s">
        <v>1168</v>
      </c>
      <c r="G23" s="100">
        <v>107.0</v>
      </c>
      <c r="H23" s="98"/>
      <c r="I23" s="98"/>
      <c r="J23" s="100">
        <v>11721.0</v>
      </c>
      <c r="K23" s="100">
        <v>11726.0</v>
      </c>
      <c r="L23" s="98"/>
      <c r="M23" s="91"/>
      <c r="N23" s="91"/>
      <c r="O23" s="91"/>
      <c r="P23" s="91"/>
      <c r="Q23" s="91"/>
      <c r="R23" s="96" t="s">
        <v>2823</v>
      </c>
      <c r="V23" s="91"/>
      <c r="W23" s="91"/>
      <c r="X23" s="91"/>
      <c r="Y23" s="91"/>
      <c r="Z23" s="91"/>
      <c r="AA23" s="91"/>
      <c r="AB23" s="91"/>
      <c r="AC23" s="91"/>
    </row>
    <row r="24">
      <c r="A24" s="91"/>
      <c r="B24" s="97" t="s">
        <v>2824</v>
      </c>
      <c r="C24" s="98"/>
      <c r="D24" s="99" t="s">
        <v>2825</v>
      </c>
      <c r="E24" s="100">
        <v>2005.0</v>
      </c>
      <c r="F24" s="99" t="s">
        <v>2826</v>
      </c>
      <c r="G24" s="100">
        <v>10.0</v>
      </c>
      <c r="H24" s="100">
        <v>5.0</v>
      </c>
      <c r="I24" s="98"/>
      <c r="J24" s="100">
        <v>615.0</v>
      </c>
      <c r="K24" s="100">
        <v>629.0</v>
      </c>
      <c r="L24" s="98"/>
      <c r="M24" s="91"/>
      <c r="N24" s="91"/>
      <c r="O24" s="91"/>
      <c r="P24" s="91"/>
      <c r="Q24" s="91"/>
      <c r="R24" s="101" t="s">
        <v>2827</v>
      </c>
      <c r="U24" s="91"/>
      <c r="V24" s="91"/>
      <c r="W24" s="91"/>
      <c r="X24" s="91"/>
      <c r="Y24" s="91"/>
      <c r="Z24" s="91"/>
      <c r="AA24" s="91"/>
      <c r="AB24" s="91"/>
      <c r="AC24" s="91"/>
    </row>
    <row r="26">
      <c r="A26" s="40" t="s">
        <v>2828</v>
      </c>
    </row>
    <row r="27">
      <c r="B27" s="40" t="s">
        <v>2829</v>
      </c>
      <c r="J27" s="102" t="s">
        <v>2830</v>
      </c>
      <c r="K27" s="38" t="str">
        <f>MATCH(MID(J27, 17, 1000), 'Paper Tracking'!U:U, 0)</f>
        <v>#N/A</v>
      </c>
    </row>
    <row r="28">
      <c r="B28" s="40" t="s">
        <v>2831</v>
      </c>
      <c r="J28" s="86" t="s">
        <v>2832</v>
      </c>
      <c r="K28" s="38">
        <f>MATCH(MID(J28, 17, 1000), 'Paper Tracking'!U:U, 0)</f>
        <v>53</v>
      </c>
    </row>
    <row r="29">
      <c r="B29" s="40" t="s">
        <v>2833</v>
      </c>
      <c r="J29" s="86" t="s">
        <v>2834</v>
      </c>
      <c r="K29" s="38">
        <f>MATCH(MID(J29, 17, 1000), 'Paper Tracking'!U:U, 0)</f>
        <v>42</v>
      </c>
    </row>
    <row r="30">
      <c r="B30" s="40" t="s">
        <v>2835</v>
      </c>
      <c r="J30" s="86" t="s">
        <v>2836</v>
      </c>
      <c r="K30" s="38">
        <f>MATCH(MID(J30, 17, 1000), 'Paper Tracking'!U:U, 0)</f>
        <v>158</v>
      </c>
    </row>
    <row r="31">
      <c r="B31" s="40" t="s">
        <v>2837</v>
      </c>
      <c r="J31" s="86" t="s">
        <v>2838</v>
      </c>
      <c r="K31" s="38">
        <f>MATCH(MID(J31, 17, 1000), 'Paper Tracking'!U:U, 0)</f>
        <v>128</v>
      </c>
    </row>
    <row r="32">
      <c r="B32" s="40" t="s">
        <v>2839</v>
      </c>
      <c r="J32" s="86" t="s">
        <v>2840</v>
      </c>
      <c r="K32" s="38">
        <f>MATCH(MID(J32, 17, 1000), 'Paper Tracking'!U:U, 0)</f>
        <v>286</v>
      </c>
    </row>
    <row r="33">
      <c r="B33" s="40" t="s">
        <v>2841</v>
      </c>
      <c r="J33" s="86" t="s">
        <v>2842</v>
      </c>
      <c r="K33" s="38" t="str">
        <f>MATCH(MID(J33, 17, 1000), 'Paper Tracking'!U:U, 0)</f>
        <v>#N/A</v>
      </c>
    </row>
    <row r="34">
      <c r="B34" s="40" t="s">
        <v>2843</v>
      </c>
      <c r="J34" s="86" t="s">
        <v>2844</v>
      </c>
      <c r="K34" s="38" t="str">
        <f>MATCH(MID(J34, 17, 1000), 'Paper Tracking'!U:U, 0)</f>
        <v>#N/A</v>
      </c>
    </row>
    <row r="35">
      <c r="B35" s="40" t="s">
        <v>2845</v>
      </c>
      <c r="K35" s="40" t="s">
        <v>2846</v>
      </c>
    </row>
    <row r="36">
      <c r="B36" s="40" t="s">
        <v>2847</v>
      </c>
      <c r="K36" s="40" t="s">
        <v>2846</v>
      </c>
    </row>
    <row r="37">
      <c r="B37" s="40" t="s">
        <v>2848</v>
      </c>
      <c r="J37" s="86" t="s">
        <v>2849</v>
      </c>
      <c r="K37" s="38" t="str">
        <f>MATCH(MID(J37, 17, 1000), 'Paper Tracking'!U:U, 0)</f>
        <v>#N/A</v>
      </c>
    </row>
    <row r="38">
      <c r="B38" s="40" t="s">
        <v>2850</v>
      </c>
      <c r="K38" s="40" t="s">
        <v>2846</v>
      </c>
    </row>
    <row r="39">
      <c r="B39" s="40" t="s">
        <v>2851</v>
      </c>
      <c r="K39" s="40" t="s">
        <v>2846</v>
      </c>
    </row>
    <row r="40">
      <c r="B40" s="40" t="s">
        <v>2852</v>
      </c>
      <c r="J40" s="86" t="s">
        <v>2853</v>
      </c>
      <c r="K40" s="38" t="str">
        <f>MATCH(MID(J40, 17, 1000), 'Paper Tracking'!U:U, 0)</f>
        <v>#N/A</v>
      </c>
    </row>
    <row r="41">
      <c r="B41" s="40" t="s">
        <v>2854</v>
      </c>
      <c r="J41" s="86" t="s">
        <v>2855</v>
      </c>
      <c r="K41" s="38" t="str">
        <f>MATCH(MID(J41, 17, 1000), 'Paper Tracking'!U:U, 0)</f>
        <v>#N/A</v>
      </c>
    </row>
    <row r="42">
      <c r="B42" s="40" t="s">
        <v>2856</v>
      </c>
      <c r="K42" s="40" t="s">
        <v>2846</v>
      </c>
    </row>
    <row r="43">
      <c r="B43" s="40" t="s">
        <v>2857</v>
      </c>
      <c r="J43" s="86" t="s">
        <v>2858</v>
      </c>
      <c r="K43" s="38" t="str">
        <f>MATCH(MID(J43, 17, 1000), 'Paper Tracking'!U:U, 0)</f>
        <v>#N/A</v>
      </c>
    </row>
    <row r="44">
      <c r="B44" s="40" t="s">
        <v>2859</v>
      </c>
      <c r="J44" s="86" t="s">
        <v>2830</v>
      </c>
      <c r="K44" s="38" t="str">
        <f>MATCH(MID(J44, 17, 1000), 'Paper Tracking'!U:U, 0)</f>
        <v>#N/A</v>
      </c>
    </row>
    <row r="45">
      <c r="B45" s="40" t="s">
        <v>2860</v>
      </c>
      <c r="J45" s="86" t="s">
        <v>2861</v>
      </c>
      <c r="K45" s="38" t="str">
        <f>MATCH(MID(J45, 17, 1000), 'Paper Tracking'!U:U, 0)</f>
        <v>#N/A</v>
      </c>
    </row>
    <row r="46">
      <c r="B46" s="40" t="s">
        <v>2862</v>
      </c>
      <c r="J46" s="86" t="s">
        <v>2863</v>
      </c>
      <c r="K46" s="38">
        <f>MATCH(MID(J46, 17, 1000), 'Paper Tracking'!U:U, 0)</f>
        <v>76</v>
      </c>
    </row>
    <row r="47">
      <c r="B47" s="40" t="s">
        <v>2864</v>
      </c>
      <c r="J47" s="86" t="s">
        <v>2865</v>
      </c>
      <c r="K47" s="38" t="str">
        <f>MATCH(MID(J47, 17, 1000), 'Paper Tracking'!U:U, 0)</f>
        <v>#N/A</v>
      </c>
    </row>
    <row r="48">
      <c r="B48" s="40" t="s">
        <v>2866</v>
      </c>
      <c r="J48" s="86" t="s">
        <v>2867</v>
      </c>
      <c r="K48" s="38" t="str">
        <f>MATCH(MID(J48, 17, 1000), 'Paper Tracking'!U:U, 0)</f>
        <v>#N/A</v>
      </c>
    </row>
    <row r="49">
      <c r="B49" s="40" t="s">
        <v>2868</v>
      </c>
      <c r="J49" s="86" t="s">
        <v>2869</v>
      </c>
      <c r="K49" s="38" t="str">
        <f>MATCH(MID(J49, 17, 1000), 'Paper Tracking'!U:U, 0)</f>
        <v>#N/A</v>
      </c>
    </row>
    <row r="50">
      <c r="B50" s="40" t="s">
        <v>2870</v>
      </c>
      <c r="K50" s="40" t="s">
        <v>2846</v>
      </c>
    </row>
    <row r="51">
      <c r="B51" s="40" t="s">
        <v>2871</v>
      </c>
      <c r="J51" s="86" t="s">
        <v>2872</v>
      </c>
      <c r="K51" s="38">
        <f>MATCH(MID(J51, 17, 1000), 'Paper Tracking'!U:U, 0)</f>
        <v>75</v>
      </c>
    </row>
    <row r="52">
      <c r="B52" s="40" t="s">
        <v>2873</v>
      </c>
      <c r="K52" s="40" t="s">
        <v>2846</v>
      </c>
    </row>
    <row r="53">
      <c r="B53" s="40" t="s">
        <v>2874</v>
      </c>
      <c r="J53" s="86" t="s">
        <v>2875</v>
      </c>
      <c r="K53" s="38" t="str">
        <f>MATCH(MID(J53, 17, 1000), 'Paper Tracking'!U:U, 0)</f>
        <v>#N/A</v>
      </c>
    </row>
    <row r="54">
      <c r="B54" s="40" t="s">
        <v>2876</v>
      </c>
      <c r="J54" s="86" t="s">
        <v>2877</v>
      </c>
      <c r="K54" s="38" t="str">
        <f>MATCH(MID(J54, 17, 1000), 'Paper Tracking'!U:U, 0)</f>
        <v>#N/A</v>
      </c>
    </row>
    <row r="55">
      <c r="B55" s="40" t="s">
        <v>2878</v>
      </c>
      <c r="J55" s="86" t="s">
        <v>2879</v>
      </c>
      <c r="K55" s="38" t="str">
        <f>MATCH(MID(J55, 17, 1000), 'Paper Tracking'!U:U, 0)</f>
        <v>#N/A</v>
      </c>
    </row>
    <row r="56">
      <c r="B56" s="40" t="s">
        <v>2880</v>
      </c>
      <c r="J56" s="86" t="s">
        <v>2881</v>
      </c>
      <c r="K56" s="38" t="str">
        <f>MATCH(MID(J56, 17, 1000), 'Paper Tracking'!U:U, 0)</f>
        <v>#N/A</v>
      </c>
    </row>
    <row r="57">
      <c r="B57" s="40" t="s">
        <v>2882</v>
      </c>
      <c r="J57" s="86" t="s">
        <v>2879</v>
      </c>
      <c r="K57" s="38" t="str">
        <f>MATCH(MID(J57, 17, 1000), 'Paper Tracking'!U:U, 0)</f>
        <v>#N/A</v>
      </c>
    </row>
    <row r="58">
      <c r="B58" s="40" t="s">
        <v>2883</v>
      </c>
      <c r="J58" s="86" t="s">
        <v>2884</v>
      </c>
      <c r="K58" s="38" t="str">
        <f>MATCH(MID(J58, 17, 1000), 'Paper Tracking'!U:U, 0)</f>
        <v>#N/A</v>
      </c>
    </row>
    <row r="59">
      <c r="B59" s="40" t="s">
        <v>2885</v>
      </c>
      <c r="J59" s="86" t="s">
        <v>2886</v>
      </c>
      <c r="K59" s="38" t="str">
        <f>MATCH(MID(J59, 17, 1000), 'Paper Tracking'!U:U, 0)</f>
        <v>#N/A</v>
      </c>
    </row>
    <row r="60">
      <c r="B60" s="40" t="s">
        <v>2887</v>
      </c>
      <c r="J60" s="86" t="s">
        <v>2886</v>
      </c>
      <c r="K60" s="38" t="str">
        <f>MATCH(MID(J60, 17, 1000), 'Paper Tracking'!U:U, 0)</f>
        <v>#N/A</v>
      </c>
    </row>
    <row r="61">
      <c r="B61" s="40" t="s">
        <v>2888</v>
      </c>
      <c r="J61" s="86" t="s">
        <v>2889</v>
      </c>
      <c r="K61" s="38" t="str">
        <f>MATCH(MID(J61, 17, 1000), 'Paper Tracking'!U:U, 0)</f>
        <v>#N/A</v>
      </c>
    </row>
    <row r="62">
      <c r="B62" s="40" t="s">
        <v>2890</v>
      </c>
      <c r="J62" s="86" t="s">
        <v>2891</v>
      </c>
      <c r="K62" s="38" t="str">
        <f>MATCH(MID(J62, 17, 1000), 'Paper Tracking'!U:U, 0)</f>
        <v>#N/A</v>
      </c>
    </row>
    <row r="63">
      <c r="B63" s="40" t="s">
        <v>2892</v>
      </c>
      <c r="J63" s="86" t="s">
        <v>2893</v>
      </c>
      <c r="K63" s="38" t="str">
        <f>MATCH(MID(J63, 17, 1000), 'Paper Tracking'!U:U, 0)</f>
        <v>#N/A</v>
      </c>
    </row>
    <row r="64">
      <c r="B64" s="40" t="s">
        <v>2894</v>
      </c>
      <c r="J64" s="86" t="s">
        <v>2895</v>
      </c>
      <c r="K64" s="38" t="str">
        <f>MATCH(MID(J64, 17, 1000), 'Paper Tracking'!U:U, 0)</f>
        <v>#N/A</v>
      </c>
    </row>
    <row r="65">
      <c r="B65" s="40" t="s">
        <v>2896</v>
      </c>
      <c r="J65" s="86" t="s">
        <v>2817</v>
      </c>
      <c r="K65" s="38" t="str">
        <f>MATCH(MID(J65, 17, 1000), 'Paper Tracking'!U:U, 0)</f>
        <v>#N/A</v>
      </c>
    </row>
    <row r="66">
      <c r="B66" s="40" t="s">
        <v>2897</v>
      </c>
      <c r="J66" s="86" t="s">
        <v>2814</v>
      </c>
      <c r="K66" s="38" t="str">
        <f>MATCH(MID(J66, 17, 1000), 'Paper Tracking'!U:U, 0)</f>
        <v>#N/A</v>
      </c>
    </row>
    <row r="67">
      <c r="B67" s="40" t="s">
        <v>2898</v>
      </c>
      <c r="K67" s="40" t="s">
        <v>2846</v>
      </c>
    </row>
    <row r="68">
      <c r="B68" s="40" t="s">
        <v>2899</v>
      </c>
      <c r="J68" s="86" t="s">
        <v>2900</v>
      </c>
      <c r="K68" s="38" t="str">
        <f>MATCH(MID(J68, 17, 1000), 'Paper Tracking'!U:U, 0)</f>
        <v>#N/A</v>
      </c>
    </row>
    <row r="69">
      <c r="B69" s="40" t="s">
        <v>2901</v>
      </c>
      <c r="J69" s="86" t="s">
        <v>2823</v>
      </c>
      <c r="K69" s="38" t="str">
        <f>MATCH(MID(J69, 17, 1000), 'Paper Tracking'!U:U, 0)</f>
        <v>#N/A</v>
      </c>
    </row>
    <row r="70">
      <c r="B70" s="40" t="s">
        <v>2902</v>
      </c>
      <c r="J70" s="86" t="s">
        <v>2903</v>
      </c>
      <c r="K70" s="38" t="str">
        <f>MATCH(MID(J70, 17, 1000), 'Paper Tracking'!U:U, 0)</f>
        <v>#N/A</v>
      </c>
    </row>
    <row r="71">
      <c r="B71" s="40" t="s">
        <v>2904</v>
      </c>
      <c r="J71" s="86" t="s">
        <v>2905</v>
      </c>
      <c r="K71" s="38" t="str">
        <f>MATCH(MID(J71, 17, 1000), 'Paper Tracking'!U:U, 0)</f>
        <v>#N/A</v>
      </c>
    </row>
    <row r="72">
      <c r="B72" s="40" t="s">
        <v>2906</v>
      </c>
      <c r="J72" s="86" t="s">
        <v>2907</v>
      </c>
      <c r="K72" s="38" t="str">
        <f>MATCH(MID(J72, 17, 1000), 'Paper Tracking'!U:U, 0)</f>
        <v>#N/A</v>
      </c>
    </row>
    <row r="73">
      <c r="B73" s="40" t="s">
        <v>2908</v>
      </c>
      <c r="J73" s="86" t="s">
        <v>2909</v>
      </c>
      <c r="K73" s="38" t="str">
        <f>MATCH(MID(J73, 17, 1000), 'Paper Tracking'!U:U, 0)</f>
        <v>#N/A</v>
      </c>
    </row>
    <row r="74">
      <c r="B74" s="40" t="s">
        <v>2910</v>
      </c>
      <c r="K74" s="40" t="s">
        <v>2846</v>
      </c>
    </row>
    <row r="75">
      <c r="B75" s="40" t="s">
        <v>2911</v>
      </c>
      <c r="K75" s="40" t="s">
        <v>2846</v>
      </c>
    </row>
    <row r="76">
      <c r="B76" s="40" t="s">
        <v>2912</v>
      </c>
      <c r="J76" s="86" t="s">
        <v>2913</v>
      </c>
      <c r="K76" s="38" t="str">
        <f>MATCH(MID(J76, 17, 1000), 'Paper Tracking'!U:U, 0)</f>
        <v>#N/A</v>
      </c>
    </row>
    <row r="77">
      <c r="B77" s="40" t="s">
        <v>2914</v>
      </c>
      <c r="J77" s="86" t="s">
        <v>2915</v>
      </c>
      <c r="K77" s="38" t="str">
        <f>MATCH(MID(J77, 17, 1000), 'Paper Tracking'!U:U, 0)</f>
        <v>#N/A</v>
      </c>
    </row>
    <row r="78">
      <c r="B78" s="40" t="s">
        <v>2916</v>
      </c>
      <c r="J78" s="86" t="s">
        <v>2917</v>
      </c>
      <c r="K78" s="38" t="str">
        <f>MATCH(MID(J78, 17, 1000), 'Paper Tracking'!U:U, 0)</f>
        <v>#N/A</v>
      </c>
    </row>
    <row r="79">
      <c r="B79" s="40" t="s">
        <v>2918</v>
      </c>
      <c r="J79" s="86" t="s">
        <v>2919</v>
      </c>
      <c r="K79" s="38" t="str">
        <f>MATCH(MID(J79, 17, 1000), 'Paper Tracking'!U:U, 0)</f>
        <v>#N/A</v>
      </c>
    </row>
    <row r="80">
      <c r="B80" s="40" t="s">
        <v>2920</v>
      </c>
      <c r="K80" s="40" t="s">
        <v>2846</v>
      </c>
    </row>
    <row r="81">
      <c r="B81" s="40" t="s">
        <v>2921</v>
      </c>
      <c r="J81" s="86" t="s">
        <v>2922</v>
      </c>
      <c r="K81" s="38"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